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codeName="ThisWorkbook"/>
  <mc:AlternateContent xmlns:mc="http://schemas.openxmlformats.org/markup-compatibility/2006">
    <mc:Choice Requires="x15">
      <x15ac:absPath xmlns:x15ac="http://schemas.microsoft.com/office/spreadsheetml/2010/11/ac" url="https://edinburghcouncil-my.sharepoint.com/personal/9083073_edinburgh_gov_uk/Documents/Documents/"/>
    </mc:Choice>
  </mc:AlternateContent>
  <xr:revisionPtr revIDLastSave="7" documentId="8_{6537BD8A-401A-47C2-A385-7EC2ABEBE958}" xr6:coauthVersionLast="47" xr6:coauthVersionMax="47" xr10:uidLastSave="{BA345B29-FD08-4632-8762-E5003F29AB7F}"/>
  <bookViews>
    <workbookView xWindow="-110" yWindow="-110" windowWidth="19420" windowHeight="11500" tabRatio="808" xr2:uid="{00000000-000D-0000-FFFF-FFFF00000000}"/>
  </bookViews>
  <sheets>
    <sheet name="Contacts" sheetId="8" r:id="rId1"/>
    <sheet name="Service Points" sheetId="40" r:id="rId2"/>
    <sheet name="Questionnaire" sheetId="10" r:id="rId3"/>
    <sheet name="Guidance Notes" sheetId="30" r:id="rId4"/>
    <sheet name="Data" sheetId="49" state="hidden" r:id="rId5"/>
    <sheet name="LY" sheetId="45" state="hidden" r:id="rId6"/>
  </sheets>
  <definedNames>
    <definedName name="Authority">Contacts!$G$11</definedName>
    <definedName name="Authority_List">Data!$A$13:$A$219</definedName>
    <definedName name="Club">Data!$B$1</definedName>
    <definedName name="DropDown">Data!$O$14:$O$17</definedName>
    <definedName name="Email1">Contacts!$E$17</definedName>
    <definedName name="Email2">Contacts!$E$23</definedName>
    <definedName name="FLAS">Contacts!$L$11</definedName>
    <definedName name="Job_Title1">Contacts!$I$15</definedName>
    <definedName name="Job_Title2">Contacts!$I$21</definedName>
    <definedName name="LIBR0001">Questionnaire!$L$23</definedName>
    <definedName name="LIBR0002">Questionnaire!$L$24</definedName>
    <definedName name="LIBR0003">Questionnaire!$L$25</definedName>
    <definedName name="LIBR0004">Questionnaire!$L$26</definedName>
    <definedName name="LIBR0005">Questionnaire!$L$27</definedName>
    <definedName name="LIBR0006">Questionnaire!$L$28</definedName>
    <definedName name="LIBR0007">Questionnaire!$L$29</definedName>
    <definedName name="LIBR0008">Questionnaire!$L$30</definedName>
    <definedName name="LIBR0009">Questionnaire!$L$31</definedName>
    <definedName name="LIBR0010">Questionnaire!$L$32</definedName>
    <definedName name="LIBR0011">Questionnaire!$L$33</definedName>
    <definedName name="LIBR0012">Questionnaire!$L$34</definedName>
    <definedName name="LIBR0014">Questionnaire!$L$37</definedName>
    <definedName name="LIBR0015">Questionnaire!$E$59</definedName>
    <definedName name="LIBR0016">Questionnaire!$L$59</definedName>
    <definedName name="LIBR0017">Questionnaire!$E$62</definedName>
    <definedName name="LIBR0018">Questionnaire!$L$62</definedName>
    <definedName name="LIBR0019">Questionnaire!$L$71</definedName>
    <definedName name="LIBR0020">Questionnaire!$L$72</definedName>
    <definedName name="LIBR0021">Questionnaire!$L$73</definedName>
    <definedName name="LIBR0022">Questionnaire!$L$76</definedName>
    <definedName name="LIBR0023">Questionnaire!$L$82</definedName>
    <definedName name="LIBR0024">Questionnaire!$L$85</definedName>
    <definedName name="LIBR0025">Questionnaire!$L$87</definedName>
    <definedName name="LIBR0026">Questionnaire!$L$88</definedName>
    <definedName name="LIBR0027">Questionnaire!$L$89</definedName>
    <definedName name="LIBR0028">Questionnaire!$L$90</definedName>
    <definedName name="LIBR0029">Questionnaire!$L$91</definedName>
    <definedName name="LIBR0030">Questionnaire!$L$93</definedName>
    <definedName name="LIBR0031">Questionnaire!$L$95</definedName>
    <definedName name="LIBR0032">Questionnaire!$L$100</definedName>
    <definedName name="LIBR0033">Questionnaire!$L$102</definedName>
    <definedName name="LIBR0034">Questionnaire!$L$103</definedName>
    <definedName name="LIBR0035">Questionnaire!$L$104</definedName>
    <definedName name="LIBR0036">Questionnaire!$L$105</definedName>
    <definedName name="LIBR0037">Questionnaire!$L$106</definedName>
    <definedName name="LIBR0038">Questionnaire!$L$108</definedName>
    <definedName name="LIBR0039">Questionnaire!$L$116</definedName>
    <definedName name="LIBR0041">Questionnaire!$L$118</definedName>
    <definedName name="LIBR0042">Questionnaire!$L$119</definedName>
    <definedName name="LIBR0049">Questionnaire!$L$122</definedName>
    <definedName name="LIBR0050">Questionnaire!$L$124</definedName>
    <definedName name="LIBR0051">Questionnaire!$L$126</definedName>
    <definedName name="LIBR0052">Questionnaire!$L$132</definedName>
    <definedName name="LIBR0054">Questionnaire!$L$134</definedName>
    <definedName name="LIBR0055">Questionnaire!$L$135</definedName>
    <definedName name="LIBR0062">Questionnaire!$L$138</definedName>
    <definedName name="LIBR0063">Questionnaire!$L$139</definedName>
    <definedName name="LIBR0064">Questionnaire!$L$159</definedName>
    <definedName name="LIBR0065">Questionnaire!$L$160</definedName>
    <definedName name="LIBR0066">Questionnaire!$L$161</definedName>
    <definedName name="LIBR0067">Questionnaire!$L$169</definedName>
    <definedName name="LIBR0068">Questionnaire!$L$170</definedName>
    <definedName name="LIBR0069">Questionnaire!$L$175</definedName>
    <definedName name="LIBR0070">Questionnaire!$L$176</definedName>
    <definedName name="LIBR0071">Questionnaire!$L$177</definedName>
    <definedName name="LIBR0072">Questionnaire!$L$178</definedName>
    <definedName name="LIBR0073">Questionnaire!$L$179</definedName>
    <definedName name="LIBR0075">Questionnaire!$L$185</definedName>
    <definedName name="LIBR0076">Questionnaire!$L$186</definedName>
    <definedName name="LIBR0083">Questionnaire!$L$189</definedName>
    <definedName name="LIBR0084">Questionnaire!$L$205</definedName>
    <definedName name="LIBR0085">Questionnaire!$L$207</definedName>
    <definedName name="LIBR0086">Questionnaire!$L$210</definedName>
    <definedName name="LIBR0087">Questionnaire!$L$212</definedName>
    <definedName name="LIBR0088">Questionnaire!$L$214</definedName>
    <definedName name="LIBR0089">Questionnaire!$L$220</definedName>
    <definedName name="LIBR0090">Questionnaire!$L$222</definedName>
    <definedName name="LIBR0091">Questionnaire!$L$226</definedName>
    <definedName name="LIBR0092">Questionnaire!$L$231</definedName>
    <definedName name="LIBR0093">Questionnaire!$L$237</definedName>
    <definedName name="LIBR0094">Questionnaire!$L$240</definedName>
    <definedName name="LIBR0095">Questionnaire!$L$246</definedName>
    <definedName name="LIBR0096">Questionnaire!$L$254</definedName>
    <definedName name="LIBR0097">Questionnaire!$L$256</definedName>
    <definedName name="LIBR0098">Questionnaire!$L$259</definedName>
    <definedName name="LIBR0099">Questionnaire!$L$264</definedName>
    <definedName name="LIBR0100">Questionnaire!$L$265</definedName>
    <definedName name="LIBR0101">Questionnaire!$J$272</definedName>
    <definedName name="LIBR0102">Questionnaire!$J$273</definedName>
    <definedName name="LIBR0103">Questionnaire!$J$276</definedName>
    <definedName name="LIBR0104">Questionnaire!$J$277</definedName>
    <definedName name="LIBR0105">Questionnaire!$J$278</definedName>
    <definedName name="LIBR0106">Questionnaire!$J$279</definedName>
    <definedName name="LIBR0107">Questionnaire!$J$280</definedName>
    <definedName name="LIBR0108">Questionnaire!$J$281</definedName>
    <definedName name="LIBR0110">Questionnaire!$J$282</definedName>
    <definedName name="LIBR0111">Questionnaire!$J$283</definedName>
    <definedName name="LIBR0118">Questionnaire!$J$292</definedName>
    <definedName name="LIBR0119">Questionnaire!$J$293</definedName>
    <definedName name="LIBR0120">Questionnaire!$J$295</definedName>
    <definedName name="LIBR0121">Questionnaire!$J$296</definedName>
    <definedName name="LIBR0122">Questionnaire!$J$298</definedName>
    <definedName name="LIBR0123">Questionnaire!$J$299</definedName>
    <definedName name="LIBR0124">Questionnaire!$J$301</definedName>
    <definedName name="LIBR0125">Questionnaire!$J$302</definedName>
    <definedName name="LIBR0126">Questionnaire!$J$303</definedName>
    <definedName name="LIBR0127">Questionnaire!$J$308</definedName>
    <definedName name="LIBR0128">Questionnaire!$J$311</definedName>
    <definedName name="LIBR0129">Questionnaire!$J$312</definedName>
    <definedName name="LIBR0130">Questionnaire!$J$313</definedName>
    <definedName name="LIBR0131">Questionnaire!$J$314</definedName>
    <definedName name="LIBR0132">Questionnaire!$J$315</definedName>
    <definedName name="LIBR0133">Questionnaire!$J$316</definedName>
    <definedName name="LIBR0134">Questionnaire!$J$317</definedName>
    <definedName name="LIBR0135">Questionnaire!$J$318</definedName>
    <definedName name="LIBR0136">Questionnaire!$J$319</definedName>
    <definedName name="LIBR0137">Questionnaire!$J$321</definedName>
    <definedName name="LIBR0138">Questionnaire!$J$323</definedName>
    <definedName name="LIBR0139">Questionnaire!$J$330</definedName>
    <definedName name="LIBR0140">Questionnaire!$L$272</definedName>
    <definedName name="LIBR0141">Questionnaire!$L$273</definedName>
    <definedName name="LIBR0142">Questionnaire!$L$296</definedName>
    <definedName name="LIBR0143">Questionnaire!$L$305</definedName>
    <definedName name="LIBR0144">Questionnaire!$L$308</definedName>
    <definedName name="LIBR0145">Questionnaire!$L$321</definedName>
    <definedName name="LIBR0146">Questionnaire!$L$323</definedName>
    <definedName name="LIBR0147">Questionnaire!$L$330</definedName>
    <definedName name="LIBR0148">Questionnaire!$L$335</definedName>
    <definedName name="LIBR0149">Questionnaire!$L$336</definedName>
    <definedName name="LIBR0150">Questionnaire!$L$337</definedName>
    <definedName name="LIBR0151">Questionnaire!$L$338</definedName>
    <definedName name="LIBR0152">Questionnaire!$L$339</definedName>
    <definedName name="LIBR0153">Questionnaire!$L$340</definedName>
    <definedName name="LIBR0154">Questionnaire!$L$341</definedName>
    <definedName name="LIBR0170">Questionnaire!$D$294</definedName>
    <definedName name="LIBR0171">Questionnaire!$H$340</definedName>
    <definedName name="LIBR0173">Questionnaire!$C$354</definedName>
    <definedName name="LIBR0174">Questionnaire!$C$366</definedName>
    <definedName name="LIBR0175">Questionnaire!$C$372</definedName>
    <definedName name="LIBR0179">Questionnaire!$L$35</definedName>
    <definedName name="LIBR0180">Questionnaire!$L$36</definedName>
    <definedName name="LIBR0181">Questionnaire!$H$23</definedName>
    <definedName name="LIBR0182">Questionnaire!$H$24</definedName>
    <definedName name="LIBR0183">Questionnaire!$H$25</definedName>
    <definedName name="LIBR0184">Questionnaire!$H$26</definedName>
    <definedName name="LIBR0185">Questionnaire!$H$27</definedName>
    <definedName name="LIBR0186">Questionnaire!$H$28</definedName>
    <definedName name="LIBR0187">Questionnaire!$H$29</definedName>
    <definedName name="LIBR0188">Questionnaire!$H$30</definedName>
    <definedName name="LIBR0189">Questionnaire!$H$31</definedName>
    <definedName name="LIBR0190">Questionnaire!$H$32</definedName>
    <definedName name="LIBR0191">Questionnaire!$H$33</definedName>
    <definedName name="LIBR0192">Questionnaire!$H$34</definedName>
    <definedName name="LIBR0193">Questionnaire!$H$35</definedName>
    <definedName name="LIBR0194">Questionnaire!$H$36</definedName>
    <definedName name="LIBR0195">Questionnaire!$H$37</definedName>
    <definedName name="LIBR0196">Questionnaire!$J$23</definedName>
    <definedName name="LIBR0197">Questionnaire!$J$24</definedName>
    <definedName name="LIBR0198">Questionnaire!$J$25</definedName>
    <definedName name="LIBR0199">Questionnaire!$J$26</definedName>
    <definedName name="LIBR0200">Questionnaire!$J$27</definedName>
    <definedName name="LIBR0201">Questionnaire!$J$28</definedName>
    <definedName name="LIBR0202">Questionnaire!$J$29</definedName>
    <definedName name="LIBR0203">Questionnaire!$J$30</definedName>
    <definedName name="LIBR0204">Questionnaire!$J$31</definedName>
    <definedName name="LIBR0205">Questionnaire!$J$32</definedName>
    <definedName name="LIBR0206">Questionnaire!$J$33</definedName>
    <definedName name="LIBR0207">Questionnaire!$J$34</definedName>
    <definedName name="LIBR0208">Questionnaire!$J$35</definedName>
    <definedName name="LIBR0209">Questionnaire!$J$36</definedName>
    <definedName name="LIBR0210">Questionnaire!$J$37</definedName>
    <definedName name="LIBR0211">Questionnaire!$L$48</definedName>
    <definedName name="LIBR0212">Questionnaire!$L$49</definedName>
    <definedName name="LIBR0213">Questionnaire!$C$53</definedName>
    <definedName name="LIBR0214">Questionnaire!$C$56</definedName>
    <definedName name="LIBR0215">Questionnaire!$L$148</definedName>
    <definedName name="LIBR0216">Questionnaire!$L$149</definedName>
    <definedName name="LIBR0217">Questionnaire!$L$150</definedName>
    <definedName name="LIBR0221">Questionnaire!$L$195</definedName>
    <definedName name="LIBR0222">Questionnaire!$L$196</definedName>
    <definedName name="LIBR0223">Questionnaire!$L$197</definedName>
    <definedName name="LIBR0224">Questionnaire!$J$286</definedName>
    <definedName name="LIBR0225">Questionnaire!$J$287</definedName>
    <definedName name="LIBR0226">Questionnaire!$J$288</definedName>
    <definedName name="LIBR0227">Questionnaire!$C$65</definedName>
    <definedName name="LIBR0228">Questionnaire!$L$120</definedName>
    <definedName name="LIBR0229">Questionnaire!$L$151</definedName>
    <definedName name="LIBR0230">Questionnaire!$L$153</definedName>
    <definedName name="LIBR0231">Questionnaire!$L$136</definedName>
    <definedName name="LIBR0234">Questionnaire!$L$187</definedName>
    <definedName name="LIBR0235">Questionnaire!$L$198</definedName>
    <definedName name="LIBR0236">Questionnaire!$L$200</definedName>
    <definedName name="LIBR0237">Questionnaire!$J$284</definedName>
    <definedName name="LIBR0238">Questionnaire!$J$289</definedName>
    <definedName name="LIBR0239">Questionnaire!$J$291</definedName>
    <definedName name="LIBR0240">Questionnaire!$L$77</definedName>
    <definedName name="LIBR0241">Questionnaire!$L$152</definedName>
    <definedName name="LIBR0242">Questionnaire!$L$199</definedName>
    <definedName name="LIBR0243">Questionnaire!$J$290</definedName>
    <definedName name="LIBR0244">Questionnaire!$L$42</definedName>
    <definedName name="LIBR0245">Questionnaire!$L$43</definedName>
    <definedName name="LibraryType">Data!$O$8:$O$12</definedName>
    <definedName name="LY_Data">LY!$L$3:$HF$207</definedName>
    <definedName name="LY_ServicePoints">LY!$D:$J</definedName>
    <definedName name="Name1">Contacts!$E$15</definedName>
    <definedName name="Name2">Contacts!$E$21</definedName>
    <definedName name="Note1">'Guidance Notes'!$A$44:$A$127</definedName>
    <definedName name="Note10">'Guidance Notes'!$A$301:$A$371</definedName>
    <definedName name="Note11">'Guidance Notes'!$A$373:$A$378</definedName>
    <definedName name="Note12">'Guidance Notes'!$A$380:$A$502</definedName>
    <definedName name="Note13">'Guidance Notes'!$A$504:$A$521</definedName>
    <definedName name="Note14">'Guidance Notes'!$A$523:$A$535</definedName>
    <definedName name="Note2">'Guidance Notes'!$A$130:$A$154</definedName>
    <definedName name="Note3">'Guidance Notes'!$A$156:$A$196</definedName>
    <definedName name="Note4">'Guidance Notes'!$A$197:$A$209</definedName>
    <definedName name="Note5">'Guidance Notes'!$A$211:$A$224</definedName>
    <definedName name="Note6">'Guidance Notes'!$A$226:$A$234</definedName>
    <definedName name="Note7">'Guidance Notes'!$A$237:$A$259</definedName>
    <definedName name="Note8">'Guidance Notes'!$A$264:$A$285</definedName>
    <definedName name="Note9">'Guidance Notes'!$A$287:$A$298</definedName>
    <definedName name="Other_Email">Contacts!$C$29</definedName>
    <definedName name="_xlnm.Print_Area" localSheetId="0">Contacts!$A$1:$O$62</definedName>
    <definedName name="_xlnm.Print_Area" localSheetId="3">'Guidance Notes'!$A$1:$Q$545</definedName>
    <definedName name="_xlnm.Print_Area" localSheetId="2">Questionnaire!$A$1:$O$380</definedName>
    <definedName name="_xlnm.Print_Area" localSheetId="1">'Service Points'!$A$1:$K$183</definedName>
    <definedName name="_xlnm.Print_Titles" localSheetId="1">'Service Points'!$1:$37</definedName>
    <definedName name="Qdata">Data!$5:$5</definedName>
    <definedName name="Qservicepoints">Data!$E$9:$M$148</definedName>
    <definedName name="Qshortname">Data!$B$5</definedName>
    <definedName name="service_names">OFFSET('Service Points'!$D$38,0,0,MAX(1,SUM('Service Points'!$B$38:$B$177)),1)</definedName>
    <definedName name="Statutory">Data!$O$19:$O$21</definedName>
    <definedName name="Telephone1">Contacts!$L$15</definedName>
    <definedName name="Telephone2">Contacts!$L$21</definedName>
    <definedName name="Year">Data!$B$2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0" i="40" l="1"/>
  <c r="HF4" i="45" l="1"/>
  <c r="HF5" i="45"/>
  <c r="HF6" i="45"/>
  <c r="HF7" i="45"/>
  <c r="HF8" i="45"/>
  <c r="HF9" i="45"/>
  <c r="HF10" i="45"/>
  <c r="HF11" i="45"/>
  <c r="HF12" i="45"/>
  <c r="HF13" i="45"/>
  <c r="HF14" i="45"/>
  <c r="HF15" i="45"/>
  <c r="HF16" i="45"/>
  <c r="HF17" i="45"/>
  <c r="HF18" i="45"/>
  <c r="HF19" i="45"/>
  <c r="HF20" i="45"/>
  <c r="HF21" i="45"/>
  <c r="HF22" i="45"/>
  <c r="HF23" i="45"/>
  <c r="HF24" i="45"/>
  <c r="HF25" i="45"/>
  <c r="HF26" i="45"/>
  <c r="HF27" i="45"/>
  <c r="HF28" i="45"/>
  <c r="HF29" i="45"/>
  <c r="HF30" i="45"/>
  <c r="HF31" i="45"/>
  <c r="HF32" i="45"/>
  <c r="HF33" i="45"/>
  <c r="HF34" i="45"/>
  <c r="HF35" i="45"/>
  <c r="HF36" i="45"/>
  <c r="HF37" i="45"/>
  <c r="HF38" i="45"/>
  <c r="HF39" i="45"/>
  <c r="HF40" i="45"/>
  <c r="HF41" i="45"/>
  <c r="HF42" i="45"/>
  <c r="HF43" i="45"/>
  <c r="HF44" i="45"/>
  <c r="HF45" i="45"/>
  <c r="HF46" i="45"/>
  <c r="HF47" i="45"/>
  <c r="HF48" i="45"/>
  <c r="HF49" i="45"/>
  <c r="HF50" i="45"/>
  <c r="HF51" i="45"/>
  <c r="HF52" i="45"/>
  <c r="HF53" i="45"/>
  <c r="HF54" i="45"/>
  <c r="HF55" i="45"/>
  <c r="HF56" i="45"/>
  <c r="HF57" i="45"/>
  <c r="HF58" i="45"/>
  <c r="HF59" i="45"/>
  <c r="HF60" i="45"/>
  <c r="HF61" i="45"/>
  <c r="HF62" i="45"/>
  <c r="HF63" i="45"/>
  <c r="HF64" i="45"/>
  <c r="HF65" i="45"/>
  <c r="HF66" i="45"/>
  <c r="HF67" i="45"/>
  <c r="HF68" i="45"/>
  <c r="HF69" i="45"/>
  <c r="HF70" i="45"/>
  <c r="HF71" i="45"/>
  <c r="HF72" i="45"/>
  <c r="HF73" i="45"/>
  <c r="HF74" i="45"/>
  <c r="HF75" i="45"/>
  <c r="HF76" i="45"/>
  <c r="HF77" i="45"/>
  <c r="HF78" i="45"/>
  <c r="HF79" i="45"/>
  <c r="HF80" i="45"/>
  <c r="HF81" i="45"/>
  <c r="HF82" i="45"/>
  <c r="HF83" i="45"/>
  <c r="HF84" i="45"/>
  <c r="HF85" i="45"/>
  <c r="HF86" i="45"/>
  <c r="HF87" i="45"/>
  <c r="HF88" i="45"/>
  <c r="HF89" i="45"/>
  <c r="HF90" i="45"/>
  <c r="HF91" i="45"/>
  <c r="HF92" i="45"/>
  <c r="HF93" i="45"/>
  <c r="HF94" i="45"/>
  <c r="HF95" i="45"/>
  <c r="HF96" i="45"/>
  <c r="HF97" i="45"/>
  <c r="HF98" i="45"/>
  <c r="HF99" i="45"/>
  <c r="HF100" i="45"/>
  <c r="HF101" i="45"/>
  <c r="HF102" i="45"/>
  <c r="HF103" i="45"/>
  <c r="HF104" i="45"/>
  <c r="HF105" i="45"/>
  <c r="HF106" i="45"/>
  <c r="HF107" i="45"/>
  <c r="HF108" i="45"/>
  <c r="HF109" i="45"/>
  <c r="HF110" i="45"/>
  <c r="HF111" i="45"/>
  <c r="HF112" i="45"/>
  <c r="HF113" i="45"/>
  <c r="HF114" i="45"/>
  <c r="HF115" i="45"/>
  <c r="HF116" i="45"/>
  <c r="HF117" i="45"/>
  <c r="HF118" i="45"/>
  <c r="HF119" i="45"/>
  <c r="HF120" i="45"/>
  <c r="HF121" i="45"/>
  <c r="HF122" i="45"/>
  <c r="HF123" i="45"/>
  <c r="HF124" i="45"/>
  <c r="HF125" i="45"/>
  <c r="HF126" i="45"/>
  <c r="HF127" i="45"/>
  <c r="HF128" i="45"/>
  <c r="HF129" i="45"/>
  <c r="HF130" i="45"/>
  <c r="HF131" i="45"/>
  <c r="HF132" i="45"/>
  <c r="HF133" i="45"/>
  <c r="HF134" i="45"/>
  <c r="HF135" i="45"/>
  <c r="HF136" i="45"/>
  <c r="HF137" i="45"/>
  <c r="HF138" i="45"/>
  <c r="HF139" i="45"/>
  <c r="HF140" i="45"/>
  <c r="HF141" i="45"/>
  <c r="HF142" i="45"/>
  <c r="HF143" i="45"/>
  <c r="HF144" i="45"/>
  <c r="HF145" i="45"/>
  <c r="HF146" i="45"/>
  <c r="HF147" i="45"/>
  <c r="HF148" i="45"/>
  <c r="HF149" i="45"/>
  <c r="HF150" i="45"/>
  <c r="HF151" i="45"/>
  <c r="HF152" i="45"/>
  <c r="HF153" i="45"/>
  <c r="HF154" i="45"/>
  <c r="HF155" i="45"/>
  <c r="HF156" i="45"/>
  <c r="HF157" i="45"/>
  <c r="HF158" i="45"/>
  <c r="HF159" i="45"/>
  <c r="HF160" i="45"/>
  <c r="HF161" i="45"/>
  <c r="HF162" i="45"/>
  <c r="HF163" i="45"/>
  <c r="HF164" i="45"/>
  <c r="HF165" i="45"/>
  <c r="HF166" i="45"/>
  <c r="HF167" i="45"/>
  <c r="HF168" i="45"/>
  <c r="HF169" i="45"/>
  <c r="HF170" i="45"/>
  <c r="HF171" i="45"/>
  <c r="HF172" i="45"/>
  <c r="HF173" i="45"/>
  <c r="HF174" i="45"/>
  <c r="HF175" i="45"/>
  <c r="HF176" i="45"/>
  <c r="HF177" i="45"/>
  <c r="HF178" i="45"/>
  <c r="HF179" i="45"/>
  <c r="HF180" i="45"/>
  <c r="HF181" i="45"/>
  <c r="HF182" i="45"/>
  <c r="HF183" i="45"/>
  <c r="HF184" i="45"/>
  <c r="HF185" i="45"/>
  <c r="HF186" i="45"/>
  <c r="HF187" i="45"/>
  <c r="HF188" i="45"/>
  <c r="HF189" i="45"/>
  <c r="HF190" i="45"/>
  <c r="HF191" i="45"/>
  <c r="HF192" i="45"/>
  <c r="HF193" i="45"/>
  <c r="HF194" i="45"/>
  <c r="HF195" i="45"/>
  <c r="HF196" i="45"/>
  <c r="HF197" i="45"/>
  <c r="HF198" i="45"/>
  <c r="HF199" i="45"/>
  <c r="HF200" i="45"/>
  <c r="HF201" i="45"/>
  <c r="HF202" i="45"/>
  <c r="HF203" i="45"/>
  <c r="HF204" i="45"/>
  <c r="HF205" i="45"/>
  <c r="HF206" i="45"/>
  <c r="HF207" i="45"/>
  <c r="HF3" i="45"/>
  <c r="HE4" i="45"/>
  <c r="HE5" i="45"/>
  <c r="HE6" i="45"/>
  <c r="HE7" i="45"/>
  <c r="HE8" i="45"/>
  <c r="HE9" i="45"/>
  <c r="HE10" i="45"/>
  <c r="HE11" i="45"/>
  <c r="HE12" i="45"/>
  <c r="HE13" i="45"/>
  <c r="HE14" i="45"/>
  <c r="HE15" i="45"/>
  <c r="HE16" i="45"/>
  <c r="HE17" i="45"/>
  <c r="HE18" i="45"/>
  <c r="HE19" i="45"/>
  <c r="HE20" i="45"/>
  <c r="HE21" i="45"/>
  <c r="HE22" i="45"/>
  <c r="HE23" i="45"/>
  <c r="HE24" i="45"/>
  <c r="HE25" i="45"/>
  <c r="HE26" i="45"/>
  <c r="HE27" i="45"/>
  <c r="HE28" i="45"/>
  <c r="HE29" i="45"/>
  <c r="HE30" i="45"/>
  <c r="HE31" i="45"/>
  <c r="HE32" i="45"/>
  <c r="HE33" i="45"/>
  <c r="HE34" i="45"/>
  <c r="HE35" i="45"/>
  <c r="HE36" i="45"/>
  <c r="HE37" i="45"/>
  <c r="HE38" i="45"/>
  <c r="HE39" i="45"/>
  <c r="HE40" i="45"/>
  <c r="HE41" i="45"/>
  <c r="HE42" i="45"/>
  <c r="HE43" i="45"/>
  <c r="HE44" i="45"/>
  <c r="HE45" i="45"/>
  <c r="HE46" i="45"/>
  <c r="HE47" i="45"/>
  <c r="HE48" i="45"/>
  <c r="HE49" i="45"/>
  <c r="HE50" i="45"/>
  <c r="HE51" i="45"/>
  <c r="HE52" i="45"/>
  <c r="HE53" i="45"/>
  <c r="HE54" i="45"/>
  <c r="HE55" i="45"/>
  <c r="HE56" i="45"/>
  <c r="HE57" i="45"/>
  <c r="HE58" i="45"/>
  <c r="HE59" i="45"/>
  <c r="HE60" i="45"/>
  <c r="HE61" i="45"/>
  <c r="HE62" i="45"/>
  <c r="HE63" i="45"/>
  <c r="HE64" i="45"/>
  <c r="HE65" i="45"/>
  <c r="HE66" i="45"/>
  <c r="HE67" i="45"/>
  <c r="HE68" i="45"/>
  <c r="HE69" i="45"/>
  <c r="HE70" i="45"/>
  <c r="HE71" i="45"/>
  <c r="HE72" i="45"/>
  <c r="HE73" i="45"/>
  <c r="HE74" i="45"/>
  <c r="HE75" i="45"/>
  <c r="HE76" i="45"/>
  <c r="HE77" i="45"/>
  <c r="HE78" i="45"/>
  <c r="HE79" i="45"/>
  <c r="HE80" i="45"/>
  <c r="HE81" i="45"/>
  <c r="HE82" i="45"/>
  <c r="HE83" i="45"/>
  <c r="HE84" i="45"/>
  <c r="HE85" i="45"/>
  <c r="HE86" i="45"/>
  <c r="HE87" i="45"/>
  <c r="HE88" i="45"/>
  <c r="HE89" i="45"/>
  <c r="HE90" i="45"/>
  <c r="HE91" i="45"/>
  <c r="HE92" i="45"/>
  <c r="HE93" i="45"/>
  <c r="HE94" i="45"/>
  <c r="HE95" i="45"/>
  <c r="HE96" i="45"/>
  <c r="HE97" i="45"/>
  <c r="HE98" i="45"/>
  <c r="HE99" i="45"/>
  <c r="HE100" i="45"/>
  <c r="HE101" i="45"/>
  <c r="HE102" i="45"/>
  <c r="HE103" i="45"/>
  <c r="HE104" i="45"/>
  <c r="HE105" i="45"/>
  <c r="HE106" i="45"/>
  <c r="HE107" i="45"/>
  <c r="HE108" i="45"/>
  <c r="HE109" i="45"/>
  <c r="HE110" i="45"/>
  <c r="HE111" i="45"/>
  <c r="HE112" i="45"/>
  <c r="HE113" i="45"/>
  <c r="HE114" i="45"/>
  <c r="HE115" i="45"/>
  <c r="HE116" i="45"/>
  <c r="HE117" i="45"/>
  <c r="HE118" i="45"/>
  <c r="HE119" i="45"/>
  <c r="HE120" i="45"/>
  <c r="HE121" i="45"/>
  <c r="HE122" i="45"/>
  <c r="HE123" i="45"/>
  <c r="HE124" i="45"/>
  <c r="HE125" i="45"/>
  <c r="HE126" i="45"/>
  <c r="HE127" i="45"/>
  <c r="HE128" i="45"/>
  <c r="HE129" i="45"/>
  <c r="HE130" i="45"/>
  <c r="HE131" i="45"/>
  <c r="HE132" i="45"/>
  <c r="HE133" i="45"/>
  <c r="HE134" i="45"/>
  <c r="HE135" i="45"/>
  <c r="HE136" i="45"/>
  <c r="HE137" i="45"/>
  <c r="HE138" i="45"/>
  <c r="HE139" i="45"/>
  <c r="HE140" i="45"/>
  <c r="HE141" i="45"/>
  <c r="HE142" i="45"/>
  <c r="HE143" i="45"/>
  <c r="HE144" i="45"/>
  <c r="HE145" i="45"/>
  <c r="HE146" i="45"/>
  <c r="HE147" i="45"/>
  <c r="HE148" i="45"/>
  <c r="HE149" i="45"/>
  <c r="HE150" i="45"/>
  <c r="HE151" i="45"/>
  <c r="HE152" i="45"/>
  <c r="HE153" i="45"/>
  <c r="HE154" i="45"/>
  <c r="HE155" i="45"/>
  <c r="HE156" i="45"/>
  <c r="HE157" i="45"/>
  <c r="HE158" i="45"/>
  <c r="HE159" i="45"/>
  <c r="HE160" i="45"/>
  <c r="HE161" i="45"/>
  <c r="HE162" i="45"/>
  <c r="HE163" i="45"/>
  <c r="HE164" i="45"/>
  <c r="HE165" i="45"/>
  <c r="HE166" i="45"/>
  <c r="HE167" i="45"/>
  <c r="HE168" i="45"/>
  <c r="HE169" i="45"/>
  <c r="HE170" i="45"/>
  <c r="HE171" i="45"/>
  <c r="HE172" i="45"/>
  <c r="HE173" i="45"/>
  <c r="HE174" i="45"/>
  <c r="HE175" i="45"/>
  <c r="HE176" i="45"/>
  <c r="HE177" i="45"/>
  <c r="HE178" i="45"/>
  <c r="HE179" i="45"/>
  <c r="HE180" i="45"/>
  <c r="HE181" i="45"/>
  <c r="HE182" i="45"/>
  <c r="HE183" i="45"/>
  <c r="HE184" i="45"/>
  <c r="HE185" i="45"/>
  <c r="HE186" i="45"/>
  <c r="HE187" i="45"/>
  <c r="HE188" i="45"/>
  <c r="HE189" i="45"/>
  <c r="HE190" i="45"/>
  <c r="HE191" i="45"/>
  <c r="HE192" i="45"/>
  <c r="HE193" i="45"/>
  <c r="HE194" i="45"/>
  <c r="HE195" i="45"/>
  <c r="HE196" i="45"/>
  <c r="HE197" i="45"/>
  <c r="HE198" i="45"/>
  <c r="HE199" i="45"/>
  <c r="HE200" i="45"/>
  <c r="HE201" i="45"/>
  <c r="HE202" i="45"/>
  <c r="HE203" i="45"/>
  <c r="HE204" i="45"/>
  <c r="HE205" i="45"/>
  <c r="HE206" i="45"/>
  <c r="HE207" i="45"/>
  <c r="HE3" i="45"/>
  <c r="HD4" i="45"/>
  <c r="HD5" i="45"/>
  <c r="HD6" i="45"/>
  <c r="HD7" i="45"/>
  <c r="HD8" i="45"/>
  <c r="HD9" i="45"/>
  <c r="HD10" i="45"/>
  <c r="HD11" i="45"/>
  <c r="HD12" i="45"/>
  <c r="HD13" i="45"/>
  <c r="HD14" i="45"/>
  <c r="HD15" i="45"/>
  <c r="HD16" i="45"/>
  <c r="HD17" i="45"/>
  <c r="HD18" i="45"/>
  <c r="HD19" i="45"/>
  <c r="HD20" i="45"/>
  <c r="HD21" i="45"/>
  <c r="HD22" i="45"/>
  <c r="HD23" i="45"/>
  <c r="HD24" i="45"/>
  <c r="HD25" i="45"/>
  <c r="HD26" i="45"/>
  <c r="HD27" i="45"/>
  <c r="HD28" i="45"/>
  <c r="HD29" i="45"/>
  <c r="HD30" i="45"/>
  <c r="HD31" i="45"/>
  <c r="HD32" i="45"/>
  <c r="HD33" i="45"/>
  <c r="HD34" i="45"/>
  <c r="HD35" i="45"/>
  <c r="HD36" i="45"/>
  <c r="HD37" i="45"/>
  <c r="HD38" i="45"/>
  <c r="HD39" i="45"/>
  <c r="HD40" i="45"/>
  <c r="HD41" i="45"/>
  <c r="HD42" i="45"/>
  <c r="HD43" i="45"/>
  <c r="HD44" i="45"/>
  <c r="HD45" i="45"/>
  <c r="HD46" i="45"/>
  <c r="HD47" i="45"/>
  <c r="HD48" i="45"/>
  <c r="HD49" i="45"/>
  <c r="HD50" i="45"/>
  <c r="HD51" i="45"/>
  <c r="HD52" i="45"/>
  <c r="HD53" i="45"/>
  <c r="HD54" i="45"/>
  <c r="HD55" i="45"/>
  <c r="HD56" i="45"/>
  <c r="HD57" i="45"/>
  <c r="HD58" i="45"/>
  <c r="HD59" i="45"/>
  <c r="HD60" i="45"/>
  <c r="HD61" i="45"/>
  <c r="HD62" i="45"/>
  <c r="HD63" i="45"/>
  <c r="HD64" i="45"/>
  <c r="HD65" i="45"/>
  <c r="HD66" i="45"/>
  <c r="HD67" i="45"/>
  <c r="HD68" i="45"/>
  <c r="HD69" i="45"/>
  <c r="HD70" i="45"/>
  <c r="HD71" i="45"/>
  <c r="HD72" i="45"/>
  <c r="HD73" i="45"/>
  <c r="HD74" i="45"/>
  <c r="HD75" i="45"/>
  <c r="HD76" i="45"/>
  <c r="HD77" i="45"/>
  <c r="HD78" i="45"/>
  <c r="HD79" i="45"/>
  <c r="HD80" i="45"/>
  <c r="HD81" i="45"/>
  <c r="HD82" i="45"/>
  <c r="HD83" i="45"/>
  <c r="HD84" i="45"/>
  <c r="HD85" i="45"/>
  <c r="HD86" i="45"/>
  <c r="HD87" i="45"/>
  <c r="HD88" i="45"/>
  <c r="HD89" i="45"/>
  <c r="HD90" i="45"/>
  <c r="HD91" i="45"/>
  <c r="HD92" i="45"/>
  <c r="HD93" i="45"/>
  <c r="HD94" i="45"/>
  <c r="HD95" i="45"/>
  <c r="HD96" i="45"/>
  <c r="HD97" i="45"/>
  <c r="HD98" i="45"/>
  <c r="HD99" i="45"/>
  <c r="HD100" i="45"/>
  <c r="HD101" i="45"/>
  <c r="HD102" i="45"/>
  <c r="HD103" i="45"/>
  <c r="HD104" i="45"/>
  <c r="HD105" i="45"/>
  <c r="HD106" i="45"/>
  <c r="HD107" i="45"/>
  <c r="HD108" i="45"/>
  <c r="HD109" i="45"/>
  <c r="HD110" i="45"/>
  <c r="HD111" i="45"/>
  <c r="HD112" i="45"/>
  <c r="HD113" i="45"/>
  <c r="HD114" i="45"/>
  <c r="HD115" i="45"/>
  <c r="HD116" i="45"/>
  <c r="HD117" i="45"/>
  <c r="HD118" i="45"/>
  <c r="HD119" i="45"/>
  <c r="HD120" i="45"/>
  <c r="HD121" i="45"/>
  <c r="HD122" i="45"/>
  <c r="HD123" i="45"/>
  <c r="HD124" i="45"/>
  <c r="HD125" i="45"/>
  <c r="HD126" i="45"/>
  <c r="HD127" i="45"/>
  <c r="HD128" i="45"/>
  <c r="HD129" i="45"/>
  <c r="HD130" i="45"/>
  <c r="HD131" i="45"/>
  <c r="HD132" i="45"/>
  <c r="HD133" i="45"/>
  <c r="HD134" i="45"/>
  <c r="HD135" i="45"/>
  <c r="HD136" i="45"/>
  <c r="HD137" i="45"/>
  <c r="HD138" i="45"/>
  <c r="HD139" i="45"/>
  <c r="HD140" i="45"/>
  <c r="HD141" i="45"/>
  <c r="HD142" i="45"/>
  <c r="HD143" i="45"/>
  <c r="HD144" i="45"/>
  <c r="HD145" i="45"/>
  <c r="HD146" i="45"/>
  <c r="HD147" i="45"/>
  <c r="HD148" i="45"/>
  <c r="HD149" i="45"/>
  <c r="HD150" i="45"/>
  <c r="HD151" i="45"/>
  <c r="HD152" i="45"/>
  <c r="HD153" i="45"/>
  <c r="HD154" i="45"/>
  <c r="HD155" i="45"/>
  <c r="HD156" i="45"/>
  <c r="HD157" i="45"/>
  <c r="HD158" i="45"/>
  <c r="HD159" i="45"/>
  <c r="HD160" i="45"/>
  <c r="HD161" i="45"/>
  <c r="HD162" i="45"/>
  <c r="HD163" i="45"/>
  <c r="HD164" i="45"/>
  <c r="HD165" i="45"/>
  <c r="HD166" i="45"/>
  <c r="HD167" i="45"/>
  <c r="HD168" i="45"/>
  <c r="HD169" i="45"/>
  <c r="HD170" i="45"/>
  <c r="HD171" i="45"/>
  <c r="HD172" i="45"/>
  <c r="HD173" i="45"/>
  <c r="HD174" i="45"/>
  <c r="HD175" i="45"/>
  <c r="HD176" i="45"/>
  <c r="HD177" i="45"/>
  <c r="HD178" i="45"/>
  <c r="HD179" i="45"/>
  <c r="HD180" i="45"/>
  <c r="HD181" i="45"/>
  <c r="HD182" i="45"/>
  <c r="HD183" i="45"/>
  <c r="HD184" i="45"/>
  <c r="HD185" i="45"/>
  <c r="HD186" i="45"/>
  <c r="HD187" i="45"/>
  <c r="HD188" i="45"/>
  <c r="HD189" i="45"/>
  <c r="HD190" i="45"/>
  <c r="HD191" i="45"/>
  <c r="HD192" i="45"/>
  <c r="HD193" i="45"/>
  <c r="HD194" i="45"/>
  <c r="HD195" i="45"/>
  <c r="HD196" i="45"/>
  <c r="HD197" i="45"/>
  <c r="HD198" i="45"/>
  <c r="HD199" i="45"/>
  <c r="HD200" i="45"/>
  <c r="HD201" i="45"/>
  <c r="HD202" i="45"/>
  <c r="HD203" i="45"/>
  <c r="HD204" i="45"/>
  <c r="HD205" i="45"/>
  <c r="HD206" i="45"/>
  <c r="HD207" i="45"/>
  <c r="HD3" i="45"/>
  <c r="C61" i="10"/>
  <c r="C58" i="10"/>
  <c r="C158" i="10"/>
  <c r="C76" i="10"/>
  <c r="B7" i="10"/>
  <c r="B8" i="40"/>
  <c r="C48" i="8"/>
  <c r="AW3" i="49"/>
  <c r="AX3" i="49"/>
  <c r="AY3" i="49"/>
  <c r="AZ3" i="49"/>
  <c r="BA3" i="49"/>
  <c r="BB3" i="49"/>
  <c r="BC3" i="49"/>
  <c r="BD3" i="49"/>
  <c r="BE3" i="49"/>
  <c r="BF3" i="49"/>
  <c r="BG3" i="49"/>
  <c r="BH3" i="49"/>
  <c r="BI3" i="49"/>
  <c r="BJ3" i="49"/>
  <c r="BK3" i="49"/>
  <c r="BL3" i="49"/>
  <c r="BM3" i="49"/>
  <c r="BN3" i="49"/>
  <c r="BO3" i="49"/>
  <c r="BP3" i="49"/>
  <c r="BQ3" i="49"/>
  <c r="BR3" i="49"/>
  <c r="BS3" i="49"/>
  <c r="BT3" i="49"/>
  <c r="BU3" i="49"/>
  <c r="BV3" i="49"/>
  <c r="BW3" i="49"/>
  <c r="BX3" i="49"/>
  <c r="BY3" i="49"/>
  <c r="BZ3" i="49"/>
  <c r="CA3" i="49"/>
  <c r="CB3" i="49"/>
  <c r="CC3" i="49"/>
  <c r="CD3" i="49"/>
  <c r="CE3" i="49"/>
  <c r="CF3" i="49"/>
  <c r="CG3" i="49"/>
  <c r="CH3" i="49"/>
  <c r="CI3" i="49"/>
  <c r="CJ3" i="49"/>
  <c r="CK3" i="49"/>
  <c r="CL3" i="49"/>
  <c r="CM3" i="49"/>
  <c r="CN3" i="49"/>
  <c r="CO3" i="49"/>
  <c r="CP3" i="49"/>
  <c r="CQ3" i="49"/>
  <c r="CR3" i="49"/>
  <c r="CS3" i="49"/>
  <c r="CT3" i="49"/>
  <c r="CU3" i="49"/>
  <c r="CV3" i="49"/>
  <c r="CW3" i="49"/>
  <c r="CX3" i="49"/>
  <c r="CY3" i="49"/>
  <c r="CZ3" i="49"/>
  <c r="DA3" i="49"/>
  <c r="DB3" i="49"/>
  <c r="DC3" i="49"/>
  <c r="DD3" i="49"/>
  <c r="DE3" i="49"/>
  <c r="DF3" i="49"/>
  <c r="DG3" i="49"/>
  <c r="DH3" i="49"/>
  <c r="DI3" i="49"/>
  <c r="DJ3" i="49"/>
  <c r="DK3" i="49"/>
  <c r="DL3" i="49"/>
  <c r="DM3" i="49"/>
  <c r="DN3" i="49"/>
  <c r="DO3" i="49"/>
  <c r="DP3" i="49"/>
  <c r="DQ3" i="49"/>
  <c r="DR3" i="49"/>
  <c r="DS3" i="49"/>
  <c r="DT3" i="49"/>
  <c r="DU3" i="49"/>
  <c r="DV3" i="49"/>
  <c r="DW3" i="49"/>
  <c r="DX3" i="49"/>
  <c r="DY3" i="49"/>
  <c r="DZ3" i="49"/>
  <c r="EA3" i="49"/>
  <c r="EB3" i="49"/>
  <c r="EC3" i="49"/>
  <c r="ED3" i="49"/>
  <c r="EE3" i="49"/>
  <c r="EF3" i="49"/>
  <c r="EG3" i="49"/>
  <c r="EH3" i="49"/>
  <c r="EI3" i="49"/>
  <c r="EJ3" i="49"/>
  <c r="EK3" i="49"/>
  <c r="EL3" i="49"/>
  <c r="EM3" i="49"/>
  <c r="EN3" i="49"/>
  <c r="EO3" i="49"/>
  <c r="EP3" i="49"/>
  <c r="EQ3" i="49"/>
  <c r="ER3" i="49"/>
  <c r="ES3" i="49"/>
  <c r="ET3" i="49"/>
  <c r="EU3" i="49"/>
  <c r="EV3" i="49"/>
  <c r="EW3" i="49"/>
  <c r="EX3" i="49"/>
  <c r="EY3" i="49"/>
  <c r="EZ3" i="49"/>
  <c r="FA3" i="49"/>
  <c r="FB3" i="49"/>
  <c r="FC3" i="49"/>
  <c r="FD3" i="49"/>
  <c r="FE3" i="49"/>
  <c r="FF3" i="49"/>
  <c r="FG3" i="49"/>
  <c r="FH3" i="49"/>
  <c r="FI3" i="49"/>
  <c r="FJ3" i="49"/>
  <c r="FK3" i="49"/>
  <c r="FL3" i="49"/>
  <c r="FM3" i="49"/>
  <c r="FN3" i="49"/>
  <c r="FO3" i="49"/>
  <c r="FP3" i="49"/>
  <c r="FQ3" i="49"/>
  <c r="FR3" i="49"/>
  <c r="FS3" i="49"/>
  <c r="FT3" i="49"/>
  <c r="FU3" i="49"/>
  <c r="FV3" i="49"/>
  <c r="FW3" i="49"/>
  <c r="FX3" i="49"/>
  <c r="FY3" i="49"/>
  <c r="FZ3" i="49"/>
  <c r="GA3" i="49"/>
  <c r="GB3" i="49"/>
  <c r="GC3" i="49"/>
  <c r="GD3" i="49"/>
  <c r="GE3" i="49"/>
  <c r="GF3" i="49"/>
  <c r="GG3" i="49"/>
  <c r="GH3" i="49"/>
  <c r="GI3" i="49"/>
  <c r="GJ3" i="49"/>
  <c r="GK3" i="49"/>
  <c r="GL3" i="49"/>
  <c r="GM3" i="49"/>
  <c r="E40" i="10"/>
  <c r="C147" i="10"/>
  <c r="D141" i="10"/>
  <c r="M3" i="49"/>
  <c r="N3" i="49"/>
  <c r="O3" i="49"/>
  <c r="P3" i="49"/>
  <c r="Q3" i="49"/>
  <c r="R3" i="49"/>
  <c r="S3" i="49"/>
  <c r="T3" i="49"/>
  <c r="U3" i="49"/>
  <c r="V3" i="49"/>
  <c r="W3" i="49"/>
  <c r="X3" i="49"/>
  <c r="Y3" i="49"/>
  <c r="Z3" i="49"/>
  <c r="AA3" i="49"/>
  <c r="AB3" i="49"/>
  <c r="AC3" i="49"/>
  <c r="AD3" i="49"/>
  <c r="AE3" i="49"/>
  <c r="AF3" i="49"/>
  <c r="AG3" i="49"/>
  <c r="AH3" i="49"/>
  <c r="AI3" i="49"/>
  <c r="AJ3" i="49"/>
  <c r="AK3" i="49"/>
  <c r="AL3" i="49"/>
  <c r="AM3" i="49"/>
  <c r="AN3" i="49"/>
  <c r="AO3" i="49"/>
  <c r="AP3" i="49"/>
  <c r="AQ3" i="49"/>
  <c r="AR3" i="49"/>
  <c r="AS3" i="49"/>
  <c r="AT3" i="49"/>
  <c r="AU3" i="49"/>
  <c r="AV3" i="49"/>
  <c r="D128" i="10"/>
  <c r="L3" i="49"/>
  <c r="FA5" i="49"/>
  <c r="DS5" i="49"/>
  <c r="CY5" i="49"/>
  <c r="BQ5" i="49"/>
  <c r="D380" i="30"/>
  <c r="C77" i="10"/>
  <c r="J321" i="10"/>
  <c r="FV5" i="49" s="1"/>
  <c r="L308" i="10"/>
  <c r="L323" i="10" s="1"/>
  <c r="GE5" i="49" s="1"/>
  <c r="J296" i="10"/>
  <c r="J308" i="10" s="1"/>
  <c r="FL5" i="49" s="1"/>
  <c r="L189" i="10"/>
  <c r="B191" i="10"/>
  <c r="L138" i="10"/>
  <c r="L122" i="10"/>
  <c r="C131" i="10"/>
  <c r="C115" i="10"/>
  <c r="B155" i="10"/>
  <c r="L91" i="10"/>
  <c r="L95" i="10" s="1"/>
  <c r="D88" i="30"/>
  <c r="GP5" i="49"/>
  <c r="CK5" i="49"/>
  <c r="CX5" i="49"/>
  <c r="CZ5" i="49"/>
  <c r="CR5" i="49"/>
  <c r="DM5" i="49"/>
  <c r="DR5" i="49"/>
  <c r="DT5" i="49"/>
  <c r="EV5" i="49"/>
  <c r="EZ5" i="49"/>
  <c r="FB5" i="49"/>
  <c r="EY5" i="49"/>
  <c r="EX5" i="49"/>
  <c r="EW5" i="49"/>
  <c r="DQ5" i="49"/>
  <c r="DP5" i="49"/>
  <c r="DO5" i="49"/>
  <c r="CW5" i="49"/>
  <c r="CV5" i="49"/>
  <c r="CU5" i="49"/>
  <c r="P73" i="10"/>
  <c r="L179" i="10"/>
  <c r="L161" i="10"/>
  <c r="DC5" i="49" s="1"/>
  <c r="E325" i="10"/>
  <c r="B242" i="10"/>
  <c r="F233" i="10"/>
  <c r="F181" i="10"/>
  <c r="G163" i="10"/>
  <c r="F110" i="10"/>
  <c r="F39" i="10"/>
  <c r="GO5" i="49"/>
  <c r="C33" i="8"/>
  <c r="L106" i="10"/>
  <c r="L108" i="10" s="1"/>
  <c r="CG5" i="49" s="1"/>
  <c r="C71" i="10"/>
  <c r="D84" i="30"/>
  <c r="D80" i="30"/>
  <c r="GN5" i="49"/>
  <c r="BH5" i="49"/>
  <c r="BG5" i="49"/>
  <c r="D275" i="10"/>
  <c r="D507" i="30"/>
  <c r="D506" i="30"/>
  <c r="D119" i="30"/>
  <c r="D107" i="30"/>
  <c r="C48" i="10"/>
  <c r="A1" i="45"/>
  <c r="L334" i="10"/>
  <c r="C82" i="10"/>
  <c r="C49" i="10"/>
  <c r="B24" i="10"/>
  <c r="B25" i="10" s="1"/>
  <c r="B26" i="10" s="1"/>
  <c r="B27" i="10" s="1"/>
  <c r="B28" i="10"/>
  <c r="B29" i="10" s="1"/>
  <c r="B30" i="10" s="1"/>
  <c r="B31" i="10" s="1"/>
  <c r="B32" i="10" s="1"/>
  <c r="B33" i="10" s="1"/>
  <c r="B34" i="10" s="1"/>
  <c r="B35" i="10" s="1"/>
  <c r="B36" i="10" s="1"/>
  <c r="B37" i="10" s="1"/>
  <c r="D510" i="30"/>
  <c r="D304" i="30"/>
  <c r="L270" i="10"/>
  <c r="J270" i="10"/>
  <c r="C259" i="10"/>
  <c r="C237" i="10"/>
  <c r="C231" i="10"/>
  <c r="C170" i="10"/>
  <c r="C169" i="10"/>
  <c r="C126" i="10"/>
  <c r="C108" i="10"/>
  <c r="C95" i="10"/>
  <c r="C84" i="10"/>
  <c r="C73" i="10"/>
  <c r="C72" i="10"/>
  <c r="B544" i="30"/>
  <c r="B543" i="30"/>
  <c r="B379" i="10"/>
  <c r="B378" i="10"/>
  <c r="B182" i="40"/>
  <c r="B181" i="40"/>
  <c r="B59" i="8"/>
  <c r="C7" i="8"/>
  <c r="C7" i="30" s="1"/>
  <c r="L11" i="8"/>
  <c r="L341" i="10"/>
  <c r="C343" i="10" s="1"/>
  <c r="GU5" i="49"/>
  <c r="GT5" i="49"/>
  <c r="GS5" i="49"/>
  <c r="GR5" i="49"/>
  <c r="GQ5" i="49"/>
  <c r="GL5" i="49"/>
  <c r="GK5" i="49"/>
  <c r="GJ5" i="49"/>
  <c r="GI5" i="49"/>
  <c r="GH5" i="49"/>
  <c r="GG5" i="49"/>
  <c r="GF5" i="49"/>
  <c r="GD5" i="49"/>
  <c r="GB5" i="49"/>
  <c r="GA5" i="49"/>
  <c r="FZ5" i="49"/>
  <c r="FY5" i="49"/>
  <c r="FX5" i="49"/>
  <c r="FU5" i="49"/>
  <c r="FT5" i="49"/>
  <c r="FS5" i="49"/>
  <c r="FR5" i="49"/>
  <c r="FQ5" i="49"/>
  <c r="FP5" i="49"/>
  <c r="FO5" i="49"/>
  <c r="FN5" i="49"/>
  <c r="FM5" i="49"/>
  <c r="FK5" i="49"/>
  <c r="FJ5" i="49"/>
  <c r="FI5" i="49"/>
  <c r="FH5" i="49"/>
  <c r="FG5" i="49"/>
  <c r="FE5" i="49"/>
  <c r="FD5" i="49"/>
  <c r="FC5" i="49"/>
  <c r="EU5" i="49"/>
  <c r="ET5" i="49"/>
  <c r="ES5" i="49"/>
  <c r="ER5" i="49"/>
  <c r="EQ5" i="49"/>
  <c r="EP5" i="49"/>
  <c r="EO5" i="49"/>
  <c r="EN5" i="49"/>
  <c r="EM5" i="49"/>
  <c r="EL5" i="49"/>
  <c r="EK5" i="49"/>
  <c r="EJ5" i="49"/>
  <c r="EI5" i="49"/>
  <c r="EH5" i="49"/>
  <c r="EG5" i="49"/>
  <c r="EF5" i="49"/>
  <c r="EE5" i="49"/>
  <c r="ED5" i="49"/>
  <c r="EC5" i="49"/>
  <c r="EB5" i="49"/>
  <c r="EA5" i="49"/>
  <c r="DZ5" i="49"/>
  <c r="DY5" i="49"/>
  <c r="DX5" i="49"/>
  <c r="DW5" i="49"/>
  <c r="DV5" i="49"/>
  <c r="DU5" i="49"/>
  <c r="DL5" i="49"/>
  <c r="DK5" i="49"/>
  <c r="DI5" i="49"/>
  <c r="DH5" i="49"/>
  <c r="DG5" i="49"/>
  <c r="DF5" i="49"/>
  <c r="DE5" i="49"/>
  <c r="DD5" i="49"/>
  <c r="DB5" i="49"/>
  <c r="DA5" i="49"/>
  <c r="CQ5" i="49"/>
  <c r="CP5" i="49"/>
  <c r="CO5" i="49"/>
  <c r="CM5" i="49"/>
  <c r="CJ5" i="49"/>
  <c r="CI5" i="49"/>
  <c r="CH5" i="49"/>
  <c r="CE5" i="49"/>
  <c r="CD5" i="49"/>
  <c r="CC5" i="49"/>
  <c r="CB5" i="49"/>
  <c r="CA5" i="49"/>
  <c r="BY5" i="49"/>
  <c r="BW5" i="49"/>
  <c r="BV5" i="49"/>
  <c r="BU5" i="49"/>
  <c r="BT5" i="49"/>
  <c r="BS5" i="49"/>
  <c r="BP5" i="49"/>
  <c r="BO5" i="49"/>
  <c r="BN5" i="49"/>
  <c r="BM5" i="49"/>
  <c r="BL5" i="49"/>
  <c r="BK5" i="49"/>
  <c r="BJ5" i="49"/>
  <c r="BI5" i="49"/>
  <c r="K5" i="49"/>
  <c r="J5" i="49"/>
  <c r="I5" i="49"/>
  <c r="H5" i="49"/>
  <c r="G5" i="49"/>
  <c r="F5" i="49"/>
  <c r="E5" i="49"/>
  <c r="D5" i="49"/>
  <c r="C5" i="49"/>
  <c r="B5" i="49"/>
  <c r="F30" i="49" s="1"/>
  <c r="C39" i="40"/>
  <c r="C40" i="40" s="1"/>
  <c r="C41" i="40" s="1"/>
  <c r="C42" i="40" s="1"/>
  <c r="I24" i="10"/>
  <c r="I25" i="10"/>
  <c r="I26" i="10" s="1"/>
  <c r="I27" i="10"/>
  <c r="I28" i="10" s="1"/>
  <c r="I29" i="10" s="1"/>
  <c r="I30" i="10" s="1"/>
  <c r="I31" i="10" s="1"/>
  <c r="I32" i="10" s="1"/>
  <c r="I33" i="10" s="1"/>
  <c r="I34" i="10" s="1"/>
  <c r="I35" i="10" s="1"/>
  <c r="I36" i="10" s="1"/>
  <c r="I37" i="10" s="1"/>
  <c r="K23" i="10" s="1"/>
  <c r="K24" i="10" s="1"/>
  <c r="K25" i="10" s="1"/>
  <c r="K26" i="10" s="1"/>
  <c r="K27" i="10" s="1"/>
  <c r="K28" i="10" s="1"/>
  <c r="K29" i="10" s="1"/>
  <c r="K30" i="10" s="1"/>
  <c r="K31" i="10" s="1"/>
  <c r="K32" i="10" s="1"/>
  <c r="K33" i="10" s="1"/>
  <c r="K34" i="10" s="1"/>
  <c r="K35" i="10" s="1"/>
  <c r="K36" i="10" s="1"/>
  <c r="K37" i="10" s="1"/>
  <c r="M23" i="10" s="1"/>
  <c r="M24" i="10" s="1"/>
  <c r="M25" i="10" s="1"/>
  <c r="M26" i="10" s="1"/>
  <c r="M27" i="10" s="1"/>
  <c r="M28" i="10" s="1"/>
  <c r="M29" i="10" s="1"/>
  <c r="M30" i="10" s="1"/>
  <c r="M31" i="10" s="1"/>
  <c r="M32" i="10" s="1"/>
  <c r="M33" i="10" s="1"/>
  <c r="M34" i="10" s="1"/>
  <c r="M35" i="10" s="1"/>
  <c r="M36" i="10" s="1"/>
  <c r="M37" i="10" s="1"/>
  <c r="M42" i="10" s="1"/>
  <c r="M43" i="10" s="1"/>
  <c r="M48" i="10" s="1"/>
  <c r="M49" i="10" s="1"/>
  <c r="H59" i="10" s="1"/>
  <c r="M59" i="10" s="1"/>
  <c r="H62" i="10" s="1"/>
  <c r="M62" i="10" s="1"/>
  <c r="M71" i="10" s="1"/>
  <c r="M72" i="10" s="1"/>
  <c r="M73" i="10" s="1"/>
  <c r="M76" i="10" s="1"/>
  <c r="M77" i="10" s="1"/>
  <c r="M82" i="10" s="1"/>
  <c r="M85" i="10" s="1"/>
  <c r="M87" i="10" s="1"/>
  <c r="M88" i="10" s="1"/>
  <c r="M89" i="10" s="1"/>
  <c r="M90" i="10" s="1"/>
  <c r="M91" i="10" s="1"/>
  <c r="M93" i="10" s="1"/>
  <c r="M95" i="10" s="1"/>
  <c r="M100" i="10" s="1"/>
  <c r="M102" i="10" s="1"/>
  <c r="M103" i="10" s="1"/>
  <c r="M104" i="10" s="1"/>
  <c r="M105" i="10" s="1"/>
  <c r="M106" i="10" s="1"/>
  <c r="M108" i="10" s="1"/>
  <c r="M116" i="10" s="1"/>
  <c r="M118" i="10" s="1"/>
  <c r="M119" i="10" s="1"/>
  <c r="M120" i="10" s="1"/>
  <c r="M122" i="10" s="1"/>
  <c r="B377" i="10"/>
  <c r="B542" i="30"/>
  <c r="BZ5" i="49"/>
  <c r="A38" i="40"/>
  <c r="B38" i="40" s="1"/>
  <c r="L242" i="10"/>
  <c r="C243" i="10" s="1"/>
  <c r="B6" i="40"/>
  <c r="F76" i="49"/>
  <c r="F74" i="49"/>
  <c r="C5" i="10"/>
  <c r="F138" i="49"/>
  <c r="F132" i="49"/>
  <c r="F106" i="49"/>
  <c r="F33" i="49"/>
  <c r="F104" i="49"/>
  <c r="F32" i="49"/>
  <c r="F144" i="49"/>
  <c r="F34" i="49"/>
  <c r="F52" i="49"/>
  <c r="F62" i="49"/>
  <c r="F47" i="49"/>
  <c r="F143" i="49"/>
  <c r="F56" i="49"/>
  <c r="F70" i="49"/>
  <c r="F136" i="49"/>
  <c r="F9" i="49"/>
  <c r="F146" i="49"/>
  <c r="F147" i="49"/>
  <c r="F101" i="49"/>
  <c r="F140" i="49"/>
  <c r="F37" i="49"/>
  <c r="F10" i="49"/>
  <c r="F95" i="49"/>
  <c r="F103" i="49"/>
  <c r="F18" i="49"/>
  <c r="F83" i="49"/>
  <c r="F121" i="49"/>
  <c r="F28" i="49"/>
  <c r="F43" i="49"/>
  <c r="F137" i="49"/>
  <c r="F87" i="49"/>
  <c r="F117" i="49"/>
  <c r="F109" i="49"/>
  <c r="F82" i="49"/>
  <c r="F129" i="49"/>
  <c r="F107" i="49"/>
  <c r="F112" i="49"/>
  <c r="F61" i="49"/>
  <c r="F145" i="49"/>
  <c r="F27" i="49"/>
  <c r="F122" i="49"/>
  <c r="F141" i="49"/>
  <c r="F12" i="49"/>
  <c r="F63" i="49"/>
  <c r="F126" i="49"/>
  <c r="F120" i="49"/>
  <c r="F80" i="49"/>
  <c r="F84" i="49"/>
  <c r="F65" i="49"/>
  <c r="F20" i="49"/>
  <c r="F148" i="49"/>
  <c r="F97" i="49"/>
  <c r="F133" i="49"/>
  <c r="F105" i="49"/>
  <c r="F118" i="49"/>
  <c r="F24" i="49"/>
  <c r="F77" i="49"/>
  <c r="F21" i="49"/>
  <c r="F29" i="49"/>
  <c r="F58" i="49"/>
  <c r="F55" i="49"/>
  <c r="F86" i="49"/>
  <c r="F78" i="49"/>
  <c r="F96" i="49"/>
  <c r="F116" i="49"/>
  <c r="F68" i="49"/>
  <c r="F142" i="49"/>
  <c r="F38" i="49"/>
  <c r="F35" i="49"/>
  <c r="F113" i="49"/>
  <c r="F130" i="49"/>
  <c r="F119" i="49"/>
  <c r="F67" i="49"/>
  <c r="F92" i="49"/>
  <c r="F123" i="49"/>
  <c r="F45" i="49"/>
  <c r="F93" i="49"/>
  <c r="F41" i="49"/>
  <c r="F42" i="49"/>
  <c r="F102" i="49"/>
  <c r="F60" i="49"/>
  <c r="F19" i="49"/>
  <c r="F59" i="49"/>
  <c r="GM5" i="49"/>
  <c r="F90" i="49"/>
  <c r="F108" i="49"/>
  <c r="F139" i="49"/>
  <c r="F17" i="49"/>
  <c r="F89" i="49"/>
  <c r="BX5" i="49"/>
  <c r="B180" i="40"/>
  <c r="DJ5" i="49"/>
  <c r="C43" i="40"/>
  <c r="C44" i="40" s="1"/>
  <c r="C45" i="40"/>
  <c r="C46" i="40" s="1"/>
  <c r="C47" i="40" s="1"/>
  <c r="C48" i="40" s="1"/>
  <c r="A47" i="40"/>
  <c r="C49" i="40"/>
  <c r="C50" i="40" s="1"/>
  <c r="C51" i="40" s="1"/>
  <c r="C52" i="40" s="1"/>
  <c r="C53" i="40" s="1"/>
  <c r="C54" i="40" s="1"/>
  <c r="C55" i="40" s="1"/>
  <c r="CL5" i="49"/>
  <c r="L126" i="10"/>
  <c r="CN5" i="49"/>
  <c r="CS5" i="49"/>
  <c r="L139" i="10"/>
  <c r="CT5" i="49"/>
  <c r="M124" i="10"/>
  <c r="M126" i="10"/>
  <c r="M132" i="10"/>
  <c r="M134" i="10"/>
  <c r="M135" i="10" s="1"/>
  <c r="M136" i="10" s="1"/>
  <c r="M138" i="10" s="1"/>
  <c r="M139" i="10" s="1"/>
  <c r="M148" i="10" s="1"/>
  <c r="M149" i="10" s="1"/>
  <c r="M150" i="10" s="1"/>
  <c r="M151" i="10" s="1"/>
  <c r="M152" i="10" s="1"/>
  <c r="M153" i="10" s="1"/>
  <c r="M159" i="10" s="1"/>
  <c r="M160" i="10" s="1"/>
  <c r="M161" i="10" s="1"/>
  <c r="M169" i="10" s="1"/>
  <c r="M170" i="10" s="1"/>
  <c r="M175" i="10" s="1"/>
  <c r="M176" i="10" s="1"/>
  <c r="M177" i="10" s="1"/>
  <c r="M178" i="10" s="1"/>
  <c r="M179" i="10" s="1"/>
  <c r="M185" i="10" s="1"/>
  <c r="M186" i="10" s="1"/>
  <c r="M187" i="10" s="1"/>
  <c r="M189" i="10" s="1"/>
  <c r="M195" i="10" s="1"/>
  <c r="M196" i="10" s="1"/>
  <c r="M197" i="10" s="1"/>
  <c r="M198" i="10" s="1"/>
  <c r="M199" i="10" s="1"/>
  <c r="M200" i="10" s="1"/>
  <c r="M205" i="10" s="1"/>
  <c r="M207" i="10" s="1"/>
  <c r="M210" i="10" s="1"/>
  <c r="DN5" i="49"/>
  <c r="D213" i="10" l="1"/>
  <c r="M212" i="10"/>
  <c r="B42" i="10"/>
  <c r="B43" i="10" s="1"/>
  <c r="B48" i="10" s="1"/>
  <c r="C44" i="30"/>
  <c r="C64" i="30"/>
  <c r="C56" i="40"/>
  <c r="C57" i="40" s="1"/>
  <c r="C58" i="40" s="1"/>
  <c r="A55" i="40"/>
  <c r="I38" i="40"/>
  <c r="M9" i="49" s="1"/>
  <c r="H38" i="40"/>
  <c r="L9" i="49" s="1"/>
  <c r="E38" i="40"/>
  <c r="I9" i="49" s="1"/>
  <c r="G38" i="40"/>
  <c r="D38" i="40"/>
  <c r="F38" i="40"/>
  <c r="A50" i="40"/>
  <c r="G9" i="49"/>
  <c r="G18" i="49"/>
  <c r="B47" i="40"/>
  <c r="A41" i="40"/>
  <c r="A44" i="40"/>
  <c r="L233" i="10"/>
  <c r="C234" i="10" s="1"/>
  <c r="A43" i="40"/>
  <c r="L191" i="10"/>
  <c r="C192" i="10" s="1"/>
  <c r="L39" i="10"/>
  <c r="L141" i="10"/>
  <c r="C143" i="10" s="1"/>
  <c r="A5" i="49"/>
  <c r="A40" i="40"/>
  <c r="A45" i="40"/>
  <c r="A48" i="40"/>
  <c r="L110" i="10"/>
  <c r="C111" i="10" s="1"/>
  <c r="A46" i="40"/>
  <c r="A51" i="40"/>
  <c r="A42" i="40"/>
  <c r="L82" i="10"/>
  <c r="A39" i="40"/>
  <c r="L181" i="10"/>
  <c r="C182" i="10" s="1"/>
  <c r="A53" i="40"/>
  <c r="A54" i="40"/>
  <c r="J325" i="10"/>
  <c r="A49" i="40"/>
  <c r="L128" i="10"/>
  <c r="C129" i="10" s="1"/>
  <c r="A52" i="40"/>
  <c r="L163" i="10"/>
  <c r="C164" i="10" s="1"/>
  <c r="F25" i="49"/>
  <c r="F127" i="49"/>
  <c r="F99" i="49"/>
  <c r="F36" i="49"/>
  <c r="F69" i="49"/>
  <c r="F44" i="49"/>
  <c r="F46" i="49"/>
  <c r="F134" i="49"/>
  <c r="F14" i="49"/>
  <c r="F57" i="49"/>
  <c r="CF5" i="49"/>
  <c r="F125" i="49"/>
  <c r="F72" i="49"/>
  <c r="F22" i="49"/>
  <c r="F49" i="49"/>
  <c r="F64" i="49"/>
  <c r="F16" i="49"/>
  <c r="F85" i="49"/>
  <c r="F66" i="49"/>
  <c r="F11" i="49"/>
  <c r="F98" i="49"/>
  <c r="F13" i="49"/>
  <c r="F79" i="49"/>
  <c r="F73" i="49"/>
  <c r="F94" i="49"/>
  <c r="F40" i="49"/>
  <c r="F39" i="49"/>
  <c r="F71" i="49"/>
  <c r="F88" i="49"/>
  <c r="F100" i="49"/>
  <c r="F128" i="49"/>
  <c r="F91" i="49"/>
  <c r="F114" i="49"/>
  <c r="F115" i="49"/>
  <c r="F131" i="49"/>
  <c r="F110" i="49"/>
  <c r="F15" i="49"/>
  <c r="F111" i="49"/>
  <c r="F53" i="49"/>
  <c r="F26" i="49"/>
  <c r="F81" i="49"/>
  <c r="F50" i="49"/>
  <c r="F135" i="49"/>
  <c r="F51" i="49"/>
  <c r="F54" i="49"/>
  <c r="F48" i="49"/>
  <c r="F31" i="49"/>
  <c r="F124" i="49"/>
  <c r="F23" i="49"/>
  <c r="F75" i="49"/>
  <c r="GC5" i="49"/>
  <c r="FF5" i="49"/>
  <c r="J323" i="10"/>
  <c r="B50" i="40" l="1"/>
  <c r="G21" i="49"/>
  <c r="G16" i="49"/>
  <c r="B45" i="40"/>
  <c r="J9" i="49"/>
  <c r="J38" i="40"/>
  <c r="B49" i="40"/>
  <c r="G20" i="49"/>
  <c r="G11" i="49"/>
  <c r="B40" i="40"/>
  <c r="K38" i="40"/>
  <c r="H9" i="49"/>
  <c r="G19" i="49"/>
  <c r="B48" i="40"/>
  <c r="E17" i="49"/>
  <c r="E29" i="49"/>
  <c r="E70" i="49"/>
  <c r="E146" i="49"/>
  <c r="E30" i="49"/>
  <c r="E98" i="49"/>
  <c r="E139" i="49"/>
  <c r="E56" i="49"/>
  <c r="E22" i="49"/>
  <c r="E138" i="49"/>
  <c r="E143" i="49"/>
  <c r="E120" i="49"/>
  <c r="E121" i="49"/>
  <c r="E123" i="49"/>
  <c r="E75" i="49"/>
  <c r="E78" i="49"/>
  <c r="E84" i="49"/>
  <c r="E134" i="49"/>
  <c r="E72" i="49"/>
  <c r="E147" i="49"/>
  <c r="E109" i="49"/>
  <c r="E20" i="49"/>
  <c r="E100" i="49"/>
  <c r="E99" i="49"/>
  <c r="E58" i="49"/>
  <c r="E112" i="49"/>
  <c r="E90" i="49"/>
  <c r="E53" i="49"/>
  <c r="E45" i="49"/>
  <c r="E119" i="49"/>
  <c r="E32" i="49"/>
  <c r="E137" i="49"/>
  <c r="E64" i="49"/>
  <c r="E26" i="49"/>
  <c r="E69" i="49"/>
  <c r="E140" i="49"/>
  <c r="E104" i="49"/>
  <c r="E23" i="49"/>
  <c r="E106" i="49"/>
  <c r="E19" i="49"/>
  <c r="E118" i="49"/>
  <c r="E79" i="49"/>
  <c r="E101" i="49"/>
  <c r="E77" i="49"/>
  <c r="E12" i="49"/>
  <c r="E62" i="49"/>
  <c r="E54" i="49"/>
  <c r="E105" i="49"/>
  <c r="E27" i="49"/>
  <c r="E41" i="49"/>
  <c r="E131" i="49"/>
  <c r="E37" i="49"/>
  <c r="E42" i="49"/>
  <c r="E74" i="49"/>
  <c r="E89" i="49"/>
  <c r="E21" i="49"/>
  <c r="E136" i="49"/>
  <c r="E141" i="49"/>
  <c r="E95" i="49"/>
  <c r="E93" i="49"/>
  <c r="E113" i="49"/>
  <c r="E86" i="49"/>
  <c r="E15" i="49"/>
  <c r="E46" i="49"/>
  <c r="E127" i="49"/>
  <c r="E80" i="49"/>
  <c r="E96" i="49"/>
  <c r="E52" i="49"/>
  <c r="E14" i="49"/>
  <c r="E148" i="49"/>
  <c r="E35" i="49"/>
  <c r="E43" i="49"/>
  <c r="E125" i="49"/>
  <c r="E91" i="49"/>
  <c r="E51" i="49"/>
  <c r="E67" i="49"/>
  <c r="E13" i="49"/>
  <c r="E88" i="49"/>
  <c r="E144" i="49"/>
  <c r="E16" i="49"/>
  <c r="E47" i="49"/>
  <c r="E55" i="49"/>
  <c r="E44" i="49"/>
  <c r="E87" i="49"/>
  <c r="E25" i="49"/>
  <c r="E50" i="49"/>
  <c r="E145" i="49"/>
  <c r="E107" i="49"/>
  <c r="E33" i="49"/>
  <c r="E38" i="49"/>
  <c r="E122" i="49"/>
  <c r="E132" i="49"/>
  <c r="E129" i="49"/>
  <c r="E31" i="49"/>
  <c r="E115" i="49"/>
  <c r="E28" i="49"/>
  <c r="E85" i="49"/>
  <c r="E97" i="49"/>
  <c r="E24" i="49"/>
  <c r="E108" i="49"/>
  <c r="E40" i="49"/>
  <c r="E18" i="49"/>
  <c r="E110" i="49"/>
  <c r="E49" i="49"/>
  <c r="E65" i="49"/>
  <c r="E34" i="49"/>
  <c r="E133" i="49"/>
  <c r="E81" i="49"/>
  <c r="E142" i="49"/>
  <c r="E59" i="49"/>
  <c r="E103" i="49"/>
  <c r="E128" i="49"/>
  <c r="E9" i="49"/>
  <c r="E66" i="49"/>
  <c r="E135" i="49"/>
  <c r="E126" i="49"/>
  <c r="E117" i="49"/>
  <c r="E124" i="49"/>
  <c r="E102" i="49"/>
  <c r="E63" i="49"/>
  <c r="E10" i="49"/>
  <c r="E61" i="49"/>
  <c r="E73" i="49"/>
  <c r="E111" i="49"/>
  <c r="E116" i="49"/>
  <c r="E48" i="49"/>
  <c r="E114" i="49"/>
  <c r="E130" i="49"/>
  <c r="E83" i="49"/>
  <c r="E68" i="49"/>
  <c r="E71" i="49"/>
  <c r="E92" i="49"/>
  <c r="E82" i="49"/>
  <c r="E57" i="49"/>
  <c r="E36" i="49"/>
  <c r="E39" i="49"/>
  <c r="E76" i="49"/>
  <c r="E94" i="49"/>
  <c r="E11" i="49"/>
  <c r="E60" i="49"/>
  <c r="G25" i="49"/>
  <c r="B54" i="40"/>
  <c r="B39" i="40"/>
  <c r="G10" i="49"/>
  <c r="G14" i="49"/>
  <c r="B43" i="40"/>
  <c r="G26" i="49"/>
  <c r="B55" i="40"/>
  <c r="K9" i="49"/>
  <c r="C59" i="40"/>
  <c r="A58" i="40"/>
  <c r="B53" i="40"/>
  <c r="G24" i="49"/>
  <c r="C96" i="10"/>
  <c r="BR5" i="49"/>
  <c r="G13" i="49"/>
  <c r="B42" i="40"/>
  <c r="B44" i="40"/>
  <c r="G15" i="49"/>
  <c r="B51" i="40"/>
  <c r="G22" i="49"/>
  <c r="B41" i="40"/>
  <c r="G12" i="49"/>
  <c r="H47" i="40"/>
  <c r="L18" i="49" s="1"/>
  <c r="E47" i="40"/>
  <c r="I18" i="49" s="1"/>
  <c r="F47" i="40"/>
  <c r="I47" i="40"/>
  <c r="M18" i="49" s="1"/>
  <c r="D47" i="40"/>
  <c r="G47" i="40"/>
  <c r="K18" i="49" s="1"/>
  <c r="B49" i="10"/>
  <c r="C80" i="30"/>
  <c r="C84" i="30"/>
  <c r="M214" i="10"/>
  <c r="M220" i="10" s="1"/>
  <c r="M222" i="10" s="1"/>
  <c r="M226" i="10" s="1"/>
  <c r="M231" i="10" s="1"/>
  <c r="M237" i="10" s="1"/>
  <c r="M240" i="10" s="1"/>
  <c r="M246" i="10" s="1"/>
  <c r="M254" i="10" s="1"/>
  <c r="M256" i="10" s="1"/>
  <c r="M259" i="10" s="1"/>
  <c r="M264" i="10" s="1"/>
  <c r="M265" i="10" s="1"/>
  <c r="K272" i="10" s="1"/>
  <c r="K273" i="10" s="1"/>
  <c r="K276" i="10" s="1"/>
  <c r="K277" i="10" s="1"/>
  <c r="K278" i="10" s="1"/>
  <c r="K279" i="10" s="1"/>
  <c r="K280" i="10" s="1"/>
  <c r="K281" i="10" s="1"/>
  <c r="K282" i="10" s="1"/>
  <c r="K283" i="10" s="1"/>
  <c r="K284" i="10" s="1"/>
  <c r="K286" i="10" s="1"/>
  <c r="K287" i="10" s="1"/>
  <c r="K288" i="10" s="1"/>
  <c r="K289" i="10" s="1"/>
  <c r="K290" i="10" s="1"/>
  <c r="K291" i="10" s="1"/>
  <c r="K292" i="10" s="1"/>
  <c r="K293" i="10" s="1"/>
  <c r="K295" i="10" s="1"/>
  <c r="K296" i="10" s="1"/>
  <c r="K298" i="10" s="1"/>
  <c r="K299" i="10" s="1"/>
  <c r="K301" i="10" s="1"/>
  <c r="K302" i="10" s="1"/>
  <c r="K303" i="10" s="1"/>
  <c r="K308" i="10" s="1"/>
  <c r="K311" i="10" s="1"/>
  <c r="K312" i="10" s="1"/>
  <c r="K313" i="10" s="1"/>
  <c r="K314" i="10" s="1"/>
  <c r="K315" i="10" s="1"/>
  <c r="K316" i="10" s="1"/>
  <c r="K317" i="10" s="1"/>
  <c r="K318" i="10" s="1"/>
  <c r="K319" i="10" s="1"/>
  <c r="K321" i="10" s="1"/>
  <c r="K323" i="10" s="1"/>
  <c r="K330" i="10" s="1"/>
  <c r="M272" i="10" s="1"/>
  <c r="M273" i="10" s="1"/>
  <c r="M296" i="10" s="1"/>
  <c r="M305" i="10" s="1"/>
  <c r="M308" i="10" s="1"/>
  <c r="M321" i="10" s="1"/>
  <c r="M323" i="10" s="1"/>
  <c r="M330" i="10" s="1"/>
  <c r="M335" i="10" s="1"/>
  <c r="M336" i="10" s="1"/>
  <c r="M337" i="10" s="1"/>
  <c r="M338" i="10" s="1"/>
  <c r="M339" i="10" s="1"/>
  <c r="M340" i="10" s="1"/>
  <c r="M341" i="10" s="1"/>
  <c r="D215" i="10"/>
  <c r="B46" i="40"/>
  <c r="G17" i="49"/>
  <c r="B52" i="40"/>
  <c r="G23" i="49"/>
  <c r="A57" i="40"/>
  <c r="A56" i="40"/>
  <c r="C269" i="10"/>
  <c r="C326" i="10"/>
  <c r="C328" i="10"/>
  <c r="FW5" i="49"/>
  <c r="G29" i="49" l="1"/>
  <c r="B58" i="40"/>
  <c r="C60" i="40"/>
  <c r="A59" i="40"/>
  <c r="F52" i="40"/>
  <c r="H52" i="40"/>
  <c r="L23" i="49" s="1"/>
  <c r="G52" i="40"/>
  <c r="K23" i="49" s="1"/>
  <c r="I52" i="40"/>
  <c r="M23" i="49" s="1"/>
  <c r="D52" i="40"/>
  <c r="E52" i="40"/>
  <c r="I23" i="49" s="1"/>
  <c r="AR38" i="40"/>
  <c r="L38" i="40"/>
  <c r="AB38" i="40" s="1"/>
  <c r="T38" i="40"/>
  <c r="AS38" i="40"/>
  <c r="M38" i="40"/>
  <c r="AL38" i="40" s="1"/>
  <c r="AQ38" i="40"/>
  <c r="AK38" i="40"/>
  <c r="R38" i="40"/>
  <c r="AD38" i="40"/>
  <c r="Z38" i="40"/>
  <c r="AJ38" i="40"/>
  <c r="AA38" i="40"/>
  <c r="AU38" i="40"/>
  <c r="AG38" i="40"/>
  <c r="AT38" i="40"/>
  <c r="G51" i="40"/>
  <c r="K22" i="49" s="1"/>
  <c r="D51" i="40"/>
  <c r="H51" i="40"/>
  <c r="L22" i="49" s="1"/>
  <c r="I51" i="40"/>
  <c r="M22" i="49" s="1"/>
  <c r="F51" i="40"/>
  <c r="E51" i="40"/>
  <c r="I22" i="49" s="1"/>
  <c r="H49" i="40"/>
  <c r="L20" i="49" s="1"/>
  <c r="E49" i="40"/>
  <c r="I20" i="49" s="1"/>
  <c r="F49" i="40"/>
  <c r="D49" i="40"/>
  <c r="I49" i="40"/>
  <c r="M20" i="49" s="1"/>
  <c r="G49" i="40"/>
  <c r="K20" i="49" s="1"/>
  <c r="E46" i="40"/>
  <c r="I17" i="49" s="1"/>
  <c r="H46" i="40"/>
  <c r="L17" i="49" s="1"/>
  <c r="G46" i="40"/>
  <c r="K17" i="49" s="1"/>
  <c r="D46" i="40"/>
  <c r="I46" i="40"/>
  <c r="M17" i="49" s="1"/>
  <c r="F46" i="40"/>
  <c r="E43" i="40"/>
  <c r="I14" i="49" s="1"/>
  <c r="H43" i="40"/>
  <c r="L14" i="49" s="1"/>
  <c r="D43" i="40"/>
  <c r="F43" i="40"/>
  <c r="I43" i="40"/>
  <c r="M14" i="49" s="1"/>
  <c r="G43" i="40"/>
  <c r="K14" i="49" s="1"/>
  <c r="G40" i="40"/>
  <c r="K11" i="49" s="1"/>
  <c r="F40" i="40"/>
  <c r="D40" i="40"/>
  <c r="M11" i="49"/>
  <c r="H40" i="40"/>
  <c r="L11" i="49" s="1"/>
  <c r="E40" i="40"/>
  <c r="I11" i="49" s="1"/>
  <c r="E44" i="40"/>
  <c r="I15" i="49" s="1"/>
  <c r="D44" i="40"/>
  <c r="I44" i="40"/>
  <c r="M15" i="49" s="1"/>
  <c r="F44" i="40"/>
  <c r="G44" i="40"/>
  <c r="K15" i="49" s="1"/>
  <c r="H44" i="40"/>
  <c r="L15" i="49" s="1"/>
  <c r="G42" i="40"/>
  <c r="K13" i="49" s="1"/>
  <c r="E42" i="40"/>
  <c r="I13" i="49" s="1"/>
  <c r="I42" i="40"/>
  <c r="M13" i="49" s="1"/>
  <c r="F42" i="40"/>
  <c r="D42" i="40"/>
  <c r="H42" i="40"/>
  <c r="L13" i="49" s="1"/>
  <c r="B56" i="40"/>
  <c r="G27" i="49"/>
  <c r="F55" i="40"/>
  <c r="I55" i="40"/>
  <c r="M26" i="49" s="1"/>
  <c r="D55" i="40"/>
  <c r="G55" i="40"/>
  <c r="K26" i="49" s="1"/>
  <c r="H55" i="40"/>
  <c r="L26" i="49" s="1"/>
  <c r="E55" i="40"/>
  <c r="I26" i="49" s="1"/>
  <c r="C88" i="30"/>
  <c r="B55" i="10"/>
  <c r="B59" i="10" s="1"/>
  <c r="I41" i="40"/>
  <c r="M12" i="49" s="1"/>
  <c r="G41" i="40"/>
  <c r="K12" i="49" s="1"/>
  <c r="D41" i="40"/>
  <c r="H41" i="40"/>
  <c r="L12" i="49" s="1"/>
  <c r="E41" i="40"/>
  <c r="I12" i="49" s="1"/>
  <c r="E39" i="40"/>
  <c r="I10" i="49" s="1"/>
  <c r="D39" i="40"/>
  <c r="I39" i="40"/>
  <c r="M10" i="49" s="1"/>
  <c r="G39" i="40"/>
  <c r="F39" i="40"/>
  <c r="H39" i="40"/>
  <c r="L10" i="49" s="1"/>
  <c r="H45" i="40"/>
  <c r="L16" i="49" s="1"/>
  <c r="I45" i="40"/>
  <c r="M16" i="49" s="1"/>
  <c r="G45" i="40"/>
  <c r="K16" i="49" s="1"/>
  <c r="E45" i="40"/>
  <c r="I16" i="49" s="1"/>
  <c r="F45" i="40"/>
  <c r="D45" i="40"/>
  <c r="H54" i="40"/>
  <c r="L25" i="49" s="1"/>
  <c r="I54" i="40"/>
  <c r="M25" i="49" s="1"/>
  <c r="D54" i="40"/>
  <c r="G54" i="40"/>
  <c r="K25" i="49" s="1"/>
  <c r="F54" i="40"/>
  <c r="E54" i="40"/>
  <c r="I25" i="49" s="1"/>
  <c r="B57" i="40"/>
  <c r="G28" i="49"/>
  <c r="K47" i="40"/>
  <c r="H18" i="49"/>
  <c r="J18" i="49"/>
  <c r="J47" i="40"/>
  <c r="E53" i="40"/>
  <c r="I24" i="49" s="1"/>
  <c r="F53" i="40"/>
  <c r="H53" i="40"/>
  <c r="L24" i="49" s="1"/>
  <c r="D53" i="40"/>
  <c r="I53" i="40"/>
  <c r="M24" i="49" s="1"/>
  <c r="G53" i="40"/>
  <c r="K24" i="49" s="1"/>
  <c r="G48" i="40"/>
  <c r="K19" i="49" s="1"/>
  <c r="I48" i="40"/>
  <c r="M19" i="49" s="1"/>
  <c r="D48" i="40"/>
  <c r="E48" i="40"/>
  <c r="I19" i="49" s="1"/>
  <c r="H48" i="40"/>
  <c r="L19" i="49" s="1"/>
  <c r="F48" i="40"/>
  <c r="I50" i="40"/>
  <c r="M21" i="49" s="1"/>
  <c r="G50" i="40"/>
  <c r="K21" i="49" s="1"/>
  <c r="D50" i="40"/>
  <c r="F50" i="40"/>
  <c r="E50" i="40"/>
  <c r="I21" i="49" s="1"/>
  <c r="H50" i="40"/>
  <c r="L21" i="49" s="1"/>
  <c r="J20" i="49" l="1"/>
  <c r="J49" i="40"/>
  <c r="K55" i="40"/>
  <c r="H26" i="49"/>
  <c r="O47" i="40"/>
  <c r="M47" i="40"/>
  <c r="AI47" i="40" s="1"/>
  <c r="Z47" i="40"/>
  <c r="AZ47" i="40" s="1"/>
  <c r="P47" i="40"/>
  <c r="AP47" i="40"/>
  <c r="Q47" i="40"/>
  <c r="AX47" i="40" s="1"/>
  <c r="AU47" i="40"/>
  <c r="AA47" i="40"/>
  <c r="AN47" i="40"/>
  <c r="AF47" i="40"/>
  <c r="AB47" i="40"/>
  <c r="AR47" i="40"/>
  <c r="AJ47" i="40"/>
  <c r="L47" i="40"/>
  <c r="R47" i="40"/>
  <c r="AY47" i="40" s="1"/>
  <c r="AT47" i="40"/>
  <c r="AS47" i="40"/>
  <c r="AL47" i="40"/>
  <c r="J13" i="49"/>
  <c r="J42" i="40"/>
  <c r="J40" i="40"/>
  <c r="J11" i="49"/>
  <c r="J24" i="49"/>
  <c r="J53" i="40"/>
  <c r="AP38" i="40"/>
  <c r="AM38" i="40"/>
  <c r="Q38" i="40"/>
  <c r="H19" i="49"/>
  <c r="K48" i="40"/>
  <c r="H57" i="40"/>
  <c r="L28" i="49" s="1"/>
  <c r="D57" i="40"/>
  <c r="I57" i="40"/>
  <c r="M28" i="49" s="1"/>
  <c r="F57" i="40"/>
  <c r="G57" i="40"/>
  <c r="K28" i="49" s="1"/>
  <c r="E57" i="40"/>
  <c r="I28" i="49" s="1"/>
  <c r="J39" i="40"/>
  <c r="J10" i="49"/>
  <c r="H20" i="49"/>
  <c r="K49" i="40"/>
  <c r="S38" i="40"/>
  <c r="P38" i="40"/>
  <c r="J15" i="49"/>
  <c r="J44" i="40"/>
  <c r="H14" i="49"/>
  <c r="K43" i="40"/>
  <c r="J26" i="49"/>
  <c r="J55" i="40"/>
  <c r="J22" i="49"/>
  <c r="J51" i="40"/>
  <c r="H23" i="49"/>
  <c r="K52" i="40"/>
  <c r="K44" i="40"/>
  <c r="H15" i="49"/>
  <c r="J17" i="49"/>
  <c r="J46" i="40"/>
  <c r="AE38" i="40"/>
  <c r="AO38" i="40"/>
  <c r="K10" i="49"/>
  <c r="J43" i="40"/>
  <c r="J14" i="49"/>
  <c r="H16" i="49"/>
  <c r="K45" i="40"/>
  <c r="H56" i="40"/>
  <c r="L27" i="49" s="1"/>
  <c r="F56" i="40"/>
  <c r="D56" i="40"/>
  <c r="I56" i="40"/>
  <c r="M27" i="49" s="1"/>
  <c r="E56" i="40"/>
  <c r="I27" i="49" s="1"/>
  <c r="G56" i="40"/>
  <c r="K27" i="49" s="1"/>
  <c r="J23" i="49"/>
  <c r="J52" i="40"/>
  <c r="K39" i="40"/>
  <c r="H10" i="49"/>
  <c r="H21" i="49"/>
  <c r="K50" i="40"/>
  <c r="J45" i="40"/>
  <c r="J16" i="49"/>
  <c r="J12" i="49"/>
  <c r="J41" i="40"/>
  <c r="H17" i="49"/>
  <c r="K46" i="40"/>
  <c r="K51" i="40"/>
  <c r="H22" i="49"/>
  <c r="B59" i="40"/>
  <c r="G30" i="49"/>
  <c r="H25" i="49"/>
  <c r="K54" i="40"/>
  <c r="J50" i="40"/>
  <c r="J21" i="49"/>
  <c r="AN38" i="40"/>
  <c r="AF38" i="40"/>
  <c r="C61" i="40"/>
  <c r="A60" i="40"/>
  <c r="K41" i="40"/>
  <c r="H12" i="49"/>
  <c r="AH38" i="40"/>
  <c r="AI38" i="40"/>
  <c r="D58" i="40"/>
  <c r="I58" i="40"/>
  <c r="M29" i="49" s="1"/>
  <c r="H58" i="40"/>
  <c r="L29" i="49" s="1"/>
  <c r="E58" i="40"/>
  <c r="I29" i="49" s="1"/>
  <c r="G58" i="40"/>
  <c r="K29" i="49" s="1"/>
  <c r="F58" i="40"/>
  <c r="J25" i="49"/>
  <c r="J54" i="40"/>
  <c r="K53" i="40"/>
  <c r="H24" i="49"/>
  <c r="J19" i="49"/>
  <c r="J48" i="40"/>
  <c r="B62" i="10"/>
  <c r="B64" i="10" s="1"/>
  <c r="B71" i="10" s="1"/>
  <c r="C95" i="30"/>
  <c r="K42" i="40"/>
  <c r="H13" i="49"/>
  <c r="H11" i="49"/>
  <c r="K40" i="40"/>
  <c r="O38" i="40"/>
  <c r="AD47" i="40" l="1"/>
  <c r="AR40" i="40"/>
  <c r="AU40" i="40"/>
  <c r="AS40" i="40"/>
  <c r="L40" i="40"/>
  <c r="O40" i="40" s="1"/>
  <c r="M40" i="40"/>
  <c r="AT40" i="40"/>
  <c r="H28" i="49"/>
  <c r="K57" i="40"/>
  <c r="AQ47" i="40"/>
  <c r="AG47" i="40"/>
  <c r="S47" i="40"/>
  <c r="M48" i="40"/>
  <c r="AG48" i="40" s="1"/>
  <c r="O48" i="40"/>
  <c r="AL48" i="40"/>
  <c r="AM48" i="40"/>
  <c r="AK48" i="40"/>
  <c r="AJ48" i="40"/>
  <c r="AU48" i="40"/>
  <c r="AI48" i="40"/>
  <c r="R48" i="40"/>
  <c r="AY48" i="40" s="1"/>
  <c r="AS48" i="40"/>
  <c r="AT48" i="40"/>
  <c r="AP48" i="40"/>
  <c r="AN48" i="40"/>
  <c r="AO48" i="40"/>
  <c r="AF48" i="40"/>
  <c r="L48" i="40"/>
  <c r="Z48" i="40"/>
  <c r="AZ48" i="40" s="1"/>
  <c r="AB48" i="40"/>
  <c r="AE48" i="40"/>
  <c r="AQ48" i="40"/>
  <c r="AR48" i="40"/>
  <c r="P48" i="40"/>
  <c r="AH47" i="40"/>
  <c r="AK47" i="40"/>
  <c r="J29" i="49"/>
  <c r="J58" i="40"/>
  <c r="AS50" i="40"/>
  <c r="S50" i="40"/>
  <c r="R50" i="40"/>
  <c r="AY50" i="40" s="1"/>
  <c r="T50" i="40"/>
  <c r="O50" i="40"/>
  <c r="M50" i="40"/>
  <c r="AG50" i="40" s="1"/>
  <c r="AF50" i="40"/>
  <c r="AA50" i="40"/>
  <c r="AR50" i="40"/>
  <c r="AT50" i="40"/>
  <c r="AU50" i="40"/>
  <c r="L50" i="40"/>
  <c r="Q50" i="40" s="1"/>
  <c r="AX50" i="40" s="1"/>
  <c r="U38" i="40"/>
  <c r="V38" i="40"/>
  <c r="W38" i="40" s="1"/>
  <c r="G59" i="40"/>
  <c r="K30" i="49" s="1"/>
  <c r="E59" i="40"/>
  <c r="I30" i="49" s="1"/>
  <c r="F59" i="40"/>
  <c r="I59" i="40"/>
  <c r="M30" i="49" s="1"/>
  <c r="H59" i="40"/>
  <c r="L30" i="49" s="1"/>
  <c r="D59" i="40"/>
  <c r="C100" i="30"/>
  <c r="B72" i="10"/>
  <c r="AR51" i="40"/>
  <c r="AO51" i="40"/>
  <c r="AN51" i="40"/>
  <c r="AH51" i="40"/>
  <c r="AU51" i="40"/>
  <c r="AL51" i="40"/>
  <c r="AS51" i="40"/>
  <c r="AP51" i="40"/>
  <c r="O51" i="40"/>
  <c r="AQ51" i="40"/>
  <c r="AK51" i="40"/>
  <c r="AM51" i="40"/>
  <c r="AD51" i="40"/>
  <c r="AT51" i="40"/>
  <c r="AE51" i="40"/>
  <c r="AI51" i="40"/>
  <c r="AF51" i="40"/>
  <c r="L51" i="40"/>
  <c r="AJ51" i="40"/>
  <c r="AA51" i="40"/>
  <c r="M51" i="40"/>
  <c r="AG51" i="40"/>
  <c r="AO47" i="40"/>
  <c r="T47" i="40"/>
  <c r="AT54" i="40"/>
  <c r="AB54" i="40"/>
  <c r="AN54" i="40"/>
  <c r="AP54" i="40"/>
  <c r="L54" i="40"/>
  <c r="O54" i="40" s="1"/>
  <c r="M54" i="40"/>
  <c r="AD54" i="40" s="1"/>
  <c r="AK54" i="40"/>
  <c r="AS54" i="40"/>
  <c r="AA54" i="40"/>
  <c r="AL54" i="40"/>
  <c r="AG54" i="40"/>
  <c r="AR54" i="40"/>
  <c r="AQ54" i="40"/>
  <c r="AH54" i="40"/>
  <c r="AM54" i="40"/>
  <c r="Z54" i="40"/>
  <c r="AZ54" i="40" s="1"/>
  <c r="AU54" i="40"/>
  <c r="AJ54" i="40"/>
  <c r="AR43" i="40"/>
  <c r="AS43" i="40"/>
  <c r="AO43" i="40"/>
  <c r="L43" i="40"/>
  <c r="AB43" i="40"/>
  <c r="AT43" i="40"/>
  <c r="M43" i="40"/>
  <c r="AD43" i="40" s="1"/>
  <c r="AK43" i="40"/>
  <c r="AU43" i="40"/>
  <c r="AN43" i="40"/>
  <c r="AH42" i="40"/>
  <c r="AD42" i="40"/>
  <c r="T42" i="40"/>
  <c r="AI42" i="40"/>
  <c r="R42" i="40"/>
  <c r="AY42" i="40" s="1"/>
  <c r="AK42" i="40"/>
  <c r="M42" i="40"/>
  <c r="AP42" i="40" s="1"/>
  <c r="AN42" i="40"/>
  <c r="AT42" i="40"/>
  <c r="P42" i="40"/>
  <c r="O42" i="40"/>
  <c r="AU42" i="40"/>
  <c r="AL42" i="40"/>
  <c r="AS42" i="40"/>
  <c r="AO42" i="40"/>
  <c r="Z42" i="40"/>
  <c r="AZ42" i="40" s="1"/>
  <c r="AF42" i="40"/>
  <c r="L42" i="40"/>
  <c r="AM42" i="40"/>
  <c r="AR42" i="40"/>
  <c r="AE42" i="40"/>
  <c r="AG42" i="40"/>
  <c r="AQ42" i="40"/>
  <c r="Q42" i="40"/>
  <c r="AX42" i="40" s="1"/>
  <c r="AJ42" i="40"/>
  <c r="AB42" i="40"/>
  <c r="AA42" i="40"/>
  <c r="K58" i="40"/>
  <c r="H29" i="49"/>
  <c r="K56" i="40"/>
  <c r="H27" i="49"/>
  <c r="M44" i="40"/>
  <c r="AD44" i="40" s="1"/>
  <c r="AP44" i="40"/>
  <c r="L44" i="40"/>
  <c r="AT44" i="40"/>
  <c r="AU44" i="40"/>
  <c r="AS44" i="40"/>
  <c r="AR44" i="40"/>
  <c r="AO44" i="40"/>
  <c r="AQ44" i="40"/>
  <c r="AG44" i="40"/>
  <c r="AR49" i="40"/>
  <c r="AS49" i="40"/>
  <c r="L49" i="40"/>
  <c r="M49" i="40"/>
  <c r="AD49" i="40" s="1"/>
  <c r="AQ49" i="40"/>
  <c r="AM49" i="40"/>
  <c r="AK49" i="40"/>
  <c r="P49" i="40"/>
  <c r="AB49" i="40"/>
  <c r="AU49" i="40"/>
  <c r="S49" i="40"/>
  <c r="AT49" i="40"/>
  <c r="AE47" i="40"/>
  <c r="J27" i="49"/>
  <c r="J56" i="40"/>
  <c r="AR52" i="40"/>
  <c r="AM52" i="40"/>
  <c r="AH52" i="40"/>
  <c r="AJ52" i="40"/>
  <c r="M52" i="40"/>
  <c r="AO52" i="40"/>
  <c r="AG52" i="40"/>
  <c r="AK52" i="40"/>
  <c r="AP52" i="40"/>
  <c r="AS52" i="40"/>
  <c r="AF52" i="40"/>
  <c r="AL52" i="40"/>
  <c r="AQ52" i="40"/>
  <c r="AD52" i="40"/>
  <c r="AI52" i="40"/>
  <c r="AU52" i="40"/>
  <c r="AT52" i="40"/>
  <c r="AN52" i="40"/>
  <c r="L52" i="40"/>
  <c r="P52" i="40" s="1"/>
  <c r="AE52" i="40"/>
  <c r="AM47" i="40"/>
  <c r="AS55" i="40"/>
  <c r="AT55" i="40"/>
  <c r="AM55" i="40"/>
  <c r="AH55" i="40"/>
  <c r="AN55" i="40"/>
  <c r="AK55" i="40"/>
  <c r="AU55" i="40"/>
  <c r="M55" i="40"/>
  <c r="AG55" i="40" s="1"/>
  <c r="AL55" i="40"/>
  <c r="AR55" i="40"/>
  <c r="L55" i="40"/>
  <c r="AJ55" i="40"/>
  <c r="AA55" i="40"/>
  <c r="J57" i="40"/>
  <c r="J28" i="49"/>
  <c r="AR39" i="40"/>
  <c r="T39" i="40"/>
  <c r="AS39" i="40"/>
  <c r="M39" i="40"/>
  <c r="AH39" i="40" s="1"/>
  <c r="AA39" i="40"/>
  <c r="L39" i="40"/>
  <c r="O39" i="40"/>
  <c r="Z39" i="40"/>
  <c r="AB39" i="40"/>
  <c r="P39" i="40"/>
  <c r="S39" i="40"/>
  <c r="AT39" i="40"/>
  <c r="Q39" i="40"/>
  <c r="R39" i="40"/>
  <c r="AU39" i="40"/>
  <c r="M46" i="40"/>
  <c r="AP46" i="40"/>
  <c r="AU46" i="40"/>
  <c r="AI46" i="40"/>
  <c r="AT46" i="40"/>
  <c r="AQ46" i="40"/>
  <c r="AE46" i="40"/>
  <c r="AH46" i="40"/>
  <c r="AF46" i="40"/>
  <c r="AD46" i="40"/>
  <c r="AS46" i="40"/>
  <c r="AK46" i="40"/>
  <c r="AO46" i="40"/>
  <c r="AR46" i="40"/>
  <c r="AG46" i="40"/>
  <c r="AN46" i="40"/>
  <c r="L46" i="40"/>
  <c r="Z46" i="40" s="1"/>
  <c r="AZ46" i="40" s="1"/>
  <c r="AL46" i="40"/>
  <c r="AM46" i="40"/>
  <c r="AJ46" i="40"/>
  <c r="M41" i="40"/>
  <c r="AP41" i="40" s="1"/>
  <c r="AD41" i="40"/>
  <c r="AF41" i="40"/>
  <c r="AU41" i="40"/>
  <c r="AT41" i="40"/>
  <c r="AS41" i="40"/>
  <c r="AG41" i="40"/>
  <c r="AR41" i="40"/>
  <c r="L41" i="40"/>
  <c r="AA41" i="40" s="1"/>
  <c r="AK41" i="40"/>
  <c r="AQ41" i="40"/>
  <c r="G31" i="49"/>
  <c r="B60" i="40"/>
  <c r="P53" i="40"/>
  <c r="R53" i="40"/>
  <c r="AY53" i="40" s="1"/>
  <c r="Z53" i="40"/>
  <c r="AZ53" i="40" s="1"/>
  <c r="AB53" i="40"/>
  <c r="M53" i="40"/>
  <c r="AK53" i="40" s="1"/>
  <c r="AA53" i="40"/>
  <c r="L53" i="40"/>
  <c r="Q53" i="40"/>
  <c r="AX53" i="40" s="1"/>
  <c r="O53" i="40"/>
  <c r="S53" i="40" s="1"/>
  <c r="AF53" i="40"/>
  <c r="AU53" i="40"/>
  <c r="AT53" i="40"/>
  <c r="AS53" i="40"/>
  <c r="AR53" i="40"/>
  <c r="A61" i="40"/>
  <c r="C62" i="40"/>
  <c r="AT45" i="40"/>
  <c r="Z45" i="40"/>
  <c r="AZ45" i="40" s="1"/>
  <c r="AS45" i="40"/>
  <c r="P45" i="40"/>
  <c r="R45" i="40"/>
  <c r="AY45" i="40" s="1"/>
  <c r="AU45" i="40"/>
  <c r="AA45" i="40"/>
  <c r="AB45" i="40"/>
  <c r="O45" i="40"/>
  <c r="AR45" i="40"/>
  <c r="M45" i="40"/>
  <c r="AF45" i="40" s="1"/>
  <c r="L45" i="40"/>
  <c r="Z40" i="40" l="1"/>
  <c r="AZ40" i="40" s="1"/>
  <c r="P40" i="40"/>
  <c r="Q40" i="40"/>
  <c r="AX40" i="40" s="1"/>
  <c r="AB40" i="40"/>
  <c r="AP50" i="40"/>
  <c r="AB57" i="40"/>
  <c r="M57" i="40"/>
  <c r="AG57" i="40" s="1"/>
  <c r="AL57" i="40"/>
  <c r="AQ57" i="40"/>
  <c r="AP57" i="40"/>
  <c r="L57" i="40"/>
  <c r="P57" i="40"/>
  <c r="Q57" i="40"/>
  <c r="AX57" i="40" s="1"/>
  <c r="AF57" i="40"/>
  <c r="AE57" i="40"/>
  <c r="AA57" i="40"/>
  <c r="O57" i="40"/>
  <c r="R57" i="40" s="1"/>
  <c r="AR57" i="40"/>
  <c r="AS57" i="40"/>
  <c r="AT57" i="40"/>
  <c r="AU57" i="40"/>
  <c r="AD57" i="40"/>
  <c r="AQ40" i="40"/>
  <c r="AQ45" i="40"/>
  <c r="AM45" i="40"/>
  <c r="AP45" i="40"/>
  <c r="J30" i="49"/>
  <c r="J59" i="40"/>
  <c r="AE44" i="40"/>
  <c r="Q43" i="40"/>
  <c r="AX43" i="40" s="1"/>
  <c r="AO50" i="40"/>
  <c r="AM50" i="40"/>
  <c r="U47" i="40"/>
  <c r="T48" i="40"/>
  <c r="R40" i="40"/>
  <c r="AY40" i="40" s="1"/>
  <c r="AD53" i="40"/>
  <c r="O44" i="40"/>
  <c r="AN53" i="40"/>
  <c r="O43" i="40"/>
  <c r="U39" i="40"/>
  <c r="AM53" i="40"/>
  <c r="AA46" i="40"/>
  <c r="AE49" i="40"/>
  <c r="AL39" i="40"/>
  <c r="AJ49" i="40"/>
  <c r="AA44" i="40"/>
  <c r="AQ43" i="40"/>
  <c r="AH43" i="40"/>
  <c r="AB51" i="40"/>
  <c r="AD50" i="40"/>
  <c r="AI50" i="40"/>
  <c r="AO40" i="40"/>
  <c r="P44" i="40"/>
  <c r="B61" i="40"/>
  <c r="G32" i="49"/>
  <c r="AI49" i="40"/>
  <c r="AL44" i="40"/>
  <c r="AJ44" i="40"/>
  <c r="AU56" i="40"/>
  <c r="AB56" i="40"/>
  <c r="AD56" i="40"/>
  <c r="AE56" i="40"/>
  <c r="AA56" i="40"/>
  <c r="AS56" i="40"/>
  <c r="AM56" i="40"/>
  <c r="M56" i="40"/>
  <c r="AF56" i="40" s="1"/>
  <c r="P56" i="40"/>
  <c r="AR56" i="40"/>
  <c r="L56" i="40"/>
  <c r="Z56" i="40"/>
  <c r="AZ56" i="40" s="1"/>
  <c r="AP56" i="40"/>
  <c r="O56" i="40"/>
  <c r="AT56" i="40"/>
  <c r="AP43" i="40"/>
  <c r="AL43" i="40"/>
  <c r="X38" i="40"/>
  <c r="Y38" i="40" s="1"/>
  <c r="AE50" i="40"/>
  <c r="AK50" i="40"/>
  <c r="AD39" i="40"/>
  <c r="P41" i="40"/>
  <c r="AE39" i="40"/>
  <c r="S45" i="40"/>
  <c r="AO41" i="40"/>
  <c r="AE55" i="40"/>
  <c r="AA52" i="40"/>
  <c r="Z49" i="40"/>
  <c r="AZ49" i="40" s="1"/>
  <c r="AN49" i="40"/>
  <c r="AH49" i="40"/>
  <c r="Q51" i="40"/>
  <c r="AX51" i="40" s="1"/>
  <c r="Z51" i="40"/>
  <c r="AZ51" i="40" s="1"/>
  <c r="R51" i="40"/>
  <c r="AY51" i="40" s="1"/>
  <c r="S48" i="40"/>
  <c r="AD40" i="40"/>
  <c r="AG39" i="40"/>
  <c r="C63" i="40"/>
  <c r="A62" i="40"/>
  <c r="AL41" i="40"/>
  <c r="AH53" i="40"/>
  <c r="AO45" i="40"/>
  <c r="P55" i="40"/>
  <c r="AP55" i="40"/>
  <c r="AF49" i="40"/>
  <c r="Q49" i="40"/>
  <c r="AX49" i="40" s="1"/>
  <c r="AB44" i="40"/>
  <c r="AN44" i="40"/>
  <c r="AP58" i="40"/>
  <c r="AH58" i="40"/>
  <c r="R58" i="40"/>
  <c r="AY58" i="40" s="1"/>
  <c r="S58" i="40"/>
  <c r="AM58" i="40"/>
  <c r="L58" i="40"/>
  <c r="AB58" i="40" s="1"/>
  <c r="M58" i="40"/>
  <c r="AO58" i="40" s="1"/>
  <c r="AF58" i="40"/>
  <c r="AL58" i="40"/>
  <c r="AK58" i="40"/>
  <c r="P58" i="40"/>
  <c r="AT58" i="40"/>
  <c r="AA58" i="40"/>
  <c r="AE58" i="40"/>
  <c r="O58" i="40"/>
  <c r="AI58" i="40"/>
  <c r="AN58" i="40"/>
  <c r="AU58" i="40"/>
  <c r="AG58" i="40"/>
  <c r="Q58" i="40"/>
  <c r="AX58" i="40" s="1"/>
  <c r="Z58" i="40"/>
  <c r="AZ58" i="40" s="1"/>
  <c r="AS58" i="40"/>
  <c r="AR58" i="40"/>
  <c r="R43" i="40"/>
  <c r="AY43" i="40" s="1"/>
  <c r="AA43" i="40"/>
  <c r="AE54" i="40"/>
  <c r="AJ50" i="40"/>
  <c r="AP40" i="40"/>
  <c r="AJ39" i="40"/>
  <c r="Z43" i="40"/>
  <c r="AZ43" i="40" s="1"/>
  <c r="AI44" i="40"/>
  <c r="AL45" i="40"/>
  <c r="AQ53" i="40"/>
  <c r="AD55" i="40"/>
  <c r="AJ53" i="40"/>
  <c r="AL53" i="40"/>
  <c r="AO39" i="40"/>
  <c r="AF55" i="40"/>
  <c r="AP49" i="40"/>
  <c r="AF44" i="40"/>
  <c r="AQ50" i="40"/>
  <c r="AE40" i="40"/>
  <c r="AJ45" i="40"/>
  <c r="AM39" i="40"/>
  <c r="AJ41" i="40"/>
  <c r="AQ39" i="40"/>
  <c r="O52" i="40"/>
  <c r="AM41" i="40"/>
  <c r="AE41" i="40"/>
  <c r="AI45" i="40"/>
  <c r="AE53" i="40"/>
  <c r="AI41" i="40"/>
  <c r="AH45" i="40"/>
  <c r="AF39" i="40"/>
  <c r="AE45" i="40"/>
  <c r="O46" i="40"/>
  <c r="AI39" i="40"/>
  <c r="AI55" i="40"/>
  <c r="T49" i="40"/>
  <c r="O49" i="40"/>
  <c r="AK44" i="40"/>
  <c r="AG43" i="40"/>
  <c r="AE43" i="40"/>
  <c r="P51" i="40"/>
  <c r="AL50" i="40"/>
  <c r="Q45" i="40"/>
  <c r="AG53" i="40"/>
  <c r="O41" i="40"/>
  <c r="AH41" i="40"/>
  <c r="P46" i="40"/>
  <c r="AB55" i="40"/>
  <c r="Z55" i="40"/>
  <c r="AZ55" i="40" s="1"/>
  <c r="R49" i="40"/>
  <c r="AY49" i="40" s="1"/>
  <c r="AO49" i="40"/>
  <c r="Z44" i="40"/>
  <c r="AZ44" i="40" s="1"/>
  <c r="S42" i="40"/>
  <c r="AJ43" i="40"/>
  <c r="AM43" i="40"/>
  <c r="AI54" i="40"/>
  <c r="P54" i="40"/>
  <c r="AH50" i="40"/>
  <c r="P50" i="40"/>
  <c r="AH48" i="40"/>
  <c r="AD48" i="40"/>
  <c r="AA40" i="40"/>
  <c r="G60" i="40"/>
  <c r="K31" i="49" s="1"/>
  <c r="I60" i="40"/>
  <c r="M31" i="49" s="1"/>
  <c r="H60" i="40"/>
  <c r="L31" i="49" s="1"/>
  <c r="F60" i="40"/>
  <c r="E60" i="40"/>
  <c r="I31" i="49" s="1"/>
  <c r="D60" i="40"/>
  <c r="AN41" i="40"/>
  <c r="AB41" i="40"/>
  <c r="AP39" i="40"/>
  <c r="AK39" i="40"/>
  <c r="AO55" i="40"/>
  <c r="O55" i="40"/>
  <c r="AL49" i="40"/>
  <c r="AG49" i="40"/>
  <c r="AA49" i="40"/>
  <c r="AM44" i="40"/>
  <c r="AF43" i="40"/>
  <c r="P43" i="40"/>
  <c r="AO54" i="40"/>
  <c r="AF54" i="40"/>
  <c r="B73" i="10"/>
  <c r="C107" i="30"/>
  <c r="AN50" i="40"/>
  <c r="AB50" i="40"/>
  <c r="AA48" i="40"/>
  <c r="Q48" i="40"/>
  <c r="K59" i="40"/>
  <c r="H30" i="49"/>
  <c r="AN39" i="40"/>
  <c r="U53" i="40"/>
  <c r="AQ55" i="40"/>
  <c r="AI53" i="40"/>
  <c r="Z41" i="40"/>
  <c r="AZ41" i="40" s="1"/>
  <c r="AK45" i="40"/>
  <c r="AP53" i="40"/>
  <c r="AB46" i="40"/>
  <c r="AB52" i="40"/>
  <c r="AG45" i="40"/>
  <c r="AN45" i="40"/>
  <c r="T53" i="40"/>
  <c r="V53" i="40" s="1"/>
  <c r="AO53" i="40"/>
  <c r="AD45" i="40"/>
  <c r="Z52" i="40"/>
  <c r="AZ52" i="40" s="1"/>
  <c r="AH44" i="40"/>
  <c r="AI43" i="40"/>
  <c r="Z50" i="40"/>
  <c r="AZ50" i="40" s="1"/>
  <c r="AF40" i="40" l="1"/>
  <c r="AY57" i="40"/>
  <c r="Q46" i="40"/>
  <c r="AX46" i="40" s="1"/>
  <c r="Q41" i="40"/>
  <c r="R41" i="40" s="1"/>
  <c r="AY41" i="40" s="1"/>
  <c r="AI56" i="40"/>
  <c r="AH56" i="40"/>
  <c r="Q56" i="40"/>
  <c r="AM57" i="40"/>
  <c r="V39" i="40"/>
  <c r="AX45" i="40"/>
  <c r="S51" i="40"/>
  <c r="G33" i="49"/>
  <c r="B62" i="40"/>
  <c r="T45" i="40"/>
  <c r="Q54" i="40"/>
  <c r="AX54" i="40" s="1"/>
  <c r="Q52" i="40"/>
  <c r="S52" i="40"/>
  <c r="C64" i="40"/>
  <c r="A63" i="40"/>
  <c r="Q44" i="40"/>
  <c r="AX44" i="40" s="1"/>
  <c r="S57" i="40"/>
  <c r="V42" i="40"/>
  <c r="V47" i="40"/>
  <c r="T58" i="40"/>
  <c r="U58" i="40" s="1"/>
  <c r="W53" i="40"/>
  <c r="X53" i="40" s="1"/>
  <c r="AO56" i="40"/>
  <c r="U45" i="40"/>
  <c r="V45" i="40" s="1"/>
  <c r="AN56" i="40"/>
  <c r="AJ57" i="40"/>
  <c r="AX48" i="40"/>
  <c r="AJ58" i="40"/>
  <c r="R56" i="40"/>
  <c r="AY56" i="40" s="1"/>
  <c r="S56" i="40"/>
  <c r="S43" i="40"/>
  <c r="AH57" i="40"/>
  <c r="AN57" i="40"/>
  <c r="AL56" i="40"/>
  <c r="AK57" i="40"/>
  <c r="Z57" i="40"/>
  <c r="AZ57" i="40" s="1"/>
  <c r="J60" i="40"/>
  <c r="J31" i="49"/>
  <c r="C119" i="30"/>
  <c r="B76" i="10"/>
  <c r="B77" i="10" s="1"/>
  <c r="B82" i="10" s="1"/>
  <c r="R52" i="40"/>
  <c r="AY52" i="40" s="1"/>
  <c r="V49" i="40"/>
  <c r="U49" i="40"/>
  <c r="W49" i="40"/>
  <c r="X49" i="40" s="1"/>
  <c r="AK56" i="40"/>
  <c r="AO57" i="40"/>
  <c r="AI57" i="40"/>
  <c r="P59" i="40"/>
  <c r="AT59" i="40"/>
  <c r="Z59" i="40"/>
  <c r="AZ59" i="40" s="1"/>
  <c r="M59" i="40"/>
  <c r="AP59" i="40" s="1"/>
  <c r="Q59" i="40"/>
  <c r="AX59" i="40" s="1"/>
  <c r="L59" i="40"/>
  <c r="AA59" i="40"/>
  <c r="AH59" i="40"/>
  <c r="AK59" i="40"/>
  <c r="O59" i="40"/>
  <c r="AU59" i="40"/>
  <c r="AS59" i="40"/>
  <c r="AB59" i="40"/>
  <c r="AR59" i="40"/>
  <c r="AO59" i="40"/>
  <c r="W42" i="40"/>
  <c r="X42" i="40" s="1"/>
  <c r="U42" i="40"/>
  <c r="T43" i="40"/>
  <c r="U43" i="40" s="1"/>
  <c r="AD58" i="40"/>
  <c r="AQ56" i="40"/>
  <c r="AG56" i="40"/>
  <c r="U50" i="40"/>
  <c r="V50" i="40" s="1"/>
  <c r="U48" i="40"/>
  <c r="K60" i="40"/>
  <c r="H31" i="49"/>
  <c r="Q55" i="40"/>
  <c r="AQ58" i="40"/>
  <c r="AJ56" i="40"/>
  <c r="F61" i="40"/>
  <c r="E61" i="40"/>
  <c r="I32" i="49" s="1"/>
  <c r="I61" i="40"/>
  <c r="M32" i="49" s="1"/>
  <c r="G61" i="40"/>
  <c r="K32" i="49" s="1"/>
  <c r="D61" i="40"/>
  <c r="H61" i="40"/>
  <c r="L32" i="49" s="1"/>
  <c r="S40" i="40"/>
  <c r="AG40" i="40" l="1"/>
  <c r="V43" i="40"/>
  <c r="W43" i="40"/>
  <c r="X43" i="40" s="1"/>
  <c r="Y43" i="40" s="1"/>
  <c r="W45" i="40"/>
  <c r="X45" i="40" s="1"/>
  <c r="Y45" i="40" s="1"/>
  <c r="U51" i="40"/>
  <c r="V51" i="40" s="1"/>
  <c r="Y42" i="40"/>
  <c r="Y49" i="40"/>
  <c r="AX52" i="40"/>
  <c r="AX41" i="40"/>
  <c r="S41" i="40"/>
  <c r="AX55" i="40"/>
  <c r="AJ59" i="40"/>
  <c r="R55" i="40"/>
  <c r="AY55" i="40" s="1"/>
  <c r="AI59" i="40"/>
  <c r="R46" i="40"/>
  <c r="K61" i="40"/>
  <c r="H32" i="49"/>
  <c r="AQ59" i="40"/>
  <c r="R59" i="40"/>
  <c r="AY59" i="40" s="1"/>
  <c r="T51" i="40"/>
  <c r="V58" i="40"/>
  <c r="T55" i="40"/>
  <c r="U55" i="40" s="1"/>
  <c r="S59" i="40"/>
  <c r="U59" i="40" s="1"/>
  <c r="U56" i="40"/>
  <c r="R54" i="40"/>
  <c r="Y53" i="40"/>
  <c r="T52" i="40"/>
  <c r="AM59" i="40"/>
  <c r="U57" i="40"/>
  <c r="R44" i="40"/>
  <c r="H62" i="40"/>
  <c r="L33" i="49" s="1"/>
  <c r="E62" i="40"/>
  <c r="I33" i="49" s="1"/>
  <c r="G62" i="40"/>
  <c r="K33" i="49" s="1"/>
  <c r="I62" i="40"/>
  <c r="M33" i="49" s="1"/>
  <c r="D62" i="40"/>
  <c r="F62" i="40"/>
  <c r="V48" i="40"/>
  <c r="X48" i="40" s="1"/>
  <c r="Y48" i="40" s="1"/>
  <c r="S54" i="40"/>
  <c r="U54" i="40" s="1"/>
  <c r="T54" i="40"/>
  <c r="B85" i="10"/>
  <c r="M60" i="40"/>
  <c r="AM60" i="40" s="1"/>
  <c r="AT60" i="40"/>
  <c r="AG60" i="40"/>
  <c r="AR60" i="40"/>
  <c r="AL60" i="40"/>
  <c r="AE60" i="40"/>
  <c r="AH60" i="40"/>
  <c r="AA60" i="40"/>
  <c r="AU60" i="40"/>
  <c r="AS60" i="40"/>
  <c r="L60" i="40"/>
  <c r="AB60" i="40" s="1"/>
  <c r="AF60" i="40"/>
  <c r="AQ60" i="40"/>
  <c r="Q60" i="40"/>
  <c r="AX60" i="40" s="1"/>
  <c r="AJ60" i="40"/>
  <c r="AD60" i="40"/>
  <c r="AP60" i="40"/>
  <c r="G34" i="49"/>
  <c r="B63" i="40"/>
  <c r="T57" i="40"/>
  <c r="T40" i="40"/>
  <c r="U40" i="40" s="1"/>
  <c r="T56" i="40"/>
  <c r="AX56" i="40"/>
  <c r="W39" i="40"/>
  <c r="X39" i="40" s="1"/>
  <c r="T59" i="40"/>
  <c r="AN59" i="40"/>
  <c r="AG59" i="40"/>
  <c r="W50" i="40"/>
  <c r="S55" i="40"/>
  <c r="V55" i="40" s="1"/>
  <c r="AF59" i="40"/>
  <c r="J61" i="40"/>
  <c r="J32" i="49"/>
  <c r="AD59" i="40"/>
  <c r="W48" i="40"/>
  <c r="C65" i="40"/>
  <c r="A64" i="40"/>
  <c r="AE59" i="40"/>
  <c r="AL59" i="40"/>
  <c r="S44" i="40"/>
  <c r="W47" i="40"/>
  <c r="X47" i="40" s="1"/>
  <c r="Y47" i="40" s="1"/>
  <c r="AH40" i="40" l="1"/>
  <c r="AI40" i="40"/>
  <c r="V59" i="40"/>
  <c r="W59" i="40"/>
  <c r="X59" i="40" s="1"/>
  <c r="AS61" i="40"/>
  <c r="AH61" i="40"/>
  <c r="AT61" i="40"/>
  <c r="T61" i="40"/>
  <c r="AM61" i="40"/>
  <c r="AE61" i="40"/>
  <c r="AG61" i="40"/>
  <c r="AF61" i="40"/>
  <c r="AK61" i="40"/>
  <c r="AR61" i="40"/>
  <c r="O61" i="40"/>
  <c r="AU61" i="40"/>
  <c r="R61" i="40"/>
  <c r="AY61" i="40" s="1"/>
  <c r="Z61" i="40"/>
  <c r="AZ61" i="40" s="1"/>
  <c r="L61" i="40"/>
  <c r="S61" i="40" s="1"/>
  <c r="AD61" i="40"/>
  <c r="Q61" i="40"/>
  <c r="AX61" i="40" s="1"/>
  <c r="AI61" i="40"/>
  <c r="AL61" i="40"/>
  <c r="AP61" i="40"/>
  <c r="AA61" i="40"/>
  <c r="AO61" i="40"/>
  <c r="AQ61" i="40"/>
  <c r="M61" i="40"/>
  <c r="AJ61" i="40"/>
  <c r="AN61" i="40"/>
  <c r="X50" i="40"/>
  <c r="Y50" i="40" s="1"/>
  <c r="X54" i="40"/>
  <c r="Y54" i="40" s="1"/>
  <c r="W55" i="40"/>
  <c r="X55" i="40" s="1"/>
  <c r="Y55" i="40" s="1"/>
  <c r="J62" i="40"/>
  <c r="J33" i="49"/>
  <c r="B64" i="40"/>
  <c r="G35" i="49"/>
  <c r="V56" i="40"/>
  <c r="W56" i="40" s="1"/>
  <c r="V52" i="40"/>
  <c r="W52" i="40" s="1"/>
  <c r="X52" i="40" s="1"/>
  <c r="Y52" i="40" s="1"/>
  <c r="AY44" i="40"/>
  <c r="T44" i="40"/>
  <c r="R60" i="40"/>
  <c r="AY60" i="40" s="1"/>
  <c r="W57" i="40"/>
  <c r="X57" i="40" s="1"/>
  <c r="Y57" i="40" s="1"/>
  <c r="K62" i="40"/>
  <c r="H33" i="49"/>
  <c r="Z60" i="40"/>
  <c r="AZ60" i="40" s="1"/>
  <c r="AY54" i="40"/>
  <c r="V54" i="40"/>
  <c r="W54" i="40" s="1"/>
  <c r="W51" i="40"/>
  <c r="X51" i="40" s="1"/>
  <c r="T41" i="40"/>
  <c r="U41" i="40" s="1"/>
  <c r="V41" i="40" s="1"/>
  <c r="AY46" i="40"/>
  <c r="S46" i="40"/>
  <c r="C66" i="40"/>
  <c r="A65" i="40"/>
  <c r="O60" i="40"/>
  <c r="AK60" i="40"/>
  <c r="U52" i="40"/>
  <c r="AN60" i="40"/>
  <c r="W58" i="40"/>
  <c r="X58" i="40" s="1"/>
  <c r="Y58" i="40" s="1"/>
  <c r="AI60" i="40"/>
  <c r="P60" i="40"/>
  <c r="Y39" i="40"/>
  <c r="V57" i="40"/>
  <c r="C139" i="30"/>
  <c r="D149" i="30"/>
  <c r="B87" i="10"/>
  <c r="V40" i="40"/>
  <c r="W40" i="40" s="1"/>
  <c r="I63" i="40"/>
  <c r="M34" i="49" s="1"/>
  <c r="G63" i="40"/>
  <c r="K34" i="49" s="1"/>
  <c r="H63" i="40"/>
  <c r="L34" i="49" s="1"/>
  <c r="D63" i="40"/>
  <c r="E63" i="40"/>
  <c r="I34" i="49" s="1"/>
  <c r="F63" i="40"/>
  <c r="U44" i="40"/>
  <c r="V44" i="40" s="1"/>
  <c r="AO60" i="40"/>
  <c r="X40" i="40" l="1"/>
  <c r="Y40" i="40"/>
  <c r="AJ40" i="40"/>
  <c r="X56" i="40"/>
  <c r="Y56" i="40"/>
  <c r="Y59" i="40"/>
  <c r="B65" i="40"/>
  <c r="G36" i="49"/>
  <c r="M62" i="40"/>
  <c r="AG62" i="40" s="1"/>
  <c r="AF62" i="40"/>
  <c r="AP62" i="40"/>
  <c r="AE62" i="40"/>
  <c r="AR62" i="40"/>
  <c r="AT62" i="40"/>
  <c r="AO62" i="40"/>
  <c r="AU62" i="40"/>
  <c r="AS62" i="40"/>
  <c r="AM62" i="40"/>
  <c r="L62" i="40"/>
  <c r="W44" i="40"/>
  <c r="X44" i="40" s="1"/>
  <c r="Y44" i="40" s="1"/>
  <c r="V46" i="40"/>
  <c r="W46" i="40" s="1"/>
  <c r="X46" i="40" s="1"/>
  <c r="Y46" i="40" s="1"/>
  <c r="Y51" i="40"/>
  <c r="K63" i="40"/>
  <c r="H34" i="49"/>
  <c r="C67" i="40"/>
  <c r="A66" i="40"/>
  <c r="S60" i="40"/>
  <c r="D64" i="40"/>
  <c r="G64" i="40"/>
  <c r="K35" i="49" s="1"/>
  <c r="F64" i="40"/>
  <c r="H64" i="40"/>
  <c r="L35" i="49" s="1"/>
  <c r="I64" i="40"/>
  <c r="M35" i="49" s="1"/>
  <c r="E64" i="40"/>
  <c r="I35" i="49" s="1"/>
  <c r="B88" i="10"/>
  <c r="B89" i="10" s="1"/>
  <c r="B90" i="10" s="1"/>
  <c r="B91" i="10" s="1"/>
  <c r="AB61" i="40"/>
  <c r="P61" i="40"/>
  <c r="J63" i="40"/>
  <c r="J34" i="49"/>
  <c r="W41" i="40"/>
  <c r="X41" i="40" s="1"/>
  <c r="Y41" i="40" s="1"/>
  <c r="T46" i="40"/>
  <c r="U46" i="40" s="1"/>
  <c r="AK40" i="40" l="1"/>
  <c r="AL40" i="40" s="1"/>
  <c r="AM40" i="40" s="1"/>
  <c r="G37" i="49"/>
  <c r="B66" i="40"/>
  <c r="P62" i="40"/>
  <c r="Z62" i="40"/>
  <c r="AZ62" i="40" s="1"/>
  <c r="C68" i="40"/>
  <c r="A67" i="40"/>
  <c r="AI62" i="40"/>
  <c r="I65" i="40"/>
  <c r="M36" i="49" s="1"/>
  <c r="F65" i="40"/>
  <c r="E65" i="40"/>
  <c r="I36" i="49" s="1"/>
  <c r="D65" i="40"/>
  <c r="H65" i="40"/>
  <c r="L36" i="49" s="1"/>
  <c r="G65" i="40"/>
  <c r="K36" i="49" s="1"/>
  <c r="B93" i="10"/>
  <c r="J95" i="10"/>
  <c r="L63" i="40"/>
  <c r="AU63" i="40"/>
  <c r="AB63" i="40"/>
  <c r="AS63" i="40"/>
  <c r="AT63" i="40"/>
  <c r="AN63" i="40"/>
  <c r="AI63" i="40"/>
  <c r="AF63" i="40"/>
  <c r="AJ63" i="40"/>
  <c r="M63" i="40"/>
  <c r="AG63" i="40" s="1"/>
  <c r="AE63" i="40"/>
  <c r="AO63" i="40"/>
  <c r="AR63" i="40"/>
  <c r="AK62" i="40"/>
  <c r="AJ62" i="40"/>
  <c r="Q62" i="40"/>
  <c r="AX62" i="40" s="1"/>
  <c r="AH62" i="40"/>
  <c r="V61" i="40"/>
  <c r="W61" i="40" s="1"/>
  <c r="R62" i="40"/>
  <c r="AY62" i="40" s="1"/>
  <c r="AQ62" i="40"/>
  <c r="J91" i="10"/>
  <c r="AB62" i="40"/>
  <c r="U61" i="40"/>
  <c r="X61" i="40" s="1"/>
  <c r="J35" i="49"/>
  <c r="J64" i="40"/>
  <c r="AN62" i="40"/>
  <c r="T60" i="40"/>
  <c r="AD62" i="40"/>
  <c r="AA62" i="40"/>
  <c r="O62" i="40"/>
  <c r="C143" i="30"/>
  <c r="AL62" i="40"/>
  <c r="K64" i="40"/>
  <c r="H35" i="49"/>
  <c r="AN40" i="40" l="1"/>
  <c r="AT64" i="40"/>
  <c r="AE64" i="40"/>
  <c r="AH64" i="40"/>
  <c r="AI64" i="40"/>
  <c r="AF64" i="40"/>
  <c r="AN64" i="40"/>
  <c r="AM64" i="40"/>
  <c r="S64" i="40"/>
  <c r="AJ64" i="40"/>
  <c r="R64" i="40"/>
  <c r="AY64" i="40" s="1"/>
  <c r="AO64" i="40"/>
  <c r="O64" i="40"/>
  <c r="P64" i="40"/>
  <c r="AK64" i="40"/>
  <c r="AG64" i="40"/>
  <c r="AR64" i="40"/>
  <c r="AU64" i="40"/>
  <c r="AD64" i="40"/>
  <c r="AS64" i="40"/>
  <c r="M64" i="40"/>
  <c r="AQ64" i="40" s="1"/>
  <c r="L64" i="40"/>
  <c r="T64" i="40" s="1"/>
  <c r="Z64" i="40"/>
  <c r="AZ64" i="40" s="1"/>
  <c r="Q64" i="40"/>
  <c r="AX64" i="40" s="1"/>
  <c r="AA64" i="40"/>
  <c r="AL64" i="40"/>
  <c r="AP64" i="40"/>
  <c r="C69" i="40"/>
  <c r="A68" i="40"/>
  <c r="AP63" i="40"/>
  <c r="U60" i="40"/>
  <c r="P63" i="40"/>
  <c r="Y61" i="40"/>
  <c r="AM63" i="40"/>
  <c r="O63" i="40"/>
  <c r="AA63" i="40"/>
  <c r="R63" i="40"/>
  <c r="AY63" i="40" s="1"/>
  <c r="Z63" i="40"/>
  <c r="AZ63" i="40" s="1"/>
  <c r="B95" i="10"/>
  <c r="B100" i="10" s="1"/>
  <c r="C148" i="30"/>
  <c r="B67" i="40"/>
  <c r="G38" i="49"/>
  <c r="S62" i="40"/>
  <c r="U62" i="40" s="1"/>
  <c r="T62" i="40"/>
  <c r="AD63" i="40"/>
  <c r="AQ63" i="40"/>
  <c r="I66" i="40"/>
  <c r="M37" i="49" s="1"/>
  <c r="H66" i="40"/>
  <c r="L37" i="49" s="1"/>
  <c r="E66" i="40"/>
  <c r="I37" i="49" s="1"/>
  <c r="G66" i="40"/>
  <c r="K37" i="49" s="1"/>
  <c r="D66" i="40"/>
  <c r="F66" i="40"/>
  <c r="AH63" i="40"/>
  <c r="AL63" i="40"/>
  <c r="AK63" i="40"/>
  <c r="H36" i="49"/>
  <c r="K65" i="40"/>
  <c r="Q63" i="40"/>
  <c r="AX63" i="40" s="1"/>
  <c r="J36" i="49"/>
  <c r="J65" i="40"/>
  <c r="V62" i="40" l="1"/>
  <c r="Y62" i="40" s="1"/>
  <c r="W62" i="40"/>
  <c r="D67" i="40"/>
  <c r="G67" i="40"/>
  <c r="K38" i="49" s="1"/>
  <c r="F67" i="40"/>
  <c r="H67" i="40"/>
  <c r="L38" i="49" s="1"/>
  <c r="I67" i="40"/>
  <c r="M38" i="49" s="1"/>
  <c r="E67" i="40"/>
  <c r="I38" i="49" s="1"/>
  <c r="V60" i="40"/>
  <c r="W60" i="40" s="1"/>
  <c r="X60" i="40"/>
  <c r="Y60" i="40" s="1"/>
  <c r="U63" i="40"/>
  <c r="B102" i="10"/>
  <c r="H37" i="49"/>
  <c r="K66" i="40"/>
  <c r="X62" i="40"/>
  <c r="B68" i="40"/>
  <c r="G39" i="49"/>
  <c r="S63" i="40"/>
  <c r="C70" i="40"/>
  <c r="A69" i="40"/>
  <c r="L65" i="40"/>
  <c r="M65" i="40"/>
  <c r="AJ65" i="40" s="1"/>
  <c r="AR65" i="40"/>
  <c r="AU65" i="40"/>
  <c r="AS65" i="40"/>
  <c r="AT65" i="40"/>
  <c r="AB64" i="40"/>
  <c r="U64" i="40"/>
  <c r="V64" i="40" s="1"/>
  <c r="J37" i="49"/>
  <c r="J66" i="40"/>
  <c r="T63" i="40"/>
  <c r="AH65" i="40" l="1"/>
  <c r="A70" i="40"/>
  <c r="C71" i="40"/>
  <c r="G40" i="49"/>
  <c r="B69" i="40"/>
  <c r="AL65" i="40"/>
  <c r="K67" i="40"/>
  <c r="H38" i="49"/>
  <c r="AA65" i="40"/>
  <c r="AB65" i="40"/>
  <c r="AS66" i="40"/>
  <c r="AT66" i="40"/>
  <c r="L66" i="40"/>
  <c r="AA66" i="40" s="1"/>
  <c r="W66" i="40"/>
  <c r="X66" i="40"/>
  <c r="P66" i="40"/>
  <c r="Y66" i="40"/>
  <c r="R66" i="40"/>
  <c r="AY66" i="40" s="1"/>
  <c r="Q66" i="40"/>
  <c r="AX66" i="40" s="1"/>
  <c r="U66" i="40"/>
  <c r="AR66" i="40"/>
  <c r="Z66" i="40"/>
  <c r="AZ66" i="40" s="1"/>
  <c r="AU66" i="40"/>
  <c r="T66" i="40"/>
  <c r="AB66" i="40"/>
  <c r="O66" i="40"/>
  <c r="M66" i="40"/>
  <c r="AJ66" i="40" s="1"/>
  <c r="S66" i="40"/>
  <c r="V66" i="40"/>
  <c r="W64" i="40"/>
  <c r="V63" i="40"/>
  <c r="W63" i="40" s="1"/>
  <c r="X64" i="40"/>
  <c r="J38" i="49"/>
  <c r="J67" i="40"/>
  <c r="Y64" i="40"/>
  <c r="AM65" i="40"/>
  <c r="D68" i="40"/>
  <c r="I68" i="40"/>
  <c r="M39" i="49" s="1"/>
  <c r="F68" i="40"/>
  <c r="H68" i="40"/>
  <c r="L39" i="49" s="1"/>
  <c r="G68" i="40"/>
  <c r="K39" i="49" s="1"/>
  <c r="E68" i="40"/>
  <c r="I39" i="49" s="1"/>
  <c r="AK65" i="40"/>
  <c r="AI65" i="40"/>
  <c r="AF65" i="40"/>
  <c r="AP65" i="40"/>
  <c r="Z65" i="40"/>
  <c r="AZ65" i="40" s="1"/>
  <c r="P65" i="40"/>
  <c r="AE65" i="40"/>
  <c r="AN65" i="40"/>
  <c r="AD65" i="40"/>
  <c r="O65" i="40"/>
  <c r="AQ65" i="40"/>
  <c r="AO65" i="40"/>
  <c r="AG65" i="40"/>
  <c r="B103" i="10"/>
  <c r="B104" i="10" s="1"/>
  <c r="B105" i="10" s="1"/>
  <c r="B106" i="10" s="1"/>
  <c r="J106" i="10"/>
  <c r="X63" i="40" l="1"/>
  <c r="Y63" i="40"/>
  <c r="B108" i="10"/>
  <c r="J108" i="10"/>
  <c r="G41" i="49"/>
  <c r="B70" i="40"/>
  <c r="AE66" i="40"/>
  <c r="A71" i="40"/>
  <c r="C72" i="40"/>
  <c r="W67" i="40"/>
  <c r="Z67" i="40"/>
  <c r="AZ67" i="40" s="1"/>
  <c r="AA67" i="40"/>
  <c r="AS67" i="40"/>
  <c r="R67" i="40"/>
  <c r="AY67" i="40" s="1"/>
  <c r="X67" i="40"/>
  <c r="Y67" i="40"/>
  <c r="M67" i="40"/>
  <c r="AJ67" i="40" s="1"/>
  <c r="P67" i="40"/>
  <c r="U67" i="40"/>
  <c r="Q67" i="40"/>
  <c r="AX67" i="40" s="1"/>
  <c r="AR67" i="40"/>
  <c r="AT67" i="40"/>
  <c r="AB67" i="40"/>
  <c r="T67" i="40"/>
  <c r="S67" i="40"/>
  <c r="AU67" i="40"/>
  <c r="L67" i="40"/>
  <c r="V67" i="40" s="1"/>
  <c r="O67" i="40"/>
  <c r="AK66" i="40"/>
  <c r="AI66" i="40"/>
  <c r="AM66" i="40"/>
  <c r="AN66" i="40"/>
  <c r="J68" i="40"/>
  <c r="J39" i="49"/>
  <c r="AQ66" i="40"/>
  <c r="AL66" i="40"/>
  <c r="R65" i="40"/>
  <c r="AY65" i="40" s="1"/>
  <c r="H69" i="40"/>
  <c r="L40" i="49" s="1"/>
  <c r="E69" i="40"/>
  <c r="I40" i="49" s="1"/>
  <c r="D69" i="40"/>
  <c r="F69" i="40"/>
  <c r="I69" i="40"/>
  <c r="M40" i="49" s="1"/>
  <c r="G69" i="40"/>
  <c r="K40" i="49" s="1"/>
  <c r="AD66" i="40"/>
  <c r="Q65" i="40"/>
  <c r="AH66" i="40"/>
  <c r="AO66" i="40"/>
  <c r="AG66" i="40"/>
  <c r="K68" i="40"/>
  <c r="H39" i="49"/>
  <c r="AF66" i="40"/>
  <c r="AP66" i="40"/>
  <c r="AG67" i="40" l="1"/>
  <c r="AF67" i="40"/>
  <c r="AX65" i="40"/>
  <c r="AH67" i="40"/>
  <c r="AP67" i="40"/>
  <c r="C73" i="40"/>
  <c r="A72" i="40"/>
  <c r="AK67" i="40"/>
  <c r="AM67" i="40"/>
  <c r="AD67" i="40"/>
  <c r="J69" i="40"/>
  <c r="J40" i="49"/>
  <c r="AQ67" i="40"/>
  <c r="B116" i="10"/>
  <c r="C132" i="30"/>
  <c r="C152" i="30"/>
  <c r="F70" i="40"/>
  <c r="E70" i="40"/>
  <c r="I41" i="49" s="1"/>
  <c r="D70" i="40"/>
  <c r="G70" i="40"/>
  <c r="K41" i="49" s="1"/>
  <c r="I70" i="40"/>
  <c r="M41" i="49" s="1"/>
  <c r="H70" i="40"/>
  <c r="L41" i="49" s="1"/>
  <c r="K69" i="40"/>
  <c r="H40" i="49"/>
  <c r="AL67" i="40"/>
  <c r="T68" i="40"/>
  <c r="Q68" i="40"/>
  <c r="AX68" i="40" s="1"/>
  <c r="AR68" i="40"/>
  <c r="Y68" i="40"/>
  <c r="AS68" i="40"/>
  <c r="AU68" i="40"/>
  <c r="AT68" i="40"/>
  <c r="V68" i="40"/>
  <c r="M68" i="40"/>
  <c r="AP68" i="40" s="1"/>
  <c r="U68" i="40"/>
  <c r="AA68" i="40"/>
  <c r="P68" i="40"/>
  <c r="L68" i="40"/>
  <c r="AB68" i="40" s="1"/>
  <c r="W68" i="40"/>
  <c r="R68" i="40"/>
  <c r="AY68" i="40" s="1"/>
  <c r="X68" i="40"/>
  <c r="S68" i="40"/>
  <c r="S65" i="40"/>
  <c r="AE67" i="40"/>
  <c r="AO67" i="40"/>
  <c r="AN67" i="40"/>
  <c r="G42" i="49"/>
  <c r="B71" i="40"/>
  <c r="AI67" i="40"/>
  <c r="I71" i="40" l="1"/>
  <c r="M42" i="49" s="1"/>
  <c r="G71" i="40"/>
  <c r="K42" i="49" s="1"/>
  <c r="H71" i="40"/>
  <c r="L42" i="49" s="1"/>
  <c r="E71" i="40"/>
  <c r="I42" i="49" s="1"/>
  <c r="D71" i="40"/>
  <c r="F71" i="40"/>
  <c r="AU69" i="40"/>
  <c r="AK69" i="40"/>
  <c r="AB69" i="40"/>
  <c r="AT69" i="40"/>
  <c r="L69" i="40"/>
  <c r="AO69" i="40"/>
  <c r="AI69" i="40"/>
  <c r="M69" i="40"/>
  <c r="AR69" i="40"/>
  <c r="AN69" i="40"/>
  <c r="AS69" i="40"/>
  <c r="Z69" i="40"/>
  <c r="AZ69" i="40" s="1"/>
  <c r="O69" i="40"/>
  <c r="Q69" i="40"/>
  <c r="AX69" i="40" s="1"/>
  <c r="U69" i="40"/>
  <c r="AG69" i="40"/>
  <c r="AH69" i="40"/>
  <c r="AL69" i="40"/>
  <c r="AP69" i="40"/>
  <c r="S69" i="40"/>
  <c r="AF69" i="40"/>
  <c r="T69" i="40"/>
  <c r="AE69" i="40"/>
  <c r="R69" i="40"/>
  <c r="AY69" i="40" s="1"/>
  <c r="V69" i="40"/>
  <c r="P69" i="40"/>
  <c r="X69" i="40"/>
  <c r="AQ69" i="40"/>
  <c r="AD69" i="40"/>
  <c r="AA69" i="40"/>
  <c r="AM69" i="40"/>
  <c r="Y69" i="40"/>
  <c r="W69" i="40"/>
  <c r="AJ69" i="40"/>
  <c r="AO68" i="40"/>
  <c r="AM68" i="40"/>
  <c r="T65" i="40"/>
  <c r="G43" i="49"/>
  <c r="B72" i="40"/>
  <c r="AN68" i="40"/>
  <c r="AI68" i="40"/>
  <c r="K70" i="40"/>
  <c r="H41" i="49"/>
  <c r="C74" i="40"/>
  <c r="A73" i="40"/>
  <c r="AG68" i="40"/>
  <c r="AQ68" i="40"/>
  <c r="AD68" i="40"/>
  <c r="AH68" i="40"/>
  <c r="AK68" i="40"/>
  <c r="AL68" i="40"/>
  <c r="B118" i="10"/>
  <c r="Z68" i="40"/>
  <c r="AZ68" i="40" s="1"/>
  <c r="AE68" i="40"/>
  <c r="O68" i="40"/>
  <c r="J70" i="40"/>
  <c r="J41" i="49"/>
  <c r="AF68" i="40"/>
  <c r="AJ68" i="40"/>
  <c r="U65" i="40" l="1"/>
  <c r="V65" i="40" s="1"/>
  <c r="W65" i="40" s="1"/>
  <c r="X65" i="40" s="1"/>
  <c r="Y65" i="40" s="1"/>
  <c r="B73" i="40"/>
  <c r="G44" i="49"/>
  <c r="AS70" i="40"/>
  <c r="R70" i="40"/>
  <c r="AY70" i="40" s="1"/>
  <c r="AJ70" i="40"/>
  <c r="AT70" i="40"/>
  <c r="L70" i="40"/>
  <c r="U70" i="40"/>
  <c r="AO70" i="40"/>
  <c r="O70" i="40"/>
  <c r="AI70" i="40"/>
  <c r="Q70" i="40"/>
  <c r="AX70" i="40" s="1"/>
  <c r="AM70" i="40"/>
  <c r="W70" i="40"/>
  <c r="AB70" i="40"/>
  <c r="AQ70" i="40"/>
  <c r="AG70" i="40"/>
  <c r="AK70" i="40"/>
  <c r="AP70" i="40"/>
  <c r="AA70" i="40"/>
  <c r="P70" i="40"/>
  <c r="Y70" i="40"/>
  <c r="Z70" i="40"/>
  <c r="AZ70" i="40" s="1"/>
  <c r="T70" i="40"/>
  <c r="M70" i="40"/>
  <c r="AD70" i="40"/>
  <c r="AR70" i="40"/>
  <c r="AU70" i="40"/>
  <c r="X70" i="40"/>
  <c r="AE70" i="40"/>
  <c r="AL70" i="40"/>
  <c r="S70" i="40"/>
  <c r="V70" i="40"/>
  <c r="AH70" i="40"/>
  <c r="AF70" i="40"/>
  <c r="AN70" i="40"/>
  <c r="J42" i="49"/>
  <c r="J71" i="40"/>
  <c r="C75" i="40"/>
  <c r="A74" i="40"/>
  <c r="B119" i="10"/>
  <c r="B120" i="10" s="1"/>
  <c r="C158" i="30"/>
  <c r="J122" i="10"/>
  <c r="H42" i="49"/>
  <c r="K71" i="40"/>
  <c r="F72" i="40"/>
  <c r="I72" i="40"/>
  <c r="M43" i="49" s="1"/>
  <c r="H72" i="40"/>
  <c r="L43" i="49" s="1"/>
  <c r="G72" i="40"/>
  <c r="K43" i="49" s="1"/>
  <c r="E72" i="40"/>
  <c r="I43" i="49" s="1"/>
  <c r="D72" i="40"/>
  <c r="G45" i="49" l="1"/>
  <c r="B74" i="40"/>
  <c r="C76" i="40"/>
  <c r="A75" i="40"/>
  <c r="K72" i="40"/>
  <c r="H43" i="49"/>
  <c r="J72" i="40"/>
  <c r="J43" i="49"/>
  <c r="S71" i="40"/>
  <c r="Y71" i="40"/>
  <c r="AH71" i="40"/>
  <c r="AA71" i="40"/>
  <c r="AJ71" i="40"/>
  <c r="AF71" i="40"/>
  <c r="M71" i="40"/>
  <c r="AP71" i="40"/>
  <c r="AM71" i="40"/>
  <c r="X71" i="40"/>
  <c r="AN71" i="40"/>
  <c r="Q71" i="40"/>
  <c r="AX71" i="40" s="1"/>
  <c r="AL71" i="40"/>
  <c r="V71" i="40"/>
  <c r="AE71" i="40"/>
  <c r="AR71" i="40"/>
  <c r="AO71" i="40"/>
  <c r="AU71" i="40"/>
  <c r="AK71" i="40"/>
  <c r="AT71" i="40"/>
  <c r="AQ71" i="40"/>
  <c r="AI71" i="40"/>
  <c r="W71" i="40"/>
  <c r="AS71" i="40"/>
  <c r="P71" i="40"/>
  <c r="AB71" i="40"/>
  <c r="R71" i="40"/>
  <c r="AY71" i="40" s="1"/>
  <c r="O71" i="40"/>
  <c r="T71" i="40"/>
  <c r="AG71" i="40"/>
  <c r="L71" i="40"/>
  <c r="AD71" i="40"/>
  <c r="U71" i="40"/>
  <c r="Z71" i="40"/>
  <c r="AZ71" i="40" s="1"/>
  <c r="I73" i="40"/>
  <c r="M44" i="49" s="1"/>
  <c r="H73" i="40"/>
  <c r="L44" i="49" s="1"/>
  <c r="G73" i="40"/>
  <c r="K44" i="49" s="1"/>
  <c r="E73" i="40"/>
  <c r="I44" i="49" s="1"/>
  <c r="F73" i="40"/>
  <c r="D73" i="40"/>
  <c r="C163" i="30"/>
  <c r="B122" i="10"/>
  <c r="B75" i="40" l="1"/>
  <c r="G46" i="49"/>
  <c r="B124" i="10"/>
  <c r="B126" i="10" s="1"/>
  <c r="B132" i="10" s="1"/>
  <c r="J126" i="10"/>
  <c r="H44" i="49"/>
  <c r="K73" i="40"/>
  <c r="J44" i="49"/>
  <c r="J73" i="40"/>
  <c r="AR72" i="40"/>
  <c r="AH72" i="40"/>
  <c r="Z72" i="40"/>
  <c r="AZ72" i="40" s="1"/>
  <c r="AB72" i="40"/>
  <c r="AG72" i="40"/>
  <c r="T72" i="40"/>
  <c r="L72" i="40"/>
  <c r="AM72" i="40"/>
  <c r="AL72" i="40"/>
  <c r="AA72" i="40"/>
  <c r="AP72" i="40"/>
  <c r="AQ72" i="40"/>
  <c r="M72" i="40"/>
  <c r="P72" i="40"/>
  <c r="AU72" i="40"/>
  <c r="AD72" i="40"/>
  <c r="AT72" i="40"/>
  <c r="AI72" i="40"/>
  <c r="U72" i="40"/>
  <c r="AS72" i="40"/>
  <c r="AO72" i="40"/>
  <c r="V72" i="40"/>
  <c r="W72" i="40"/>
  <c r="AN72" i="40"/>
  <c r="X72" i="40"/>
  <c r="AE72" i="40"/>
  <c r="AJ72" i="40"/>
  <c r="S72" i="40"/>
  <c r="R72" i="40"/>
  <c r="AY72" i="40" s="1"/>
  <c r="AK72" i="40"/>
  <c r="O72" i="40"/>
  <c r="Q72" i="40"/>
  <c r="AX72" i="40" s="1"/>
  <c r="AF72" i="40"/>
  <c r="Y72" i="40"/>
  <c r="A76" i="40"/>
  <c r="C77" i="40"/>
  <c r="G74" i="40"/>
  <c r="K45" i="49" s="1"/>
  <c r="I74" i="40"/>
  <c r="M45" i="49" s="1"/>
  <c r="E74" i="40"/>
  <c r="I45" i="49" s="1"/>
  <c r="D74" i="40"/>
  <c r="H74" i="40"/>
  <c r="L45" i="49" s="1"/>
  <c r="F74" i="40"/>
  <c r="G75" i="40" l="1"/>
  <c r="K46" i="49" s="1"/>
  <c r="I75" i="40"/>
  <c r="M46" i="49" s="1"/>
  <c r="E75" i="40"/>
  <c r="I46" i="49" s="1"/>
  <c r="H75" i="40"/>
  <c r="L46" i="49" s="1"/>
  <c r="F75" i="40"/>
  <c r="D75" i="40"/>
  <c r="B76" i="40"/>
  <c r="G47" i="49"/>
  <c r="C78" i="40"/>
  <c r="A77" i="40"/>
  <c r="J74" i="40"/>
  <c r="J45" i="49"/>
  <c r="H45" i="49"/>
  <c r="K74" i="40"/>
  <c r="AA73" i="40"/>
  <c r="AP73" i="40"/>
  <c r="AH73" i="40"/>
  <c r="Z73" i="40"/>
  <c r="AZ73" i="40" s="1"/>
  <c r="Y73" i="40"/>
  <c r="Q73" i="40"/>
  <c r="AX73" i="40" s="1"/>
  <c r="AK73" i="40"/>
  <c r="AJ73" i="40"/>
  <c r="AT73" i="40"/>
  <c r="O73" i="40"/>
  <c r="U73" i="40"/>
  <c r="S73" i="40"/>
  <c r="W73" i="40"/>
  <c r="AE73" i="40"/>
  <c r="T73" i="40"/>
  <c r="AN73" i="40"/>
  <c r="AF73" i="40"/>
  <c r="AQ73" i="40"/>
  <c r="AS73" i="40"/>
  <c r="AM73" i="40"/>
  <c r="AO73" i="40"/>
  <c r="AU73" i="40"/>
  <c r="M73" i="40"/>
  <c r="R73" i="40"/>
  <c r="AY73" i="40" s="1"/>
  <c r="X73" i="40"/>
  <c r="AR73" i="40"/>
  <c r="AB73" i="40"/>
  <c r="AG73" i="40"/>
  <c r="AI73" i="40"/>
  <c r="AL73" i="40"/>
  <c r="L73" i="40"/>
  <c r="P73" i="40"/>
  <c r="AD73" i="40"/>
  <c r="V73" i="40"/>
  <c r="B134" i="10"/>
  <c r="B135" i="10" l="1"/>
  <c r="B136" i="10" s="1"/>
  <c r="H76" i="40"/>
  <c r="L47" i="49" s="1"/>
  <c r="G76" i="40"/>
  <c r="K47" i="49" s="1"/>
  <c r="I76" i="40"/>
  <c r="M47" i="49" s="1"/>
  <c r="F76" i="40"/>
  <c r="E76" i="40"/>
  <c r="I47" i="49" s="1"/>
  <c r="D76" i="40"/>
  <c r="H46" i="49"/>
  <c r="K75" i="40"/>
  <c r="J46" i="49"/>
  <c r="J75" i="40"/>
  <c r="Z74" i="40"/>
  <c r="AZ74" i="40" s="1"/>
  <c r="P74" i="40"/>
  <c r="Y74" i="40"/>
  <c r="M74" i="40"/>
  <c r="AE74" i="40"/>
  <c r="L74" i="40"/>
  <c r="Q74" i="40"/>
  <c r="AX74" i="40" s="1"/>
  <c r="AF74" i="40"/>
  <c r="R74" i="40"/>
  <c r="AY74" i="40" s="1"/>
  <c r="AO74" i="40"/>
  <c r="AQ74" i="40"/>
  <c r="O74" i="40"/>
  <c r="AB74" i="40"/>
  <c r="AJ74" i="40"/>
  <c r="AL74" i="40"/>
  <c r="AR74" i="40"/>
  <c r="S74" i="40"/>
  <c r="AU74" i="40"/>
  <c r="AT74" i="40"/>
  <c r="AN74" i="40"/>
  <c r="T74" i="40"/>
  <c r="W74" i="40"/>
  <c r="AM74" i="40"/>
  <c r="U74" i="40"/>
  <c r="AH74" i="40"/>
  <c r="AD74" i="40"/>
  <c r="AA74" i="40"/>
  <c r="AI74" i="40"/>
  <c r="AP74" i="40"/>
  <c r="V74" i="40"/>
  <c r="AG74" i="40"/>
  <c r="AK74" i="40"/>
  <c r="AS74" i="40"/>
  <c r="X74" i="40"/>
  <c r="B77" i="40"/>
  <c r="G48" i="49"/>
  <c r="A78" i="40"/>
  <c r="C79" i="40"/>
  <c r="C185" i="30" l="1"/>
  <c r="B138" i="10"/>
  <c r="AQ75" i="40"/>
  <c r="U75" i="40"/>
  <c r="AD75" i="40"/>
  <c r="AS75" i="40"/>
  <c r="AE75" i="40"/>
  <c r="AK75" i="40"/>
  <c r="AI75" i="40"/>
  <c r="AP75" i="40"/>
  <c r="AG75" i="40"/>
  <c r="T75" i="40"/>
  <c r="Q75" i="40"/>
  <c r="AX75" i="40" s="1"/>
  <c r="AA75" i="40"/>
  <c r="AN75" i="40"/>
  <c r="W75" i="40"/>
  <c r="X75" i="40"/>
  <c r="AR75" i="40"/>
  <c r="AH75" i="40"/>
  <c r="AU75" i="40"/>
  <c r="AM75" i="40"/>
  <c r="AT75" i="40"/>
  <c r="S75" i="40"/>
  <c r="Z75" i="40"/>
  <c r="AZ75" i="40" s="1"/>
  <c r="AL75" i="40"/>
  <c r="Y75" i="40"/>
  <c r="AJ75" i="40"/>
  <c r="R75" i="40"/>
  <c r="AY75" i="40" s="1"/>
  <c r="O75" i="40"/>
  <c r="AF75" i="40"/>
  <c r="AO75" i="40"/>
  <c r="V75" i="40"/>
  <c r="AB75" i="40"/>
  <c r="L75" i="40"/>
  <c r="M75" i="40"/>
  <c r="P75" i="40"/>
  <c r="K76" i="40"/>
  <c r="H47" i="49"/>
  <c r="J76" i="40"/>
  <c r="J47" i="49"/>
  <c r="I77" i="40"/>
  <c r="M48" i="49" s="1"/>
  <c r="G77" i="40"/>
  <c r="K48" i="49" s="1"/>
  <c r="F77" i="40"/>
  <c r="E77" i="40"/>
  <c r="I48" i="49" s="1"/>
  <c r="D77" i="40"/>
  <c r="H77" i="40"/>
  <c r="L48" i="49" s="1"/>
  <c r="C80" i="40"/>
  <c r="A79" i="40"/>
  <c r="C179" i="30"/>
  <c r="B78" i="40"/>
  <c r="G49" i="49"/>
  <c r="J138" i="10"/>
  <c r="R76" i="40" l="1"/>
  <c r="AY76" i="40" s="1"/>
  <c r="L76" i="40"/>
  <c r="W76" i="40"/>
  <c r="P76" i="40"/>
  <c r="Q76" i="40"/>
  <c r="AX76" i="40" s="1"/>
  <c r="X76" i="40"/>
  <c r="Z76" i="40"/>
  <c r="AZ76" i="40" s="1"/>
  <c r="AA76" i="40"/>
  <c r="AI76" i="40"/>
  <c r="M76" i="40"/>
  <c r="AP76" i="40"/>
  <c r="AO76" i="40"/>
  <c r="AB76" i="40"/>
  <c r="Y76" i="40"/>
  <c r="T76" i="40"/>
  <c r="AR76" i="40"/>
  <c r="AN76" i="40"/>
  <c r="AT76" i="40"/>
  <c r="AH76" i="40"/>
  <c r="AQ76" i="40"/>
  <c r="U76" i="40"/>
  <c r="AG76" i="40"/>
  <c r="V76" i="40"/>
  <c r="AJ76" i="40"/>
  <c r="AU76" i="40"/>
  <c r="AK76" i="40"/>
  <c r="S76" i="40"/>
  <c r="AS76" i="40"/>
  <c r="AM76" i="40"/>
  <c r="AD76" i="40"/>
  <c r="O76" i="40"/>
  <c r="AF76" i="40"/>
  <c r="AE76" i="40"/>
  <c r="AL76" i="40"/>
  <c r="G50" i="49"/>
  <c r="B79" i="40"/>
  <c r="A80" i="40"/>
  <c r="C81" i="40"/>
  <c r="H48" i="49"/>
  <c r="K77" i="40"/>
  <c r="F78" i="40"/>
  <c r="E78" i="40"/>
  <c r="I49" i="49" s="1"/>
  <c r="G78" i="40"/>
  <c r="K49" i="49" s="1"/>
  <c r="I78" i="40"/>
  <c r="M49" i="49" s="1"/>
  <c r="D78" i="40"/>
  <c r="H78" i="40"/>
  <c r="L49" i="49" s="1"/>
  <c r="B139" i="10"/>
  <c r="J139" i="10"/>
  <c r="J77" i="40"/>
  <c r="J48" i="49"/>
  <c r="J49" i="49" l="1"/>
  <c r="J78" i="40"/>
  <c r="AT77" i="40"/>
  <c r="P77" i="40"/>
  <c r="AS77" i="40"/>
  <c r="AO77" i="40"/>
  <c r="Z77" i="40"/>
  <c r="AZ77" i="40" s="1"/>
  <c r="AM77" i="40"/>
  <c r="W77" i="40"/>
  <c r="L77" i="40"/>
  <c r="AG77" i="40"/>
  <c r="AE77" i="40"/>
  <c r="AI77" i="40"/>
  <c r="AB77" i="40"/>
  <c r="AR77" i="40"/>
  <c r="AA77" i="40"/>
  <c r="AU77" i="40"/>
  <c r="AF77" i="40"/>
  <c r="AN77" i="40"/>
  <c r="AD77" i="40"/>
  <c r="AK77" i="40"/>
  <c r="V77" i="40"/>
  <c r="O77" i="40"/>
  <c r="T77" i="40"/>
  <c r="Q77" i="40"/>
  <c r="AX77" i="40" s="1"/>
  <c r="AJ77" i="40"/>
  <c r="AL77" i="40"/>
  <c r="S77" i="40"/>
  <c r="AQ77" i="40"/>
  <c r="U77" i="40"/>
  <c r="AP77" i="40"/>
  <c r="X77" i="40"/>
  <c r="M77" i="40"/>
  <c r="AH77" i="40"/>
  <c r="Y77" i="40"/>
  <c r="R77" i="40"/>
  <c r="AY77" i="40" s="1"/>
  <c r="A81" i="40"/>
  <c r="C82" i="40"/>
  <c r="F79" i="40"/>
  <c r="E79" i="40"/>
  <c r="I50" i="49" s="1"/>
  <c r="D79" i="40"/>
  <c r="G79" i="40"/>
  <c r="K50" i="49" s="1"/>
  <c r="I79" i="40"/>
  <c r="M50" i="49" s="1"/>
  <c r="H79" i="40"/>
  <c r="L50" i="49" s="1"/>
  <c r="B148" i="10"/>
  <c r="C174" i="30"/>
  <c r="K78" i="40"/>
  <c r="H49" i="49"/>
  <c r="G51" i="49"/>
  <c r="B80" i="40"/>
  <c r="B81" i="40" l="1"/>
  <c r="G52" i="49"/>
  <c r="G80" i="40"/>
  <c r="K51" i="49" s="1"/>
  <c r="I80" i="40"/>
  <c r="M51" i="49" s="1"/>
  <c r="H80" i="40"/>
  <c r="L51" i="49" s="1"/>
  <c r="E80" i="40"/>
  <c r="I51" i="49" s="1"/>
  <c r="D80" i="40"/>
  <c r="F80" i="40"/>
  <c r="J50" i="49"/>
  <c r="J79" i="40"/>
  <c r="C199" i="30"/>
  <c r="B149" i="10"/>
  <c r="K79" i="40"/>
  <c r="H50" i="49"/>
  <c r="C83" i="40"/>
  <c r="A82" i="40"/>
  <c r="AM78" i="40"/>
  <c r="AJ78" i="40"/>
  <c r="AN78" i="40"/>
  <c r="AQ78" i="40"/>
  <c r="Z78" i="40"/>
  <c r="AZ78" i="40" s="1"/>
  <c r="AG78" i="40"/>
  <c r="V78" i="40"/>
  <c r="AR78" i="40"/>
  <c r="M78" i="40"/>
  <c r="Q78" i="40"/>
  <c r="AX78" i="40" s="1"/>
  <c r="AP78" i="40"/>
  <c r="AA78" i="40"/>
  <c r="L78" i="40"/>
  <c r="O78" i="40"/>
  <c r="AK78" i="40"/>
  <c r="S78" i="40"/>
  <c r="T78" i="40"/>
  <c r="AT78" i="40"/>
  <c r="AH78" i="40"/>
  <c r="AE78" i="40"/>
  <c r="AB78" i="40"/>
  <c r="X78" i="40"/>
  <c r="Y78" i="40"/>
  <c r="U78" i="40"/>
  <c r="AO78" i="40"/>
  <c r="AL78" i="40"/>
  <c r="AI78" i="40"/>
  <c r="AF78" i="40"/>
  <c r="AD78" i="40"/>
  <c r="R78" i="40"/>
  <c r="AY78" i="40" s="1"/>
  <c r="P78" i="40"/>
  <c r="W78" i="40"/>
  <c r="AU78" i="40"/>
  <c r="AS78" i="40"/>
  <c r="B150" i="10" l="1"/>
  <c r="C201" i="30"/>
  <c r="A83" i="40"/>
  <c r="C84" i="40"/>
  <c r="AI79" i="40"/>
  <c r="V79" i="40"/>
  <c r="AT79" i="40"/>
  <c r="L79" i="40"/>
  <c r="T79" i="40"/>
  <c r="AB79" i="40"/>
  <c r="Y79" i="40"/>
  <c r="AK79" i="40"/>
  <c r="U79" i="40"/>
  <c r="AO79" i="40"/>
  <c r="P79" i="40"/>
  <c r="AD79" i="40"/>
  <c r="AH79" i="40"/>
  <c r="S79" i="40"/>
  <c r="O79" i="40"/>
  <c r="AE79" i="40"/>
  <c r="X79" i="40"/>
  <c r="M79" i="40"/>
  <c r="AP79" i="40"/>
  <c r="AU79" i="40"/>
  <c r="AA79" i="40"/>
  <c r="AS79" i="40"/>
  <c r="AJ79" i="40"/>
  <c r="Q79" i="40"/>
  <c r="AX79" i="40" s="1"/>
  <c r="AN79" i="40"/>
  <c r="R79" i="40"/>
  <c r="AY79" i="40" s="1"/>
  <c r="AF79" i="40"/>
  <c r="W79" i="40"/>
  <c r="AM79" i="40"/>
  <c r="AR79" i="40"/>
  <c r="Z79" i="40"/>
  <c r="AZ79" i="40" s="1"/>
  <c r="AQ79" i="40"/>
  <c r="AL79" i="40"/>
  <c r="AG79" i="40"/>
  <c r="D81" i="40"/>
  <c r="E81" i="40"/>
  <c r="I52" i="49" s="1"/>
  <c r="F81" i="40"/>
  <c r="I81" i="40"/>
  <c r="M52" i="49" s="1"/>
  <c r="G81" i="40"/>
  <c r="K52" i="49" s="1"/>
  <c r="H81" i="40"/>
  <c r="L52" i="49" s="1"/>
  <c r="J51" i="49"/>
  <c r="J80" i="40"/>
  <c r="H51" i="49"/>
  <c r="K80" i="40"/>
  <c r="B82" i="40"/>
  <c r="G53" i="49"/>
  <c r="C203" i="30" l="1"/>
  <c r="B151" i="10"/>
  <c r="AN80" i="40"/>
  <c r="AE80" i="40"/>
  <c r="R80" i="40"/>
  <c r="AY80" i="40" s="1"/>
  <c r="O80" i="40"/>
  <c r="U80" i="40"/>
  <c r="S80" i="40"/>
  <c r="AD80" i="40"/>
  <c r="AI80" i="40"/>
  <c r="AF80" i="40"/>
  <c r="AJ80" i="40"/>
  <c r="AO80" i="40"/>
  <c r="Q80" i="40"/>
  <c r="AX80" i="40" s="1"/>
  <c r="M80" i="40"/>
  <c r="T80" i="40"/>
  <c r="AR80" i="40"/>
  <c r="L80" i="40"/>
  <c r="AB80" i="40"/>
  <c r="Y80" i="40"/>
  <c r="AQ80" i="40"/>
  <c r="AP80" i="40"/>
  <c r="V80" i="40"/>
  <c r="X80" i="40"/>
  <c r="AL80" i="40"/>
  <c r="AA80" i="40"/>
  <c r="AS80" i="40"/>
  <c r="AH80" i="40"/>
  <c r="W80" i="40"/>
  <c r="AU80" i="40"/>
  <c r="AT80" i="40"/>
  <c r="AG80" i="40"/>
  <c r="AM80" i="40"/>
  <c r="AK80" i="40"/>
  <c r="Z80" i="40"/>
  <c r="AZ80" i="40" s="1"/>
  <c r="P80" i="40"/>
  <c r="F82" i="40"/>
  <c r="H82" i="40"/>
  <c r="L53" i="49" s="1"/>
  <c r="D82" i="40"/>
  <c r="G82" i="40"/>
  <c r="K53" i="49" s="1"/>
  <c r="I82" i="40"/>
  <c r="M53" i="49" s="1"/>
  <c r="E82" i="40"/>
  <c r="I53" i="49" s="1"/>
  <c r="G54" i="49"/>
  <c r="B83" i="40"/>
  <c r="J52" i="49"/>
  <c r="J81" i="40"/>
  <c r="K81" i="40"/>
  <c r="H52" i="49"/>
  <c r="C85" i="40"/>
  <c r="A84" i="40"/>
  <c r="B84" i="40" l="1"/>
  <c r="G55" i="49"/>
  <c r="K82" i="40"/>
  <c r="H53" i="49"/>
  <c r="J53" i="49"/>
  <c r="J82" i="40"/>
  <c r="Q81" i="40"/>
  <c r="AX81" i="40" s="1"/>
  <c r="P81" i="40"/>
  <c r="AU81" i="40"/>
  <c r="AI81" i="40"/>
  <c r="X81" i="40"/>
  <c r="Z81" i="40"/>
  <c r="AZ81" i="40" s="1"/>
  <c r="AQ81" i="40"/>
  <c r="AL81" i="40"/>
  <c r="AH81" i="40"/>
  <c r="AO81" i="40"/>
  <c r="AD81" i="40"/>
  <c r="AA81" i="40"/>
  <c r="AR81" i="40"/>
  <c r="AS81" i="40"/>
  <c r="AB81" i="40"/>
  <c r="V81" i="40"/>
  <c r="W81" i="40"/>
  <c r="M81" i="40"/>
  <c r="U81" i="40"/>
  <c r="AP81" i="40"/>
  <c r="O81" i="40"/>
  <c r="AM81" i="40"/>
  <c r="AJ81" i="40"/>
  <c r="R81" i="40"/>
  <c r="AY81" i="40" s="1"/>
  <c r="AT81" i="40"/>
  <c r="S81" i="40"/>
  <c r="AF81" i="40"/>
  <c r="AE81" i="40"/>
  <c r="Y81" i="40"/>
  <c r="AK81" i="40"/>
  <c r="AN81" i="40"/>
  <c r="L81" i="40"/>
  <c r="T81" i="40"/>
  <c r="AG81" i="40"/>
  <c r="C86" i="40"/>
  <c r="A85" i="40"/>
  <c r="G83" i="40"/>
  <c r="K54" i="49" s="1"/>
  <c r="F83" i="40"/>
  <c r="D83" i="40"/>
  <c r="I83" i="40"/>
  <c r="M54" i="49" s="1"/>
  <c r="H83" i="40"/>
  <c r="L54" i="49" s="1"/>
  <c r="E83" i="40"/>
  <c r="I54" i="49" s="1"/>
  <c r="B152" i="10"/>
  <c r="C205" i="30"/>
  <c r="E84" i="40" l="1"/>
  <c r="I55" i="49" s="1"/>
  <c r="I84" i="40"/>
  <c r="M55" i="49" s="1"/>
  <c r="F84" i="40"/>
  <c r="H84" i="40"/>
  <c r="L55" i="49" s="1"/>
  <c r="G84" i="40"/>
  <c r="K55" i="49" s="1"/>
  <c r="D84" i="40"/>
  <c r="B85" i="40"/>
  <c r="G56" i="49"/>
  <c r="C207" i="30"/>
  <c r="C209" i="30" s="1"/>
  <c r="B153" i="10"/>
  <c r="B159" i="10" s="1"/>
  <c r="V82" i="40"/>
  <c r="AM82" i="40"/>
  <c r="L82" i="40"/>
  <c r="AO82" i="40"/>
  <c r="M82" i="40"/>
  <c r="AE82" i="40"/>
  <c r="AQ82" i="40"/>
  <c r="AJ82" i="40"/>
  <c r="AB82" i="40"/>
  <c r="O82" i="40"/>
  <c r="P82" i="40"/>
  <c r="AN82" i="40"/>
  <c r="Z82" i="40"/>
  <c r="AZ82" i="40" s="1"/>
  <c r="AU82" i="40"/>
  <c r="AD82" i="40"/>
  <c r="S82" i="40"/>
  <c r="U82" i="40"/>
  <c r="AL82" i="40"/>
  <c r="AG82" i="40"/>
  <c r="Q82" i="40"/>
  <c r="AX82" i="40" s="1"/>
  <c r="AR82" i="40"/>
  <c r="T82" i="40"/>
  <c r="AF82" i="40"/>
  <c r="AA82" i="40"/>
  <c r="AH82" i="40"/>
  <c r="AT82" i="40"/>
  <c r="W82" i="40"/>
  <c r="AP82" i="40"/>
  <c r="R82" i="40"/>
  <c r="AY82" i="40" s="1"/>
  <c r="Y82" i="40"/>
  <c r="X82" i="40"/>
  <c r="AS82" i="40"/>
  <c r="AI82" i="40"/>
  <c r="AK82" i="40"/>
  <c r="C87" i="40"/>
  <c r="A86" i="40"/>
  <c r="H54" i="49"/>
  <c r="K83" i="40"/>
  <c r="J83" i="40"/>
  <c r="J54" i="49"/>
  <c r="B160" i="10" l="1"/>
  <c r="C213" i="30"/>
  <c r="D85" i="40"/>
  <c r="I85" i="40"/>
  <c r="M56" i="49" s="1"/>
  <c r="G85" i="40"/>
  <c r="K56" i="49" s="1"/>
  <c r="E85" i="40"/>
  <c r="I56" i="49" s="1"/>
  <c r="H85" i="40"/>
  <c r="L56" i="49" s="1"/>
  <c r="F85" i="40"/>
  <c r="J55" i="49"/>
  <c r="J84" i="40"/>
  <c r="Q83" i="40"/>
  <c r="AX83" i="40" s="1"/>
  <c r="O83" i="40"/>
  <c r="Z83" i="40"/>
  <c r="AZ83" i="40" s="1"/>
  <c r="AG83" i="40"/>
  <c r="AS83" i="40"/>
  <c r="AM83" i="40"/>
  <c r="M83" i="40"/>
  <c r="U83" i="40"/>
  <c r="AB83" i="40"/>
  <c r="AD83" i="40"/>
  <c r="AL83" i="40"/>
  <c r="R83" i="40"/>
  <c r="AY83" i="40" s="1"/>
  <c r="AE83" i="40"/>
  <c r="AU83" i="40"/>
  <c r="S83" i="40"/>
  <c r="AT83" i="40"/>
  <c r="W83" i="40"/>
  <c r="L83" i="40"/>
  <c r="AA83" i="40"/>
  <c r="AJ83" i="40"/>
  <c r="Y83" i="40"/>
  <c r="AP83" i="40"/>
  <c r="AN83" i="40"/>
  <c r="AF83" i="40"/>
  <c r="AK83" i="40"/>
  <c r="V83" i="40"/>
  <c r="AO83" i="40"/>
  <c r="P83" i="40"/>
  <c r="AH83" i="40"/>
  <c r="AQ83" i="40"/>
  <c r="AR83" i="40"/>
  <c r="AI83" i="40"/>
  <c r="T83" i="40"/>
  <c r="X83" i="40"/>
  <c r="K84" i="40"/>
  <c r="H55" i="49"/>
  <c r="G57" i="49"/>
  <c r="B86" i="40"/>
  <c r="A87" i="40"/>
  <c r="C88" i="40"/>
  <c r="G58" i="49" l="1"/>
  <c r="B87" i="40"/>
  <c r="C220" i="30"/>
  <c r="B161" i="10"/>
  <c r="B169" i="10" s="1"/>
  <c r="C89" i="40"/>
  <c r="A88" i="40"/>
  <c r="J56" i="49"/>
  <c r="J85" i="40"/>
  <c r="AR84" i="40"/>
  <c r="AE84" i="40"/>
  <c r="R84" i="40"/>
  <c r="AY84" i="40" s="1"/>
  <c r="AJ84" i="40"/>
  <c r="AU84" i="40"/>
  <c r="AS84" i="40"/>
  <c r="AN84" i="40"/>
  <c r="P84" i="40"/>
  <c r="AP84" i="40"/>
  <c r="AH84" i="40"/>
  <c r="O84" i="40"/>
  <c r="AM84" i="40"/>
  <c r="U84" i="40"/>
  <c r="Q84" i="40"/>
  <c r="AX84" i="40" s="1"/>
  <c r="AK84" i="40"/>
  <c r="AA84" i="40"/>
  <c r="AT84" i="40"/>
  <c r="AO84" i="40"/>
  <c r="AB84" i="40"/>
  <c r="AD84" i="40"/>
  <c r="W84" i="40"/>
  <c r="AG84" i="40"/>
  <c r="Y84" i="40"/>
  <c r="AL84" i="40"/>
  <c r="Z84" i="40"/>
  <c r="AZ84" i="40" s="1"/>
  <c r="T84" i="40"/>
  <c r="AQ84" i="40"/>
  <c r="L84" i="40"/>
  <c r="AF84" i="40"/>
  <c r="M84" i="40"/>
  <c r="S84" i="40"/>
  <c r="V84" i="40"/>
  <c r="AI84" i="40"/>
  <c r="X84" i="40"/>
  <c r="G86" i="40"/>
  <c r="K57" i="49" s="1"/>
  <c r="I86" i="40"/>
  <c r="M57" i="49" s="1"/>
  <c r="E86" i="40"/>
  <c r="I57" i="49" s="1"/>
  <c r="F86" i="40"/>
  <c r="D86" i="40"/>
  <c r="H86" i="40"/>
  <c r="L57" i="49" s="1"/>
  <c r="H56" i="49"/>
  <c r="K85" i="40"/>
  <c r="J161" i="10"/>
  <c r="AR85" i="40" l="1"/>
  <c r="AB85" i="40"/>
  <c r="AD85" i="40"/>
  <c r="AM85" i="40"/>
  <c r="AP85" i="40"/>
  <c r="AE85" i="40"/>
  <c r="X85" i="40"/>
  <c r="P85" i="40"/>
  <c r="R85" i="40"/>
  <c r="AY85" i="40" s="1"/>
  <c r="AS85" i="40"/>
  <c r="AQ85" i="40"/>
  <c r="M85" i="40"/>
  <c r="AO85" i="40"/>
  <c r="AK85" i="40"/>
  <c r="L85" i="40"/>
  <c r="AF85" i="40"/>
  <c r="AG85" i="40"/>
  <c r="Q85" i="40"/>
  <c r="AX85" i="40" s="1"/>
  <c r="U85" i="40"/>
  <c r="W85" i="40"/>
  <c r="S85" i="40"/>
  <c r="Z85" i="40"/>
  <c r="AZ85" i="40" s="1"/>
  <c r="AU85" i="40"/>
  <c r="AA85" i="40"/>
  <c r="AT85" i="40"/>
  <c r="AJ85" i="40"/>
  <c r="AL85" i="40"/>
  <c r="Y85" i="40"/>
  <c r="T85" i="40"/>
  <c r="AH85" i="40"/>
  <c r="AN85" i="40"/>
  <c r="O85" i="40"/>
  <c r="AI85" i="40"/>
  <c r="V85" i="40"/>
  <c r="H57" i="49"/>
  <c r="K86" i="40"/>
  <c r="B88" i="40"/>
  <c r="G59" i="49"/>
  <c r="J57" i="49"/>
  <c r="J86" i="40"/>
  <c r="A89" i="40"/>
  <c r="C90" i="40"/>
  <c r="B170" i="10"/>
  <c r="B175" i="10" s="1"/>
  <c r="I87" i="40"/>
  <c r="M58" i="49" s="1"/>
  <c r="F87" i="40"/>
  <c r="D87" i="40"/>
  <c r="G87" i="40"/>
  <c r="K58" i="49" s="1"/>
  <c r="H87" i="40"/>
  <c r="L58" i="49" s="1"/>
  <c r="E87" i="40"/>
  <c r="I58" i="49" s="1"/>
  <c r="AE86" i="40" l="1"/>
  <c r="AF86" i="40"/>
  <c r="AA86" i="40"/>
  <c r="AH86" i="40"/>
  <c r="AR86" i="40"/>
  <c r="AJ86" i="40"/>
  <c r="Q86" i="40"/>
  <c r="AX86" i="40" s="1"/>
  <c r="W86" i="40"/>
  <c r="AS86" i="40"/>
  <c r="L86" i="40"/>
  <c r="P86" i="40"/>
  <c r="AM86" i="40"/>
  <c r="Z86" i="40"/>
  <c r="AZ86" i="40" s="1"/>
  <c r="AU86" i="40"/>
  <c r="AP86" i="40"/>
  <c r="V86" i="40"/>
  <c r="R86" i="40"/>
  <c r="AY86" i="40" s="1"/>
  <c r="AN86" i="40"/>
  <c r="AQ86" i="40"/>
  <c r="AL86" i="40"/>
  <c r="S86" i="40"/>
  <c r="AI86" i="40"/>
  <c r="X86" i="40"/>
  <c r="AK86" i="40"/>
  <c r="Y86" i="40"/>
  <c r="AO86" i="40"/>
  <c r="M86" i="40"/>
  <c r="O86" i="40"/>
  <c r="AD86" i="40"/>
  <c r="AT86" i="40"/>
  <c r="T86" i="40"/>
  <c r="AB86" i="40"/>
  <c r="AG86" i="40"/>
  <c r="U86" i="40"/>
  <c r="J87" i="40"/>
  <c r="J58" i="49"/>
  <c r="K87" i="40"/>
  <c r="H58" i="49"/>
  <c r="G60" i="49"/>
  <c r="B89" i="40"/>
  <c r="I88" i="40"/>
  <c r="M59" i="49" s="1"/>
  <c r="F88" i="40"/>
  <c r="D88" i="40"/>
  <c r="G88" i="40"/>
  <c r="K59" i="49" s="1"/>
  <c r="E88" i="40"/>
  <c r="I59" i="49" s="1"/>
  <c r="H88" i="40"/>
  <c r="L59" i="49" s="1"/>
  <c r="C226" i="30"/>
  <c r="A90" i="40"/>
  <c r="C91" i="40"/>
  <c r="J179" i="10"/>
  <c r="B176" i="10"/>
  <c r="B177" i="10" s="1"/>
  <c r="B178" i="10" s="1"/>
  <c r="B179" i="10" s="1"/>
  <c r="B185" i="10" s="1"/>
  <c r="J59" i="49" l="1"/>
  <c r="J88" i="40"/>
  <c r="G89" i="40"/>
  <c r="K60" i="49" s="1"/>
  <c r="D89" i="40"/>
  <c r="F89" i="40"/>
  <c r="E89" i="40"/>
  <c r="I60" i="49" s="1"/>
  <c r="I89" i="40"/>
  <c r="M60" i="49" s="1"/>
  <c r="H89" i="40"/>
  <c r="L60" i="49" s="1"/>
  <c r="B186" i="10"/>
  <c r="B187" i="10" s="1"/>
  <c r="B189" i="10" s="1"/>
  <c r="A91" i="40"/>
  <c r="C92" i="40"/>
  <c r="AD87" i="40"/>
  <c r="W87" i="40"/>
  <c r="AA87" i="40"/>
  <c r="AU87" i="40"/>
  <c r="M87" i="40"/>
  <c r="AI87" i="40"/>
  <c r="AR87" i="40"/>
  <c r="L87" i="40"/>
  <c r="AJ87" i="40"/>
  <c r="AT87" i="40"/>
  <c r="Z87" i="40"/>
  <c r="AZ87" i="40" s="1"/>
  <c r="AP87" i="40"/>
  <c r="S87" i="40"/>
  <c r="X87" i="40"/>
  <c r="AF87" i="40"/>
  <c r="AB87" i="40"/>
  <c r="R87" i="40"/>
  <c r="AY87" i="40" s="1"/>
  <c r="AO87" i="40"/>
  <c r="AG87" i="40"/>
  <c r="AS87" i="40"/>
  <c r="P87" i="40"/>
  <c r="AH87" i="40"/>
  <c r="T87" i="40"/>
  <c r="Y87" i="40"/>
  <c r="V87" i="40"/>
  <c r="AE87" i="40"/>
  <c r="AN87" i="40"/>
  <c r="U87" i="40"/>
  <c r="AQ87" i="40"/>
  <c r="AL87" i="40"/>
  <c r="Q87" i="40"/>
  <c r="AX87" i="40" s="1"/>
  <c r="AK87" i="40"/>
  <c r="O87" i="40"/>
  <c r="AM87" i="40"/>
  <c r="B90" i="40"/>
  <c r="G61" i="49"/>
  <c r="K88" i="40"/>
  <c r="H59" i="49"/>
  <c r="G62" i="49" l="1"/>
  <c r="B91" i="40"/>
  <c r="J189" i="10"/>
  <c r="L88" i="40"/>
  <c r="AJ88" i="40"/>
  <c r="AA88" i="40"/>
  <c r="AD88" i="40"/>
  <c r="R88" i="40"/>
  <c r="AY88" i="40" s="1"/>
  <c r="AE88" i="40"/>
  <c r="V88" i="40"/>
  <c r="M88" i="40"/>
  <c r="U88" i="40"/>
  <c r="Q88" i="40"/>
  <c r="AX88" i="40" s="1"/>
  <c r="O88" i="40"/>
  <c r="AQ88" i="40"/>
  <c r="T88" i="40"/>
  <c r="AP88" i="40"/>
  <c r="Z88" i="40"/>
  <c r="AZ88" i="40" s="1"/>
  <c r="AF88" i="40"/>
  <c r="X88" i="40"/>
  <c r="Y88" i="40"/>
  <c r="AR88" i="40"/>
  <c r="AT88" i="40"/>
  <c r="AH88" i="40"/>
  <c r="AN88" i="40"/>
  <c r="AK88" i="40"/>
  <c r="AM88" i="40"/>
  <c r="AS88" i="40"/>
  <c r="AO88" i="40"/>
  <c r="AG88" i="40"/>
  <c r="AB88" i="40"/>
  <c r="P88" i="40"/>
  <c r="AI88" i="40"/>
  <c r="AL88" i="40"/>
  <c r="S88" i="40"/>
  <c r="AU88" i="40"/>
  <c r="W88" i="40"/>
  <c r="A92" i="40"/>
  <c r="C93" i="40"/>
  <c r="B195" i="10"/>
  <c r="C239" i="30"/>
  <c r="I90" i="40"/>
  <c r="M61" i="49" s="1"/>
  <c r="G90" i="40"/>
  <c r="K61" i="49" s="1"/>
  <c r="E90" i="40"/>
  <c r="I61" i="49" s="1"/>
  <c r="F90" i="40"/>
  <c r="H90" i="40"/>
  <c r="L61" i="49" s="1"/>
  <c r="D90" i="40"/>
  <c r="J89" i="40"/>
  <c r="J60" i="49"/>
  <c r="K89" i="40"/>
  <c r="H60" i="49"/>
  <c r="C256" i="30" l="1"/>
  <c r="B196" i="10"/>
  <c r="B197" i="10" s="1"/>
  <c r="B198" i="10" s="1"/>
  <c r="B199" i="10" s="1"/>
  <c r="B200" i="10" s="1"/>
  <c r="J61" i="49"/>
  <c r="J90" i="40"/>
  <c r="B92" i="40"/>
  <c r="G63" i="49"/>
  <c r="AH89" i="40"/>
  <c r="Z89" i="40"/>
  <c r="AZ89" i="40" s="1"/>
  <c r="AD89" i="40"/>
  <c r="R89" i="40"/>
  <c r="AY89" i="40" s="1"/>
  <c r="AK89" i="40"/>
  <c r="S89" i="40"/>
  <c r="V89" i="40"/>
  <c r="AM89" i="40"/>
  <c r="AN89" i="40"/>
  <c r="AE89" i="40"/>
  <c r="AO89" i="40"/>
  <c r="AQ89" i="40"/>
  <c r="AJ89" i="40"/>
  <c r="L89" i="40"/>
  <c r="P89" i="40"/>
  <c r="AU89" i="40"/>
  <c r="W89" i="40"/>
  <c r="AL89" i="40"/>
  <c r="Q89" i="40"/>
  <c r="AX89" i="40" s="1"/>
  <c r="AT89" i="40"/>
  <c r="AB89" i="40"/>
  <c r="AF89" i="40"/>
  <c r="X89" i="40"/>
  <c r="AP89" i="40"/>
  <c r="AI89" i="40"/>
  <c r="U89" i="40"/>
  <c r="AG89" i="40"/>
  <c r="AR89" i="40"/>
  <c r="T89" i="40"/>
  <c r="Y89" i="40"/>
  <c r="AS89" i="40"/>
  <c r="M89" i="40"/>
  <c r="AA89" i="40"/>
  <c r="O89" i="40"/>
  <c r="G91" i="40"/>
  <c r="K62" i="49" s="1"/>
  <c r="H91" i="40"/>
  <c r="L62" i="49" s="1"/>
  <c r="E91" i="40"/>
  <c r="I62" i="49" s="1"/>
  <c r="F91" i="40"/>
  <c r="D91" i="40"/>
  <c r="I91" i="40"/>
  <c r="M62" i="49" s="1"/>
  <c r="C94" i="40"/>
  <c r="A93" i="40"/>
  <c r="K90" i="40"/>
  <c r="H61" i="49"/>
  <c r="B93" i="40" l="1"/>
  <c r="G64" i="49"/>
  <c r="AJ90" i="40"/>
  <c r="AH90" i="40"/>
  <c r="L90" i="40"/>
  <c r="AL90" i="40"/>
  <c r="R90" i="40"/>
  <c r="AY90" i="40" s="1"/>
  <c r="AE90" i="40"/>
  <c r="AU90" i="40"/>
  <c r="AD90" i="40"/>
  <c r="AF90" i="40"/>
  <c r="AI90" i="40"/>
  <c r="AA90" i="40"/>
  <c r="AO90" i="40"/>
  <c r="S90" i="40"/>
  <c r="AP90" i="40"/>
  <c r="AK90" i="40"/>
  <c r="AG90" i="40"/>
  <c r="AT90" i="40"/>
  <c r="Q90" i="40"/>
  <c r="AX90" i="40" s="1"/>
  <c r="AN90" i="40"/>
  <c r="U90" i="40"/>
  <c r="AS90" i="40"/>
  <c r="AQ90" i="40"/>
  <c r="V90" i="40"/>
  <c r="O90" i="40"/>
  <c r="M90" i="40"/>
  <c r="T90" i="40"/>
  <c r="Y90" i="40"/>
  <c r="Z90" i="40"/>
  <c r="AZ90" i="40" s="1"/>
  <c r="AM90" i="40"/>
  <c r="AB90" i="40"/>
  <c r="X90" i="40"/>
  <c r="P90" i="40"/>
  <c r="AR90" i="40"/>
  <c r="W90" i="40"/>
  <c r="E92" i="40"/>
  <c r="I63" i="49" s="1"/>
  <c r="H92" i="40"/>
  <c r="L63" i="49" s="1"/>
  <c r="F92" i="40"/>
  <c r="D92" i="40"/>
  <c r="G92" i="40"/>
  <c r="K63" i="49" s="1"/>
  <c r="I92" i="40"/>
  <c r="M63" i="49" s="1"/>
  <c r="K91" i="40"/>
  <c r="H62" i="49"/>
  <c r="A94" i="40"/>
  <c r="C95" i="40"/>
  <c r="J91" i="40"/>
  <c r="J62" i="49"/>
  <c r="B205" i="10"/>
  <c r="C262" i="30"/>
  <c r="J92" i="40" l="1"/>
  <c r="J63" i="49"/>
  <c r="K92" i="40"/>
  <c r="H63" i="49"/>
  <c r="B207" i="10"/>
  <c r="C266" i="30"/>
  <c r="A95" i="40"/>
  <c r="C96" i="40"/>
  <c r="G65" i="49"/>
  <c r="B94" i="40"/>
  <c r="R91" i="40"/>
  <c r="AY91" i="40" s="1"/>
  <c r="AH91" i="40"/>
  <c r="AJ91" i="40"/>
  <c r="S91" i="40"/>
  <c r="O91" i="40"/>
  <c r="AE91" i="40"/>
  <c r="M91" i="40"/>
  <c r="P91" i="40"/>
  <c r="AL91" i="40"/>
  <c r="L91" i="40"/>
  <c r="AB91" i="40"/>
  <c r="AP91" i="40"/>
  <c r="X91" i="40"/>
  <c r="AR91" i="40"/>
  <c r="Z91" i="40"/>
  <c r="AZ91" i="40" s="1"/>
  <c r="AI91" i="40"/>
  <c r="AT91" i="40"/>
  <c r="AD91" i="40"/>
  <c r="AQ91" i="40"/>
  <c r="AM91" i="40"/>
  <c r="Y91" i="40"/>
  <c r="U91" i="40"/>
  <c r="AF91" i="40"/>
  <c r="Q91" i="40"/>
  <c r="AX91" i="40" s="1"/>
  <c r="AS91" i="40"/>
  <c r="W91" i="40"/>
  <c r="AK91" i="40"/>
  <c r="AO91" i="40"/>
  <c r="T91" i="40"/>
  <c r="AA91" i="40"/>
  <c r="AN91" i="40"/>
  <c r="AU91" i="40"/>
  <c r="V91" i="40"/>
  <c r="AG91" i="40"/>
  <c r="F93" i="40"/>
  <c r="H93" i="40"/>
  <c r="L64" i="49" s="1"/>
  <c r="I93" i="40"/>
  <c r="M64" i="49" s="1"/>
  <c r="D93" i="40"/>
  <c r="G93" i="40"/>
  <c r="K64" i="49" s="1"/>
  <c r="E93" i="40"/>
  <c r="I64" i="49" s="1"/>
  <c r="B95" i="40" l="1"/>
  <c r="G66" i="49"/>
  <c r="C97" i="40"/>
  <c r="A96" i="40"/>
  <c r="J64" i="49"/>
  <c r="J93" i="40"/>
  <c r="AU92" i="40"/>
  <c r="M92" i="40"/>
  <c r="AE92" i="40"/>
  <c r="P92" i="40"/>
  <c r="AO92" i="40"/>
  <c r="AM92" i="40"/>
  <c r="AR92" i="40"/>
  <c r="O92" i="40"/>
  <c r="AF92" i="40"/>
  <c r="AT92" i="40"/>
  <c r="Q92" i="40"/>
  <c r="AX92" i="40" s="1"/>
  <c r="AQ92" i="40"/>
  <c r="AD92" i="40"/>
  <c r="U92" i="40"/>
  <c r="AK92" i="40"/>
  <c r="W92" i="40"/>
  <c r="Y92" i="40"/>
  <c r="L92" i="40"/>
  <c r="AH92" i="40"/>
  <c r="AG92" i="40"/>
  <c r="AB92" i="40"/>
  <c r="AL92" i="40"/>
  <c r="S92" i="40"/>
  <c r="Z92" i="40"/>
  <c r="AZ92" i="40" s="1"/>
  <c r="AA92" i="40"/>
  <c r="AS92" i="40"/>
  <c r="AP92" i="40"/>
  <c r="X92" i="40"/>
  <c r="AN92" i="40"/>
  <c r="R92" i="40"/>
  <c r="AY92" i="40" s="1"/>
  <c r="AI92" i="40"/>
  <c r="V92" i="40"/>
  <c r="T92" i="40"/>
  <c r="AJ92" i="40"/>
  <c r="K93" i="40"/>
  <c r="H64" i="49"/>
  <c r="B210" i="10"/>
  <c r="C273" i="30"/>
  <c r="E94" i="40"/>
  <c r="I65" i="49" s="1"/>
  <c r="H94" i="40"/>
  <c r="L65" i="49" s="1"/>
  <c r="I94" i="40"/>
  <c r="M65" i="49" s="1"/>
  <c r="D94" i="40"/>
  <c r="F94" i="40"/>
  <c r="G94" i="40"/>
  <c r="K65" i="49" s="1"/>
  <c r="AH93" i="40" l="1"/>
  <c r="U93" i="40"/>
  <c r="AT93" i="40"/>
  <c r="AM93" i="40"/>
  <c r="AO93" i="40"/>
  <c r="X93" i="40"/>
  <c r="AS93" i="40"/>
  <c r="AJ93" i="40"/>
  <c r="AK93" i="40"/>
  <c r="AR93" i="40"/>
  <c r="AL93" i="40"/>
  <c r="Q93" i="40"/>
  <c r="AX93" i="40" s="1"/>
  <c r="W93" i="40"/>
  <c r="S93" i="40"/>
  <c r="L93" i="40"/>
  <c r="AE93" i="40"/>
  <c r="AQ93" i="40"/>
  <c r="AI93" i="40"/>
  <c r="P93" i="40"/>
  <c r="AP93" i="40"/>
  <c r="AA93" i="40"/>
  <c r="M93" i="40"/>
  <c r="AN93" i="40"/>
  <c r="V93" i="40"/>
  <c r="T93" i="40"/>
  <c r="R93" i="40"/>
  <c r="AY93" i="40" s="1"/>
  <c r="AD93" i="40"/>
  <c r="Y93" i="40"/>
  <c r="AF93" i="40"/>
  <c r="AU93" i="40"/>
  <c r="Z93" i="40"/>
  <c r="AZ93" i="40" s="1"/>
  <c r="AG93" i="40"/>
  <c r="O93" i="40"/>
  <c r="AB93" i="40"/>
  <c r="H65" i="49"/>
  <c r="K94" i="40"/>
  <c r="J65" i="49"/>
  <c r="J94" i="40"/>
  <c r="B96" i="40"/>
  <c r="G67" i="49"/>
  <c r="A97" i="40"/>
  <c r="C98" i="40"/>
  <c r="C277" i="30"/>
  <c r="B212" i="10"/>
  <c r="B214" i="10" s="1"/>
  <c r="B220" i="10" s="1"/>
  <c r="F95" i="40"/>
  <c r="H95" i="40"/>
  <c r="L66" i="49" s="1"/>
  <c r="E95" i="40"/>
  <c r="I66" i="49" s="1"/>
  <c r="I95" i="40"/>
  <c r="M66" i="49" s="1"/>
  <c r="G95" i="40"/>
  <c r="K66" i="49" s="1"/>
  <c r="D95" i="40"/>
  <c r="E96" i="40" l="1"/>
  <c r="I67" i="49" s="1"/>
  <c r="D96" i="40"/>
  <c r="I96" i="40"/>
  <c r="M67" i="49" s="1"/>
  <c r="G96" i="40"/>
  <c r="K67" i="49" s="1"/>
  <c r="F96" i="40"/>
  <c r="H96" i="40"/>
  <c r="L67" i="49" s="1"/>
  <c r="AD94" i="40"/>
  <c r="AN94" i="40"/>
  <c r="AH94" i="40"/>
  <c r="Y94" i="40"/>
  <c r="M94" i="40"/>
  <c r="O94" i="40"/>
  <c r="AJ94" i="40"/>
  <c r="AQ94" i="40"/>
  <c r="P94" i="40"/>
  <c r="AM94" i="40"/>
  <c r="AG94" i="40"/>
  <c r="AU94" i="40"/>
  <c r="AP94" i="40"/>
  <c r="T94" i="40"/>
  <c r="U94" i="40"/>
  <c r="W94" i="40"/>
  <c r="Z94" i="40"/>
  <c r="AZ94" i="40" s="1"/>
  <c r="L94" i="40"/>
  <c r="AL94" i="40"/>
  <c r="S94" i="40"/>
  <c r="R94" i="40"/>
  <c r="AY94" i="40" s="1"/>
  <c r="AE94" i="40"/>
  <c r="X94" i="40"/>
  <c r="AT94" i="40"/>
  <c r="AF94" i="40"/>
  <c r="AO94" i="40"/>
  <c r="AA94" i="40"/>
  <c r="Q94" i="40"/>
  <c r="AX94" i="40" s="1"/>
  <c r="AI94" i="40"/>
  <c r="AS94" i="40"/>
  <c r="V94" i="40"/>
  <c r="AR94" i="40"/>
  <c r="AB94" i="40"/>
  <c r="AK94" i="40"/>
  <c r="A98" i="40"/>
  <c r="C99" i="40"/>
  <c r="B97" i="40"/>
  <c r="G68" i="49"/>
  <c r="K95" i="40"/>
  <c r="H66" i="49"/>
  <c r="J95" i="40"/>
  <c r="J66" i="49"/>
  <c r="B222" i="10"/>
  <c r="B224" i="10" s="1"/>
  <c r="C289" i="30"/>
  <c r="D267" i="30"/>
  <c r="G69" i="49" l="1"/>
  <c r="B98" i="40"/>
  <c r="A99" i="40"/>
  <c r="C100" i="40"/>
  <c r="D297" i="30"/>
  <c r="B231" i="10"/>
  <c r="J67" i="49"/>
  <c r="J96" i="40"/>
  <c r="AL95" i="40"/>
  <c r="Q95" i="40"/>
  <c r="AX95" i="40" s="1"/>
  <c r="AK95" i="40"/>
  <c r="X95" i="40"/>
  <c r="AE95" i="40"/>
  <c r="Z95" i="40"/>
  <c r="AZ95" i="40" s="1"/>
  <c r="Y95" i="40"/>
  <c r="AI95" i="40"/>
  <c r="S95" i="40"/>
  <c r="AU95" i="40"/>
  <c r="AN95" i="40"/>
  <c r="AJ95" i="40"/>
  <c r="AS95" i="40"/>
  <c r="AB95" i="40"/>
  <c r="AD95" i="40"/>
  <c r="AG95" i="40"/>
  <c r="AH95" i="40"/>
  <c r="O95" i="40"/>
  <c r="AO95" i="40"/>
  <c r="AQ95" i="40"/>
  <c r="AM95" i="40"/>
  <c r="R95" i="40"/>
  <c r="AY95" i="40" s="1"/>
  <c r="AP95" i="40"/>
  <c r="AA95" i="40"/>
  <c r="U95" i="40"/>
  <c r="V95" i="40"/>
  <c r="AT95" i="40"/>
  <c r="P95" i="40"/>
  <c r="AF95" i="40"/>
  <c r="W95" i="40"/>
  <c r="L95" i="40"/>
  <c r="AR95" i="40"/>
  <c r="M95" i="40"/>
  <c r="T95" i="40"/>
  <c r="K96" i="40"/>
  <c r="H67" i="49"/>
  <c r="F97" i="40"/>
  <c r="I97" i="40"/>
  <c r="M68" i="49" s="1"/>
  <c r="G97" i="40"/>
  <c r="K68" i="49" s="1"/>
  <c r="E97" i="40"/>
  <c r="I68" i="49" s="1"/>
  <c r="D97" i="40"/>
  <c r="H97" i="40"/>
  <c r="L68" i="49" s="1"/>
  <c r="K97" i="40" l="1"/>
  <c r="H68" i="49"/>
  <c r="B237" i="10"/>
  <c r="C303" i="30"/>
  <c r="C101" i="40"/>
  <c r="A100" i="40"/>
  <c r="J97" i="40"/>
  <c r="J68" i="49"/>
  <c r="G70" i="49"/>
  <c r="B99" i="40"/>
  <c r="G98" i="40"/>
  <c r="K69" i="49" s="1"/>
  <c r="I98" i="40"/>
  <c r="M69" i="49" s="1"/>
  <c r="D98" i="40"/>
  <c r="F98" i="40"/>
  <c r="H98" i="40"/>
  <c r="L69" i="49" s="1"/>
  <c r="E98" i="40"/>
  <c r="I69" i="49" s="1"/>
  <c r="AT96" i="40"/>
  <c r="AP96" i="40"/>
  <c r="T96" i="40"/>
  <c r="AD96" i="40"/>
  <c r="R96" i="40"/>
  <c r="AY96" i="40" s="1"/>
  <c r="AN96" i="40"/>
  <c r="AA96" i="40"/>
  <c r="S96" i="40"/>
  <c r="AU96" i="40"/>
  <c r="AB96" i="40"/>
  <c r="AR96" i="40"/>
  <c r="AM96" i="40"/>
  <c r="Z96" i="40"/>
  <c r="AZ96" i="40" s="1"/>
  <c r="AE96" i="40"/>
  <c r="AO96" i="40"/>
  <c r="AG96" i="40"/>
  <c r="AK96" i="40"/>
  <c r="AL96" i="40"/>
  <c r="M96" i="40"/>
  <c r="V96" i="40"/>
  <c r="AJ96" i="40"/>
  <c r="X96" i="40"/>
  <c r="O96" i="40"/>
  <c r="AI96" i="40"/>
  <c r="Q96" i="40"/>
  <c r="AX96" i="40" s="1"/>
  <c r="AQ96" i="40"/>
  <c r="Y96" i="40"/>
  <c r="AF96" i="40"/>
  <c r="W96" i="40"/>
  <c r="U96" i="40"/>
  <c r="P96" i="40"/>
  <c r="AH96" i="40"/>
  <c r="L96" i="40"/>
  <c r="AS96" i="40"/>
  <c r="J69" i="49" l="1"/>
  <c r="J98" i="40"/>
  <c r="B240" i="10"/>
  <c r="C308" i="30"/>
  <c r="I99" i="40"/>
  <c r="M70" i="49" s="1"/>
  <c r="G99" i="40"/>
  <c r="K70" i="49" s="1"/>
  <c r="E99" i="40"/>
  <c r="I70" i="49" s="1"/>
  <c r="F99" i="40"/>
  <c r="D99" i="40"/>
  <c r="H99" i="40"/>
  <c r="L70" i="49" s="1"/>
  <c r="B100" i="40"/>
  <c r="G71" i="49"/>
  <c r="A101" i="40"/>
  <c r="C102" i="40"/>
  <c r="H69" i="49"/>
  <c r="K98" i="40"/>
  <c r="AS97" i="40"/>
  <c r="AI97" i="40"/>
  <c r="AL97" i="40"/>
  <c r="S97" i="40"/>
  <c r="T97" i="40"/>
  <c r="Z97" i="40"/>
  <c r="AZ97" i="40" s="1"/>
  <c r="AB97" i="40"/>
  <c r="AJ97" i="40"/>
  <c r="AG97" i="40"/>
  <c r="AQ97" i="40"/>
  <c r="AE97" i="40"/>
  <c r="AF97" i="40"/>
  <c r="AU97" i="40"/>
  <c r="AM97" i="40"/>
  <c r="V97" i="40"/>
  <c r="Y97" i="40"/>
  <c r="AA97" i="40"/>
  <c r="X97" i="40"/>
  <c r="Q97" i="40"/>
  <c r="AX97" i="40" s="1"/>
  <c r="AK97" i="40"/>
  <c r="R97" i="40"/>
  <c r="AY97" i="40" s="1"/>
  <c r="W97" i="40"/>
  <c r="M97" i="40"/>
  <c r="AD97" i="40"/>
  <c r="P97" i="40"/>
  <c r="AP97" i="40"/>
  <c r="L97" i="40"/>
  <c r="U97" i="40"/>
  <c r="AO97" i="40"/>
  <c r="AR97" i="40"/>
  <c r="O97" i="40"/>
  <c r="AH97" i="40"/>
  <c r="AT97" i="40"/>
  <c r="AN97" i="40"/>
  <c r="B101" i="40" l="1"/>
  <c r="G72" i="49"/>
  <c r="I100" i="40"/>
  <c r="M71" i="49" s="1"/>
  <c r="F100" i="40"/>
  <c r="D100" i="40"/>
  <c r="H100" i="40"/>
  <c r="L71" i="49" s="1"/>
  <c r="G100" i="40"/>
  <c r="K71" i="49" s="1"/>
  <c r="E100" i="40"/>
  <c r="I71" i="49" s="1"/>
  <c r="J70" i="49"/>
  <c r="J99" i="40"/>
  <c r="B246" i="10"/>
  <c r="D361" i="30"/>
  <c r="A102" i="40"/>
  <c r="C103" i="40"/>
  <c r="K99" i="40"/>
  <c r="H70" i="49"/>
  <c r="S98" i="40"/>
  <c r="Z98" i="40"/>
  <c r="AZ98" i="40" s="1"/>
  <c r="Q98" i="40"/>
  <c r="AX98" i="40" s="1"/>
  <c r="AI98" i="40"/>
  <c r="AL98" i="40"/>
  <c r="AJ98" i="40"/>
  <c r="R98" i="40"/>
  <c r="AY98" i="40" s="1"/>
  <c r="AB98" i="40"/>
  <c r="P98" i="40"/>
  <c r="AT98" i="40"/>
  <c r="AA98" i="40"/>
  <c r="AQ98" i="40"/>
  <c r="O98" i="40"/>
  <c r="AS98" i="40"/>
  <c r="AD98" i="40"/>
  <c r="AR98" i="40"/>
  <c r="AE98" i="40"/>
  <c r="U98" i="40"/>
  <c r="AG98" i="40"/>
  <c r="X98" i="40"/>
  <c r="T98" i="40"/>
  <c r="AP98" i="40"/>
  <c r="M98" i="40"/>
  <c r="AU98" i="40"/>
  <c r="W98" i="40"/>
  <c r="AN98" i="40"/>
  <c r="Y98" i="40"/>
  <c r="L98" i="40"/>
  <c r="AO98" i="40"/>
  <c r="AH98" i="40"/>
  <c r="AK98" i="40"/>
  <c r="AM98" i="40"/>
  <c r="V98" i="40"/>
  <c r="AF98" i="40"/>
  <c r="B102" i="40" l="1"/>
  <c r="G73" i="49"/>
  <c r="E340" i="30"/>
  <c r="C354" i="30"/>
  <c r="B252" i="10"/>
  <c r="E344" i="30"/>
  <c r="K100" i="40"/>
  <c r="H71" i="49"/>
  <c r="J100" i="40"/>
  <c r="J71" i="49"/>
  <c r="AM99" i="40"/>
  <c r="AB99" i="40"/>
  <c r="AT99" i="40"/>
  <c r="M99" i="40"/>
  <c r="AE99" i="40"/>
  <c r="V99" i="40"/>
  <c r="AS99" i="40"/>
  <c r="AQ99" i="40"/>
  <c r="AI99" i="40"/>
  <c r="AG99" i="40"/>
  <c r="L99" i="40"/>
  <c r="AO99" i="40"/>
  <c r="R99" i="40"/>
  <c r="AY99" i="40" s="1"/>
  <c r="AK99" i="40"/>
  <c r="T99" i="40"/>
  <c r="AP99" i="40"/>
  <c r="AA99" i="40"/>
  <c r="Q99" i="40"/>
  <c r="AX99" i="40" s="1"/>
  <c r="O99" i="40"/>
  <c r="AD99" i="40"/>
  <c r="AU99" i="40"/>
  <c r="AN99" i="40"/>
  <c r="AJ99" i="40"/>
  <c r="S99" i="40"/>
  <c r="Y99" i="40"/>
  <c r="X99" i="40"/>
  <c r="Z99" i="40"/>
  <c r="AZ99" i="40" s="1"/>
  <c r="W99" i="40"/>
  <c r="P99" i="40"/>
  <c r="AH99" i="40"/>
  <c r="AL99" i="40"/>
  <c r="U99" i="40"/>
  <c r="AF99" i="40"/>
  <c r="AR99" i="40"/>
  <c r="C104" i="40"/>
  <c r="A103" i="40"/>
  <c r="D101" i="40"/>
  <c r="I101" i="40"/>
  <c r="M72" i="49" s="1"/>
  <c r="E101" i="40"/>
  <c r="I72" i="49" s="1"/>
  <c r="H101" i="40"/>
  <c r="L72" i="49" s="1"/>
  <c r="G101" i="40"/>
  <c r="K72" i="49" s="1"/>
  <c r="F101" i="40"/>
  <c r="AO100" i="40" l="1"/>
  <c r="Q100" i="40"/>
  <c r="AX100" i="40" s="1"/>
  <c r="AA100" i="40"/>
  <c r="AL100" i="40"/>
  <c r="AU100" i="40"/>
  <c r="AF100" i="40"/>
  <c r="AK100" i="40"/>
  <c r="AT100" i="40"/>
  <c r="S100" i="40"/>
  <c r="R100" i="40"/>
  <c r="AY100" i="40" s="1"/>
  <c r="AD100" i="40"/>
  <c r="AB100" i="40"/>
  <c r="AN100" i="40"/>
  <c r="AP100" i="40"/>
  <c r="Y100" i="40"/>
  <c r="T100" i="40"/>
  <c r="L100" i="40"/>
  <c r="AM100" i="40"/>
  <c r="V100" i="40"/>
  <c r="W100" i="40"/>
  <c r="O100" i="40"/>
  <c r="X100" i="40"/>
  <c r="AJ100" i="40"/>
  <c r="AR100" i="40"/>
  <c r="AI100" i="40"/>
  <c r="AG100" i="40"/>
  <c r="P100" i="40"/>
  <c r="Z100" i="40"/>
  <c r="AZ100" i="40" s="1"/>
  <c r="AE100" i="40"/>
  <c r="AS100" i="40"/>
  <c r="AQ100" i="40"/>
  <c r="U100" i="40"/>
  <c r="M100" i="40"/>
  <c r="AH100" i="40"/>
  <c r="D351" i="30"/>
  <c r="B256" i="10"/>
  <c r="B259" i="10" s="1"/>
  <c r="C319" i="30"/>
  <c r="J72" i="49"/>
  <c r="J101" i="40"/>
  <c r="K101" i="40"/>
  <c r="H72" i="49"/>
  <c r="G74" i="49"/>
  <c r="B103" i="40"/>
  <c r="C105" i="40"/>
  <c r="A104" i="40"/>
  <c r="D102" i="40"/>
  <c r="F102" i="40"/>
  <c r="G102" i="40"/>
  <c r="K73" i="49" s="1"/>
  <c r="H102" i="40"/>
  <c r="L73" i="49" s="1"/>
  <c r="E102" i="40"/>
  <c r="I73" i="49" s="1"/>
  <c r="I102" i="40"/>
  <c r="M73" i="49" s="1"/>
  <c r="C366" i="30" l="1"/>
  <c r="B264" i="10"/>
  <c r="J73" i="49"/>
  <c r="J102" i="40"/>
  <c r="K102" i="40"/>
  <c r="H73" i="49"/>
  <c r="G75" i="49"/>
  <c r="B104" i="40"/>
  <c r="AL101" i="40"/>
  <c r="AD101" i="40"/>
  <c r="AA101" i="40"/>
  <c r="X101" i="40"/>
  <c r="AR101" i="40"/>
  <c r="S101" i="40"/>
  <c r="M101" i="40"/>
  <c r="AB101" i="40"/>
  <c r="AU101" i="40"/>
  <c r="U101" i="40"/>
  <c r="R101" i="40"/>
  <c r="AY101" i="40" s="1"/>
  <c r="L101" i="40"/>
  <c r="AE101" i="40"/>
  <c r="V101" i="40"/>
  <c r="AK101" i="40"/>
  <c r="AF101" i="40"/>
  <c r="AO101" i="40"/>
  <c r="P101" i="40"/>
  <c r="O101" i="40"/>
  <c r="AP101" i="40"/>
  <c r="AM101" i="40"/>
  <c r="W101" i="40"/>
  <c r="AT101" i="40"/>
  <c r="AQ101" i="40"/>
  <c r="Y101" i="40"/>
  <c r="AI101" i="40"/>
  <c r="AS101" i="40"/>
  <c r="Z101" i="40"/>
  <c r="AZ101" i="40" s="1"/>
  <c r="T101" i="40"/>
  <c r="AH101" i="40"/>
  <c r="AN101" i="40"/>
  <c r="Q101" i="40"/>
  <c r="AX101" i="40" s="1"/>
  <c r="AJ101" i="40"/>
  <c r="AG101" i="40"/>
  <c r="C106" i="40"/>
  <c r="A105" i="40"/>
  <c r="F103" i="40"/>
  <c r="I103" i="40"/>
  <c r="M74" i="49" s="1"/>
  <c r="E103" i="40"/>
  <c r="I74" i="49" s="1"/>
  <c r="G103" i="40"/>
  <c r="K74" i="49" s="1"/>
  <c r="H103" i="40"/>
  <c r="L74" i="49" s="1"/>
  <c r="D103" i="40"/>
  <c r="F104" i="40" l="1"/>
  <c r="D104" i="40"/>
  <c r="E104" i="40"/>
  <c r="I75" i="49" s="1"/>
  <c r="H104" i="40"/>
  <c r="L75" i="49" s="1"/>
  <c r="G104" i="40"/>
  <c r="K75" i="49" s="1"/>
  <c r="I104" i="40"/>
  <c r="M75" i="49" s="1"/>
  <c r="AU102" i="40"/>
  <c r="AQ102" i="40"/>
  <c r="AG102" i="40"/>
  <c r="AO102" i="40"/>
  <c r="AB102" i="40"/>
  <c r="AL102" i="40"/>
  <c r="AI102" i="40"/>
  <c r="AK102" i="40"/>
  <c r="AE102" i="40"/>
  <c r="AP102" i="40"/>
  <c r="AH102" i="40"/>
  <c r="O102" i="40"/>
  <c r="AM102" i="40"/>
  <c r="W102" i="40"/>
  <c r="P102" i="40"/>
  <c r="R102" i="40"/>
  <c r="AY102" i="40" s="1"/>
  <c r="AS102" i="40"/>
  <c r="V102" i="40"/>
  <c r="AR102" i="40"/>
  <c r="Z102" i="40"/>
  <c r="AZ102" i="40" s="1"/>
  <c r="Y102" i="40"/>
  <c r="T102" i="40"/>
  <c r="AN102" i="40"/>
  <c r="Q102" i="40"/>
  <c r="AX102" i="40" s="1"/>
  <c r="AT102" i="40"/>
  <c r="L102" i="40"/>
  <c r="AA102" i="40"/>
  <c r="AF102" i="40"/>
  <c r="M102" i="40"/>
  <c r="U102" i="40"/>
  <c r="X102" i="40"/>
  <c r="S102" i="40"/>
  <c r="AD102" i="40"/>
  <c r="AJ102" i="40"/>
  <c r="K103" i="40"/>
  <c r="H74" i="49"/>
  <c r="J103" i="40"/>
  <c r="J74" i="49"/>
  <c r="B265" i="10"/>
  <c r="B272" i="10" s="1"/>
  <c r="C375" i="30"/>
  <c r="B105" i="40"/>
  <c r="G76" i="49"/>
  <c r="A106" i="40"/>
  <c r="C107" i="40"/>
  <c r="AU103" i="40" l="1"/>
  <c r="AT103" i="40"/>
  <c r="AG103" i="40"/>
  <c r="AN103" i="40"/>
  <c r="U103" i="40"/>
  <c r="Z103" i="40"/>
  <c r="AZ103" i="40" s="1"/>
  <c r="L103" i="40"/>
  <c r="AB103" i="40"/>
  <c r="AE103" i="40"/>
  <c r="AA103" i="40"/>
  <c r="AO103" i="40"/>
  <c r="AL103" i="40"/>
  <c r="AS103" i="40"/>
  <c r="W103" i="40"/>
  <c r="S103" i="40"/>
  <c r="AM103" i="40"/>
  <c r="AR103" i="40"/>
  <c r="AQ103" i="40"/>
  <c r="R103" i="40"/>
  <c r="AY103" i="40" s="1"/>
  <c r="AJ103" i="40"/>
  <c r="T103" i="40"/>
  <c r="V103" i="40"/>
  <c r="AI103" i="40"/>
  <c r="M103" i="40"/>
  <c r="AH103" i="40"/>
  <c r="AD103" i="40"/>
  <c r="AK103" i="40"/>
  <c r="AP103" i="40"/>
  <c r="Q103" i="40"/>
  <c r="AX103" i="40" s="1"/>
  <c r="Y103" i="40"/>
  <c r="O103" i="40"/>
  <c r="X103" i="40"/>
  <c r="AF103" i="40"/>
  <c r="P103" i="40"/>
  <c r="B106" i="40"/>
  <c r="G77" i="49"/>
  <c r="C108" i="40"/>
  <c r="A107" i="40"/>
  <c r="D105" i="40"/>
  <c r="E105" i="40"/>
  <c r="I76" i="49" s="1"/>
  <c r="F105" i="40"/>
  <c r="G105" i="40"/>
  <c r="K76" i="49" s="1"/>
  <c r="I105" i="40"/>
  <c r="M76" i="49" s="1"/>
  <c r="H105" i="40"/>
  <c r="L76" i="49" s="1"/>
  <c r="C397" i="30"/>
  <c r="D214" i="30"/>
  <c r="B273" i="10"/>
  <c r="K104" i="40"/>
  <c r="H75" i="49"/>
  <c r="J75" i="49"/>
  <c r="J104" i="40"/>
  <c r="B107" i="40" l="1"/>
  <c r="G78" i="49"/>
  <c r="K105" i="40"/>
  <c r="H76" i="49"/>
  <c r="C109" i="40"/>
  <c r="A108" i="40"/>
  <c r="R104" i="40"/>
  <c r="AY104" i="40" s="1"/>
  <c r="Q104" i="40"/>
  <c r="AX104" i="40" s="1"/>
  <c r="AU104" i="40"/>
  <c r="AK104" i="40"/>
  <c r="AT104" i="40"/>
  <c r="AD104" i="40"/>
  <c r="AN104" i="40"/>
  <c r="AR104" i="40"/>
  <c r="AP104" i="40"/>
  <c r="AM104" i="40"/>
  <c r="S104" i="40"/>
  <c r="AE104" i="40"/>
  <c r="U104" i="40"/>
  <c r="L104" i="40"/>
  <c r="T104" i="40"/>
  <c r="AA104" i="40"/>
  <c r="Z104" i="40"/>
  <c r="AZ104" i="40" s="1"/>
  <c r="V104" i="40"/>
  <c r="AI104" i="40"/>
  <c r="AG104" i="40"/>
  <c r="AQ104" i="40"/>
  <c r="AB104" i="40"/>
  <c r="AF104" i="40"/>
  <c r="W104" i="40"/>
  <c r="Y104" i="40"/>
  <c r="AS104" i="40"/>
  <c r="M104" i="40"/>
  <c r="O104" i="40"/>
  <c r="X104" i="40"/>
  <c r="AJ104" i="40"/>
  <c r="AO104" i="40"/>
  <c r="P104" i="40"/>
  <c r="AL104" i="40"/>
  <c r="AH104" i="40"/>
  <c r="H106" i="40"/>
  <c r="L77" i="49" s="1"/>
  <c r="G106" i="40"/>
  <c r="K77" i="49" s="1"/>
  <c r="F106" i="40"/>
  <c r="D106" i="40"/>
  <c r="E106" i="40"/>
  <c r="I77" i="49" s="1"/>
  <c r="I106" i="40"/>
  <c r="M77" i="49" s="1"/>
  <c r="C402" i="30"/>
  <c r="D521" i="30"/>
  <c r="B276" i="10"/>
  <c r="J76" i="49"/>
  <c r="J105" i="40"/>
  <c r="G79" i="49" l="1"/>
  <c r="B108" i="40"/>
  <c r="A109" i="40"/>
  <c r="C110" i="40"/>
  <c r="B277" i="10"/>
  <c r="B278" i="10" s="1"/>
  <c r="B279" i="10" s="1"/>
  <c r="B280" i="10" s="1"/>
  <c r="B281" i="10" s="1"/>
  <c r="B282" i="10" s="1"/>
  <c r="B283" i="10" s="1"/>
  <c r="B284" i="10" s="1"/>
  <c r="B286" i="10" s="1"/>
  <c r="AN105" i="40"/>
  <c r="R105" i="40"/>
  <c r="AY105" i="40" s="1"/>
  <c r="AS105" i="40"/>
  <c r="AE105" i="40"/>
  <c r="T105" i="40"/>
  <c r="AR105" i="40"/>
  <c r="AM105" i="40"/>
  <c r="AF105" i="40"/>
  <c r="P105" i="40"/>
  <c r="AP105" i="40"/>
  <c r="Z105" i="40"/>
  <c r="AZ105" i="40" s="1"/>
  <c r="X105" i="40"/>
  <c r="AK105" i="40"/>
  <c r="W105" i="40"/>
  <c r="AU105" i="40"/>
  <c r="AD105" i="40"/>
  <c r="L105" i="40"/>
  <c r="Q105" i="40"/>
  <c r="AX105" i="40" s="1"/>
  <c r="AO105" i="40"/>
  <c r="AH105" i="40"/>
  <c r="AL105" i="40"/>
  <c r="S105" i="40"/>
  <c r="O105" i="40"/>
  <c r="AJ105" i="40"/>
  <c r="U105" i="40"/>
  <c r="V105" i="40"/>
  <c r="M105" i="40"/>
  <c r="AB105" i="40"/>
  <c r="AA105" i="40"/>
  <c r="AI105" i="40"/>
  <c r="AG105" i="40"/>
  <c r="AT105" i="40"/>
  <c r="AQ105" i="40"/>
  <c r="Y105" i="40"/>
  <c r="H77" i="49"/>
  <c r="K106" i="40"/>
  <c r="J77" i="49"/>
  <c r="J106" i="40"/>
  <c r="I107" i="40"/>
  <c r="M78" i="49" s="1"/>
  <c r="H107" i="40"/>
  <c r="L78" i="49" s="1"/>
  <c r="D107" i="40"/>
  <c r="G107" i="40"/>
  <c r="K78" i="49" s="1"/>
  <c r="F107" i="40"/>
  <c r="E107" i="40"/>
  <c r="I78" i="49" s="1"/>
  <c r="J78" i="49" l="1"/>
  <c r="J107" i="40"/>
  <c r="C416" i="30"/>
  <c r="B287" i="10"/>
  <c r="B288" i="10" s="1"/>
  <c r="B289" i="10" s="1"/>
  <c r="B290" i="10" s="1"/>
  <c r="B291" i="10" s="1"/>
  <c r="B292" i="10" s="1"/>
  <c r="B293" i="10" s="1"/>
  <c r="A110" i="40"/>
  <c r="C111" i="40"/>
  <c r="G80" i="49"/>
  <c r="B109" i="40"/>
  <c r="H78" i="49"/>
  <c r="K107" i="40"/>
  <c r="AM106" i="40"/>
  <c r="T106" i="40"/>
  <c r="AQ106" i="40"/>
  <c r="Q106" i="40"/>
  <c r="AX106" i="40" s="1"/>
  <c r="V106" i="40"/>
  <c r="M106" i="40"/>
  <c r="AL106" i="40"/>
  <c r="S106" i="40"/>
  <c r="AG106" i="40"/>
  <c r="AK106" i="40"/>
  <c r="U106" i="40"/>
  <c r="P106" i="40"/>
  <c r="AT106" i="40"/>
  <c r="AP106" i="40"/>
  <c r="AR106" i="40"/>
  <c r="AD106" i="40"/>
  <c r="AB106" i="40"/>
  <c r="Z106" i="40"/>
  <c r="AZ106" i="40" s="1"/>
  <c r="Y106" i="40"/>
  <c r="AU106" i="40"/>
  <c r="AE106" i="40"/>
  <c r="X106" i="40"/>
  <c r="AH106" i="40"/>
  <c r="AA106" i="40"/>
  <c r="AS106" i="40"/>
  <c r="AO106" i="40"/>
  <c r="AN106" i="40"/>
  <c r="W106" i="40"/>
  <c r="AI106" i="40"/>
  <c r="R106" i="40"/>
  <c r="AY106" i="40" s="1"/>
  <c r="O106" i="40"/>
  <c r="AJ106" i="40"/>
  <c r="AF106" i="40"/>
  <c r="L106" i="40"/>
  <c r="F108" i="40"/>
  <c r="H108" i="40"/>
  <c r="L79" i="49" s="1"/>
  <c r="D108" i="40"/>
  <c r="G108" i="40"/>
  <c r="K79" i="49" s="1"/>
  <c r="I108" i="40"/>
  <c r="M79" i="49" s="1"/>
  <c r="E108" i="40"/>
  <c r="I79" i="49" s="1"/>
  <c r="G81" i="49" l="1"/>
  <c r="B110" i="40"/>
  <c r="C112" i="40"/>
  <c r="A111" i="40"/>
  <c r="C420" i="30"/>
  <c r="B295" i="10"/>
  <c r="I109" i="40"/>
  <c r="M80" i="49" s="1"/>
  <c r="F109" i="40"/>
  <c r="E109" i="40"/>
  <c r="I80" i="49" s="1"/>
  <c r="G109" i="40"/>
  <c r="K80" i="49" s="1"/>
  <c r="D109" i="40"/>
  <c r="H109" i="40"/>
  <c r="L80" i="49" s="1"/>
  <c r="H79" i="49"/>
  <c r="K108" i="40"/>
  <c r="U107" i="40"/>
  <c r="P107" i="40"/>
  <c r="AI107" i="40"/>
  <c r="S107" i="40"/>
  <c r="V107" i="40"/>
  <c r="AN107" i="40"/>
  <c r="AR107" i="40"/>
  <c r="AO107" i="40"/>
  <c r="AQ107" i="40"/>
  <c r="X107" i="40"/>
  <c r="AL107" i="40"/>
  <c r="AH107" i="40"/>
  <c r="AF107" i="40"/>
  <c r="AB107" i="40"/>
  <c r="M107" i="40"/>
  <c r="O107" i="40"/>
  <c r="AE107" i="40"/>
  <c r="R107" i="40"/>
  <c r="AY107" i="40" s="1"/>
  <c r="T107" i="40"/>
  <c r="AU107" i="40"/>
  <c r="Q107" i="40"/>
  <c r="AX107" i="40" s="1"/>
  <c r="L107" i="40"/>
  <c r="Z107" i="40"/>
  <c r="AZ107" i="40" s="1"/>
  <c r="AS107" i="40"/>
  <c r="AJ107" i="40"/>
  <c r="W107" i="40"/>
  <c r="AG107" i="40"/>
  <c r="AT107" i="40"/>
  <c r="AA107" i="40"/>
  <c r="Y107" i="40"/>
  <c r="AK107" i="40"/>
  <c r="AD107" i="40"/>
  <c r="AP107" i="40"/>
  <c r="AM107" i="40"/>
  <c r="J108" i="40"/>
  <c r="J79" i="49"/>
  <c r="AP108" i="40" l="1"/>
  <c r="AO108" i="40"/>
  <c r="AJ108" i="40"/>
  <c r="AE108" i="40"/>
  <c r="AF108" i="40"/>
  <c r="AU108" i="40"/>
  <c r="AI108" i="40"/>
  <c r="AT108" i="40"/>
  <c r="AM108" i="40"/>
  <c r="W108" i="40"/>
  <c r="AL108" i="40"/>
  <c r="S108" i="40"/>
  <c r="Y108" i="40"/>
  <c r="AK108" i="40"/>
  <c r="Q108" i="40"/>
  <c r="AX108" i="40" s="1"/>
  <c r="R108" i="40"/>
  <c r="AY108" i="40" s="1"/>
  <c r="O108" i="40"/>
  <c r="L108" i="40"/>
  <c r="AH108" i="40"/>
  <c r="AD108" i="40"/>
  <c r="P108" i="40"/>
  <c r="U108" i="40"/>
  <c r="AR108" i="40"/>
  <c r="AN108" i="40"/>
  <c r="AB108" i="40"/>
  <c r="AA108" i="40"/>
  <c r="Z108" i="40"/>
  <c r="AZ108" i="40" s="1"/>
  <c r="AQ108" i="40"/>
  <c r="V108" i="40"/>
  <c r="M108" i="40"/>
  <c r="T108" i="40"/>
  <c r="AG108" i="40"/>
  <c r="X108" i="40"/>
  <c r="AS108" i="40"/>
  <c r="H80" i="49"/>
  <c r="K109" i="40"/>
  <c r="J109" i="40"/>
  <c r="J80" i="49"/>
  <c r="B111" i="40"/>
  <c r="G82" i="49"/>
  <c r="A112" i="40"/>
  <c r="C113" i="40"/>
  <c r="B296" i="10"/>
  <c r="C426" i="30"/>
  <c r="D398" i="30"/>
  <c r="H296" i="10"/>
  <c r="F110" i="40"/>
  <c r="I110" i="40"/>
  <c r="M81" i="49" s="1"/>
  <c r="H110" i="40"/>
  <c r="L81" i="49" s="1"/>
  <c r="E110" i="40"/>
  <c r="I81" i="49" s="1"/>
  <c r="D110" i="40"/>
  <c r="G110" i="40"/>
  <c r="K81" i="49" s="1"/>
  <c r="B112" i="40" l="1"/>
  <c r="G83" i="49"/>
  <c r="K110" i="40"/>
  <c r="H81" i="49"/>
  <c r="J81" i="49"/>
  <c r="J110" i="40"/>
  <c r="AJ109" i="40"/>
  <c r="T109" i="40"/>
  <c r="AU109" i="40"/>
  <c r="L109" i="40"/>
  <c r="R109" i="40"/>
  <c r="AY109" i="40" s="1"/>
  <c r="Z109" i="40"/>
  <c r="AZ109" i="40" s="1"/>
  <c r="AH109" i="40"/>
  <c r="Q109" i="40"/>
  <c r="AX109" i="40" s="1"/>
  <c r="AI109" i="40"/>
  <c r="AS109" i="40"/>
  <c r="AM109" i="40"/>
  <c r="AQ109" i="40"/>
  <c r="AA109" i="40"/>
  <c r="AT109" i="40"/>
  <c r="AF109" i="40"/>
  <c r="AR109" i="40"/>
  <c r="W109" i="40"/>
  <c r="Y109" i="40"/>
  <c r="O109" i="40"/>
  <c r="AP109" i="40"/>
  <c r="M109" i="40"/>
  <c r="AK109" i="40"/>
  <c r="S109" i="40"/>
  <c r="P109" i="40"/>
  <c r="V109" i="40"/>
  <c r="AL109" i="40"/>
  <c r="AO109" i="40"/>
  <c r="U109" i="40"/>
  <c r="X109" i="40"/>
  <c r="AB109" i="40"/>
  <c r="AG109" i="40"/>
  <c r="AN109" i="40"/>
  <c r="AE109" i="40"/>
  <c r="AD109" i="40"/>
  <c r="D111" i="40"/>
  <c r="H111" i="40"/>
  <c r="L82" i="49" s="1"/>
  <c r="G111" i="40"/>
  <c r="K82" i="49" s="1"/>
  <c r="I111" i="40"/>
  <c r="M82" i="49" s="1"/>
  <c r="E111" i="40"/>
  <c r="I82" i="49" s="1"/>
  <c r="F111" i="40"/>
  <c r="C114" i="40"/>
  <c r="A113" i="40"/>
  <c r="B298" i="10"/>
  <c r="D412" i="30"/>
  <c r="C411" i="30"/>
  <c r="D438" i="30"/>
  <c r="B299" i="10" l="1"/>
  <c r="C430" i="30"/>
  <c r="AO110" i="40"/>
  <c r="AS110" i="40"/>
  <c r="AN110" i="40"/>
  <c r="AR110" i="40"/>
  <c r="AJ110" i="40"/>
  <c r="Y110" i="40"/>
  <c r="L110" i="40"/>
  <c r="AK110" i="40"/>
  <c r="AA110" i="40"/>
  <c r="AM110" i="40"/>
  <c r="S110" i="40"/>
  <c r="T110" i="40"/>
  <c r="AD110" i="40"/>
  <c r="R110" i="40"/>
  <c r="AY110" i="40" s="1"/>
  <c r="AT110" i="40"/>
  <c r="W110" i="40"/>
  <c r="AL110" i="40"/>
  <c r="AI110" i="40"/>
  <c r="Z110" i="40"/>
  <c r="AZ110" i="40" s="1"/>
  <c r="AQ110" i="40"/>
  <c r="U110" i="40"/>
  <c r="AP110" i="40"/>
  <c r="O110" i="40"/>
  <c r="P110" i="40"/>
  <c r="M110" i="40"/>
  <c r="AG110" i="40"/>
  <c r="Q110" i="40"/>
  <c r="AX110" i="40" s="1"/>
  <c r="X110" i="40"/>
  <c r="AF110" i="40"/>
  <c r="AE110" i="40"/>
  <c r="AU110" i="40"/>
  <c r="V110" i="40"/>
  <c r="AB110" i="40"/>
  <c r="AH110" i="40"/>
  <c r="B113" i="40"/>
  <c r="G84" i="49"/>
  <c r="C115" i="40"/>
  <c r="A114" i="40"/>
  <c r="J111" i="40"/>
  <c r="J82" i="49"/>
  <c r="H82" i="49"/>
  <c r="K111" i="40"/>
  <c r="G112" i="40"/>
  <c r="K83" i="49" s="1"/>
  <c r="H112" i="40"/>
  <c r="L83" i="49" s="1"/>
  <c r="F112" i="40"/>
  <c r="D112" i="40"/>
  <c r="I112" i="40"/>
  <c r="M83" i="49" s="1"/>
  <c r="E112" i="40"/>
  <c r="I83" i="49" s="1"/>
  <c r="B114" i="40" l="1"/>
  <c r="G85" i="49"/>
  <c r="A115" i="40"/>
  <c r="C116" i="40"/>
  <c r="H113" i="40"/>
  <c r="L84" i="49" s="1"/>
  <c r="I113" i="40"/>
  <c r="M84" i="49" s="1"/>
  <c r="G113" i="40"/>
  <c r="K84" i="49" s="1"/>
  <c r="F113" i="40"/>
  <c r="E113" i="40"/>
  <c r="I84" i="49" s="1"/>
  <c r="D113" i="40"/>
  <c r="H83" i="49"/>
  <c r="K112" i="40"/>
  <c r="J83" i="49"/>
  <c r="J112" i="40"/>
  <c r="T111" i="40"/>
  <c r="Z111" i="40"/>
  <c r="AZ111" i="40" s="1"/>
  <c r="V111" i="40"/>
  <c r="S111" i="40"/>
  <c r="AI111" i="40"/>
  <c r="AK111" i="40"/>
  <c r="R111" i="40"/>
  <c r="AY111" i="40" s="1"/>
  <c r="AG111" i="40"/>
  <c r="AL111" i="40"/>
  <c r="X111" i="40"/>
  <c r="P111" i="40"/>
  <c r="AJ111" i="40"/>
  <c r="Y111" i="40"/>
  <c r="AP111" i="40"/>
  <c r="AT111" i="40"/>
  <c r="L111" i="40"/>
  <c r="AO111" i="40"/>
  <c r="Q111" i="40"/>
  <c r="AX111" i="40" s="1"/>
  <c r="U111" i="40"/>
  <c r="W111" i="40"/>
  <c r="AQ111" i="40"/>
  <c r="O111" i="40"/>
  <c r="AR111" i="40"/>
  <c r="M111" i="40"/>
  <c r="AD111" i="40"/>
  <c r="AH111" i="40"/>
  <c r="AE111" i="40"/>
  <c r="AA111" i="40"/>
  <c r="AU111" i="40"/>
  <c r="AS111" i="40"/>
  <c r="AF111" i="40"/>
  <c r="AN111" i="40"/>
  <c r="AM111" i="40"/>
  <c r="AB111" i="40"/>
  <c r="B301" i="10"/>
  <c r="C437" i="30"/>
  <c r="D455" i="30"/>
  <c r="D421" i="30"/>
  <c r="K113" i="40" l="1"/>
  <c r="H84" i="49"/>
  <c r="J113" i="40"/>
  <c r="J84" i="49"/>
  <c r="A116" i="40"/>
  <c r="C117" i="40"/>
  <c r="AU112" i="40"/>
  <c r="O112" i="40"/>
  <c r="AK112" i="40"/>
  <c r="AN112" i="40"/>
  <c r="AR112" i="40"/>
  <c r="AO112" i="40"/>
  <c r="T112" i="40"/>
  <c r="AM112" i="40"/>
  <c r="V112" i="40"/>
  <c r="M112" i="40"/>
  <c r="AT112" i="40"/>
  <c r="L112" i="40"/>
  <c r="AQ112" i="40"/>
  <c r="AH112" i="40"/>
  <c r="S112" i="40"/>
  <c r="Q112" i="40"/>
  <c r="AX112" i="40" s="1"/>
  <c r="U112" i="40"/>
  <c r="X112" i="40"/>
  <c r="AD112" i="40"/>
  <c r="Y112" i="40"/>
  <c r="AA112" i="40"/>
  <c r="Z112" i="40"/>
  <c r="AZ112" i="40" s="1"/>
  <c r="R112" i="40"/>
  <c r="AY112" i="40" s="1"/>
  <c r="AI112" i="40"/>
  <c r="AS112" i="40"/>
  <c r="W112" i="40"/>
  <c r="AP112" i="40"/>
  <c r="AL112" i="40"/>
  <c r="AJ112" i="40"/>
  <c r="AG112" i="40"/>
  <c r="AF112" i="40"/>
  <c r="AE112" i="40"/>
  <c r="AB112" i="40"/>
  <c r="P112" i="40"/>
  <c r="B115" i="40"/>
  <c r="G86" i="49"/>
  <c r="C444" i="30"/>
  <c r="B302" i="10"/>
  <c r="G114" i="40"/>
  <c r="K85" i="49" s="1"/>
  <c r="E114" i="40"/>
  <c r="I85" i="49" s="1"/>
  <c r="H114" i="40"/>
  <c r="L85" i="49" s="1"/>
  <c r="D114" i="40"/>
  <c r="I114" i="40"/>
  <c r="M85" i="49" s="1"/>
  <c r="F114" i="40"/>
  <c r="K114" i="40" l="1"/>
  <c r="H85" i="49"/>
  <c r="I115" i="40"/>
  <c r="M86" i="49" s="1"/>
  <c r="E115" i="40"/>
  <c r="I86" i="49" s="1"/>
  <c r="F115" i="40"/>
  <c r="D115" i="40"/>
  <c r="G115" i="40"/>
  <c r="K86" i="49" s="1"/>
  <c r="H115" i="40"/>
  <c r="L86" i="49" s="1"/>
  <c r="C118" i="40"/>
  <c r="A117" i="40"/>
  <c r="G87" i="49"/>
  <c r="B116" i="40"/>
  <c r="J114" i="40"/>
  <c r="J85" i="49"/>
  <c r="C449" i="30"/>
  <c r="B303" i="10"/>
  <c r="AM113" i="40"/>
  <c r="R113" i="40"/>
  <c r="AY113" i="40" s="1"/>
  <c r="AU113" i="40"/>
  <c r="AG113" i="40"/>
  <c r="U113" i="40"/>
  <c r="AR113" i="40"/>
  <c r="L113" i="40"/>
  <c r="P113" i="40"/>
  <c r="AH113" i="40"/>
  <c r="AK113" i="40"/>
  <c r="AD113" i="40"/>
  <c r="AA113" i="40"/>
  <c r="S113" i="40"/>
  <c r="AT113" i="40"/>
  <c r="AF113" i="40"/>
  <c r="O113" i="40"/>
  <c r="AE113" i="40"/>
  <c r="AI113" i="40"/>
  <c r="AJ113" i="40"/>
  <c r="Z113" i="40"/>
  <c r="AZ113" i="40" s="1"/>
  <c r="Y113" i="40"/>
  <c r="M113" i="40"/>
  <c r="AP113" i="40"/>
  <c r="V113" i="40"/>
  <c r="AN113" i="40"/>
  <c r="Q113" i="40"/>
  <c r="AX113" i="40" s="1"/>
  <c r="AB113" i="40"/>
  <c r="T113" i="40"/>
  <c r="AS113" i="40"/>
  <c r="AL113" i="40"/>
  <c r="AQ113" i="40"/>
  <c r="AO113" i="40"/>
  <c r="X113" i="40"/>
  <c r="W113" i="40"/>
  <c r="C119" i="40" l="1"/>
  <c r="A118" i="40"/>
  <c r="J115" i="40"/>
  <c r="J86" i="49"/>
  <c r="E116" i="40"/>
  <c r="I87" i="49" s="1"/>
  <c r="I116" i="40"/>
  <c r="M87" i="49" s="1"/>
  <c r="G116" i="40"/>
  <c r="K87" i="49" s="1"/>
  <c r="D116" i="40"/>
  <c r="F116" i="40"/>
  <c r="H116" i="40"/>
  <c r="L87" i="49" s="1"/>
  <c r="K115" i="40"/>
  <c r="H86" i="49"/>
  <c r="B305" i="10"/>
  <c r="C454" i="30"/>
  <c r="D434" i="30"/>
  <c r="G88" i="49"/>
  <c r="B117" i="40"/>
  <c r="AA114" i="40"/>
  <c r="Q114" i="40"/>
  <c r="AX114" i="40" s="1"/>
  <c r="AO114" i="40"/>
  <c r="U114" i="40"/>
  <c r="T114" i="40"/>
  <c r="AJ114" i="40"/>
  <c r="AT114" i="40"/>
  <c r="AQ114" i="40"/>
  <c r="AE114" i="40"/>
  <c r="AS114" i="40"/>
  <c r="AM114" i="40"/>
  <c r="Z114" i="40"/>
  <c r="AZ114" i="40" s="1"/>
  <c r="AR114" i="40"/>
  <c r="AP114" i="40"/>
  <c r="Y114" i="40"/>
  <c r="M114" i="40"/>
  <c r="AD114" i="40"/>
  <c r="W114" i="40"/>
  <c r="P114" i="40"/>
  <c r="AK114" i="40"/>
  <c r="L114" i="40"/>
  <c r="AI114" i="40"/>
  <c r="AH114" i="40"/>
  <c r="AF114" i="40"/>
  <c r="S114" i="40"/>
  <c r="AL114" i="40"/>
  <c r="AB114" i="40"/>
  <c r="AG114" i="40"/>
  <c r="V114" i="40"/>
  <c r="X114" i="40"/>
  <c r="R114" i="40"/>
  <c r="AY114" i="40" s="1"/>
  <c r="AU114" i="40"/>
  <c r="AN114" i="40"/>
  <c r="O114" i="40"/>
  <c r="AG115" i="40" l="1"/>
  <c r="R115" i="40"/>
  <c r="AY115" i="40" s="1"/>
  <c r="M115" i="40"/>
  <c r="AD115" i="40"/>
  <c r="AK115" i="40"/>
  <c r="V115" i="40"/>
  <c r="AJ115" i="40"/>
  <c r="U115" i="40"/>
  <c r="AI115" i="40"/>
  <c r="AF115" i="40"/>
  <c r="P115" i="40"/>
  <c r="AO115" i="40"/>
  <c r="Y115" i="40"/>
  <c r="AS115" i="40"/>
  <c r="AN115" i="40"/>
  <c r="T115" i="40"/>
  <c r="AM115" i="40"/>
  <c r="AU115" i="40"/>
  <c r="AL115" i="40"/>
  <c r="AT115" i="40"/>
  <c r="AH115" i="40"/>
  <c r="AR115" i="40"/>
  <c r="AB115" i="40"/>
  <c r="Q115" i="40"/>
  <c r="AX115" i="40" s="1"/>
  <c r="AQ115" i="40"/>
  <c r="O115" i="40"/>
  <c r="AP115" i="40"/>
  <c r="AE115" i="40"/>
  <c r="AA115" i="40"/>
  <c r="Z115" i="40"/>
  <c r="AZ115" i="40" s="1"/>
  <c r="X115" i="40"/>
  <c r="W115" i="40"/>
  <c r="L115" i="40"/>
  <c r="S115" i="40"/>
  <c r="H87" i="49"/>
  <c r="K116" i="40"/>
  <c r="E117" i="40"/>
  <c r="I88" i="49" s="1"/>
  <c r="D117" i="40"/>
  <c r="F117" i="40"/>
  <c r="H117" i="40"/>
  <c r="L88" i="49" s="1"/>
  <c r="I117" i="40"/>
  <c r="M88" i="49" s="1"/>
  <c r="G117" i="40"/>
  <c r="K88" i="49" s="1"/>
  <c r="G89" i="49"/>
  <c r="B118" i="40"/>
  <c r="B308" i="10"/>
  <c r="H308" i="10"/>
  <c r="J87" i="49"/>
  <c r="J116" i="40"/>
  <c r="C120" i="40"/>
  <c r="A119" i="40"/>
  <c r="A120" i="40" l="1"/>
  <c r="C121" i="40"/>
  <c r="J117" i="40"/>
  <c r="J88" i="49"/>
  <c r="H88" i="49"/>
  <c r="K117" i="40"/>
  <c r="AL116" i="40"/>
  <c r="P116" i="40"/>
  <c r="AD116" i="40"/>
  <c r="U116" i="40"/>
  <c r="L116" i="40"/>
  <c r="X116" i="40"/>
  <c r="AF116" i="40"/>
  <c r="AU116" i="40"/>
  <c r="AQ116" i="40"/>
  <c r="AA116" i="40"/>
  <c r="AT116" i="40"/>
  <c r="AN116" i="40"/>
  <c r="Z116" i="40"/>
  <c r="AZ116" i="40" s="1"/>
  <c r="AR116" i="40"/>
  <c r="AH116" i="40"/>
  <c r="Y116" i="40"/>
  <c r="AG116" i="40"/>
  <c r="AM116" i="40"/>
  <c r="Q116" i="40"/>
  <c r="AX116" i="40" s="1"/>
  <c r="AK116" i="40"/>
  <c r="AS116" i="40"/>
  <c r="AJ116" i="40"/>
  <c r="AE116" i="40"/>
  <c r="M116" i="40"/>
  <c r="O116" i="40"/>
  <c r="AO116" i="40"/>
  <c r="R116" i="40"/>
  <c r="AY116" i="40" s="1"/>
  <c r="AP116" i="40"/>
  <c r="AI116" i="40"/>
  <c r="AB116" i="40"/>
  <c r="V116" i="40"/>
  <c r="S116" i="40"/>
  <c r="W116" i="40"/>
  <c r="T116" i="40"/>
  <c r="B311" i="10"/>
  <c r="G90" i="49"/>
  <c r="B119" i="40"/>
  <c r="E118" i="40"/>
  <c r="I89" i="49" s="1"/>
  <c r="H118" i="40"/>
  <c r="L89" i="49" s="1"/>
  <c r="F118" i="40"/>
  <c r="D118" i="40"/>
  <c r="G118" i="40"/>
  <c r="K89" i="49" s="1"/>
  <c r="I118" i="40"/>
  <c r="M89" i="49" s="1"/>
  <c r="B312" i="10" l="1"/>
  <c r="B313" i="10" s="1"/>
  <c r="AJ117" i="40"/>
  <c r="AR117" i="40"/>
  <c r="AL117" i="40"/>
  <c r="AD117" i="40"/>
  <c r="AK117" i="40"/>
  <c r="P117" i="40"/>
  <c r="AI117" i="40"/>
  <c r="Z117" i="40"/>
  <c r="AZ117" i="40" s="1"/>
  <c r="AH117" i="40"/>
  <c r="O117" i="40"/>
  <c r="AQ117" i="40"/>
  <c r="S117" i="40"/>
  <c r="AT117" i="40"/>
  <c r="Q117" i="40"/>
  <c r="AX117" i="40" s="1"/>
  <c r="V117" i="40"/>
  <c r="AP117" i="40"/>
  <c r="L117" i="40"/>
  <c r="AM117" i="40"/>
  <c r="W117" i="40"/>
  <c r="AB117" i="40"/>
  <c r="AA117" i="40"/>
  <c r="U117" i="40"/>
  <c r="R117" i="40"/>
  <c r="AY117" i="40" s="1"/>
  <c r="AU117" i="40"/>
  <c r="AS117" i="40"/>
  <c r="AG117" i="40"/>
  <c r="M117" i="40"/>
  <c r="AN117" i="40"/>
  <c r="AO117" i="40"/>
  <c r="Y117" i="40"/>
  <c r="X117" i="40"/>
  <c r="T117" i="40"/>
  <c r="AF117" i="40"/>
  <c r="AE117" i="40"/>
  <c r="H89" i="49"/>
  <c r="K118" i="40"/>
  <c r="J89" i="49"/>
  <c r="J118" i="40"/>
  <c r="G119" i="40"/>
  <c r="K90" i="49" s="1"/>
  <c r="D119" i="40"/>
  <c r="I119" i="40"/>
  <c r="M90" i="49" s="1"/>
  <c r="E119" i="40"/>
  <c r="I90" i="49" s="1"/>
  <c r="H119" i="40"/>
  <c r="L90" i="49" s="1"/>
  <c r="F119" i="40"/>
  <c r="A121" i="40"/>
  <c r="C122" i="40"/>
  <c r="G91" i="49"/>
  <c r="B120" i="40"/>
  <c r="I120" i="40" l="1"/>
  <c r="M91" i="49" s="1"/>
  <c r="H120" i="40"/>
  <c r="L91" i="49" s="1"/>
  <c r="D120" i="40"/>
  <c r="G120" i="40"/>
  <c r="K91" i="49" s="1"/>
  <c r="F120" i="40"/>
  <c r="E120" i="40"/>
  <c r="I91" i="49" s="1"/>
  <c r="A122" i="40"/>
  <c r="C123" i="40"/>
  <c r="AL118" i="40"/>
  <c r="AE118" i="40"/>
  <c r="AT118" i="40"/>
  <c r="AH118" i="40"/>
  <c r="W118" i="40"/>
  <c r="O118" i="40"/>
  <c r="AP118" i="40"/>
  <c r="AJ118" i="40"/>
  <c r="S118" i="40"/>
  <c r="M118" i="40"/>
  <c r="AG118" i="40"/>
  <c r="P118" i="40"/>
  <c r="AF118" i="40"/>
  <c r="AD118" i="40"/>
  <c r="V118" i="40"/>
  <c r="AS118" i="40"/>
  <c r="AN118" i="40"/>
  <c r="T118" i="40"/>
  <c r="AK118" i="40"/>
  <c r="AQ118" i="40"/>
  <c r="AR118" i="40"/>
  <c r="AM118" i="40"/>
  <c r="AO118" i="40"/>
  <c r="AI118" i="40"/>
  <c r="Z118" i="40"/>
  <c r="AZ118" i="40" s="1"/>
  <c r="L118" i="40"/>
  <c r="U118" i="40"/>
  <c r="X118" i="40"/>
  <c r="Y118" i="40"/>
  <c r="AB118" i="40"/>
  <c r="Q118" i="40"/>
  <c r="AX118" i="40" s="1"/>
  <c r="AA118" i="40"/>
  <c r="AU118" i="40"/>
  <c r="R118" i="40"/>
  <c r="AY118" i="40" s="1"/>
  <c r="J90" i="49"/>
  <c r="J119" i="40"/>
  <c r="B314" i="10"/>
  <c r="D482" i="30"/>
  <c r="B121" i="40"/>
  <c r="G92" i="49"/>
  <c r="K119" i="40"/>
  <c r="H90" i="49"/>
  <c r="C462" i="30"/>
  <c r="AO119" i="40" l="1"/>
  <c r="AF119" i="40"/>
  <c r="Q119" i="40"/>
  <c r="AX119" i="40" s="1"/>
  <c r="AJ119" i="40"/>
  <c r="U119" i="40"/>
  <c r="AM119" i="40"/>
  <c r="AG119" i="40"/>
  <c r="P119" i="40"/>
  <c r="AQ119" i="40"/>
  <c r="Y119" i="40"/>
  <c r="AT119" i="40"/>
  <c r="L119" i="40"/>
  <c r="AL119" i="40"/>
  <c r="W119" i="40"/>
  <c r="AR119" i="40"/>
  <c r="AP119" i="40"/>
  <c r="T119" i="40"/>
  <c r="AK119" i="40"/>
  <c r="S119" i="40"/>
  <c r="AI119" i="40"/>
  <c r="O119" i="40"/>
  <c r="AH119" i="40"/>
  <c r="AU119" i="40"/>
  <c r="AE119" i="40"/>
  <c r="AS119" i="40"/>
  <c r="AD119" i="40"/>
  <c r="R119" i="40"/>
  <c r="AY119" i="40" s="1"/>
  <c r="M119" i="40"/>
  <c r="AB119" i="40"/>
  <c r="AA119" i="40"/>
  <c r="V119" i="40"/>
  <c r="AN119" i="40"/>
  <c r="Z119" i="40"/>
  <c r="AZ119" i="40" s="1"/>
  <c r="X119" i="40"/>
  <c r="J91" i="49"/>
  <c r="J120" i="40"/>
  <c r="A123" i="40"/>
  <c r="C124" i="40"/>
  <c r="H91" i="49"/>
  <c r="K120" i="40"/>
  <c r="G93" i="49"/>
  <c r="B122" i="40"/>
  <c r="H121" i="40"/>
  <c r="L92" i="49" s="1"/>
  <c r="D121" i="40"/>
  <c r="E121" i="40"/>
  <c r="I92" i="49" s="1"/>
  <c r="I121" i="40"/>
  <c r="M92" i="49" s="1"/>
  <c r="F121" i="40"/>
  <c r="G121" i="40"/>
  <c r="K92" i="49" s="1"/>
  <c r="B315" i="10"/>
  <c r="C466" i="30"/>
  <c r="D487" i="30"/>
  <c r="H122" i="40" l="1"/>
  <c r="L93" i="49" s="1"/>
  <c r="F122" i="40"/>
  <c r="G122" i="40"/>
  <c r="K93" i="49" s="1"/>
  <c r="E122" i="40"/>
  <c r="I93" i="49" s="1"/>
  <c r="D122" i="40"/>
  <c r="I122" i="40"/>
  <c r="M93" i="49" s="1"/>
  <c r="G94" i="49"/>
  <c r="B123" i="40"/>
  <c r="B316" i="10"/>
  <c r="C469" i="30"/>
  <c r="AG120" i="40"/>
  <c r="AE120" i="40"/>
  <c r="M120" i="40"/>
  <c r="AA120" i="40"/>
  <c r="AH120" i="40"/>
  <c r="S120" i="40"/>
  <c r="AQ120" i="40"/>
  <c r="W120" i="40"/>
  <c r="P120" i="40"/>
  <c r="AM120" i="40"/>
  <c r="V120" i="40"/>
  <c r="AD120" i="40"/>
  <c r="R120" i="40"/>
  <c r="AY120" i="40" s="1"/>
  <c r="AF120" i="40"/>
  <c r="AP120" i="40"/>
  <c r="Q120" i="40"/>
  <c r="AX120" i="40" s="1"/>
  <c r="AO120" i="40"/>
  <c r="AB120" i="40"/>
  <c r="AN120" i="40"/>
  <c r="Y120" i="40"/>
  <c r="T120" i="40"/>
  <c r="AR120" i="40"/>
  <c r="AU120" i="40"/>
  <c r="AT120" i="40"/>
  <c r="AS120" i="40"/>
  <c r="L120" i="40"/>
  <c r="AL120" i="40"/>
  <c r="AI120" i="40"/>
  <c r="Z120" i="40"/>
  <c r="AZ120" i="40" s="1"/>
  <c r="U120" i="40"/>
  <c r="O120" i="40"/>
  <c r="AK120" i="40"/>
  <c r="AJ120" i="40"/>
  <c r="X120" i="40"/>
  <c r="J92" i="49"/>
  <c r="J121" i="40"/>
  <c r="C125" i="40"/>
  <c r="A124" i="40"/>
  <c r="K121" i="40"/>
  <c r="H92" i="49"/>
  <c r="D388" i="30" l="1"/>
  <c r="B317" i="10"/>
  <c r="C472" i="30"/>
  <c r="A125" i="40"/>
  <c r="C126" i="40"/>
  <c r="AE121" i="40"/>
  <c r="AN121" i="40"/>
  <c r="L121" i="40"/>
  <c r="AA121" i="40"/>
  <c r="Q121" i="40"/>
  <c r="AX121" i="40" s="1"/>
  <c r="AG121" i="40"/>
  <c r="T121" i="40"/>
  <c r="AP121" i="40"/>
  <c r="O121" i="40"/>
  <c r="AU121" i="40"/>
  <c r="AK121" i="40"/>
  <c r="U121" i="40"/>
  <c r="AB121" i="40"/>
  <c r="Y121" i="40"/>
  <c r="AJ121" i="40"/>
  <c r="V121" i="40"/>
  <c r="AI121" i="40"/>
  <c r="AT121" i="40"/>
  <c r="AD121" i="40"/>
  <c r="AS121" i="40"/>
  <c r="X121" i="40"/>
  <c r="AR121" i="40"/>
  <c r="S121" i="40"/>
  <c r="M121" i="40"/>
  <c r="P121" i="40"/>
  <c r="AO121" i="40"/>
  <c r="AH121" i="40"/>
  <c r="R121" i="40"/>
  <c r="AY121" i="40" s="1"/>
  <c r="W121" i="40"/>
  <c r="AF121" i="40"/>
  <c r="AQ121" i="40"/>
  <c r="AM121" i="40"/>
  <c r="AL121" i="40"/>
  <c r="Z121" i="40"/>
  <c r="AZ121" i="40" s="1"/>
  <c r="G95" i="49"/>
  <c r="B124" i="40"/>
  <c r="K122" i="40"/>
  <c r="H93" i="49"/>
  <c r="J93" i="49"/>
  <c r="J122" i="40"/>
  <c r="I123" i="40"/>
  <c r="M94" i="49" s="1"/>
  <c r="D123" i="40"/>
  <c r="G123" i="40"/>
  <c r="K94" i="49" s="1"/>
  <c r="H123" i="40"/>
  <c r="L94" i="49" s="1"/>
  <c r="E123" i="40"/>
  <c r="I94" i="49" s="1"/>
  <c r="F123" i="40"/>
  <c r="AH122" i="40" l="1"/>
  <c r="Q122" i="40"/>
  <c r="AX122" i="40" s="1"/>
  <c r="AR122" i="40"/>
  <c r="AP122" i="40"/>
  <c r="U122" i="40"/>
  <c r="AO122" i="40"/>
  <c r="X122" i="40"/>
  <c r="AT122" i="40"/>
  <c r="AL122" i="40"/>
  <c r="S122" i="40"/>
  <c r="M122" i="40"/>
  <c r="AD122" i="40"/>
  <c r="Z122" i="40"/>
  <c r="AZ122" i="40" s="1"/>
  <c r="W122" i="40"/>
  <c r="R122" i="40"/>
  <c r="AY122" i="40" s="1"/>
  <c r="AA122" i="40"/>
  <c r="AQ122" i="40"/>
  <c r="O122" i="40"/>
  <c r="AN122" i="40"/>
  <c r="AG122" i="40"/>
  <c r="AM122" i="40"/>
  <c r="P122" i="40"/>
  <c r="AK122" i="40"/>
  <c r="V122" i="40"/>
  <c r="AF122" i="40"/>
  <c r="AE122" i="40"/>
  <c r="AI122" i="40"/>
  <c r="Y122" i="40"/>
  <c r="AB122" i="40"/>
  <c r="T122" i="40"/>
  <c r="AU122" i="40"/>
  <c r="AJ122" i="40"/>
  <c r="AS122" i="40"/>
  <c r="L122" i="40"/>
  <c r="G124" i="40"/>
  <c r="K95" i="49" s="1"/>
  <c r="F124" i="40"/>
  <c r="H124" i="40"/>
  <c r="L95" i="49" s="1"/>
  <c r="I124" i="40"/>
  <c r="M95" i="49" s="1"/>
  <c r="E124" i="40"/>
  <c r="I95" i="49" s="1"/>
  <c r="D124" i="40"/>
  <c r="H94" i="49"/>
  <c r="K123" i="40"/>
  <c r="C127" i="40"/>
  <c r="A126" i="40"/>
  <c r="B125" i="40"/>
  <c r="G96" i="49"/>
  <c r="B318" i="10"/>
  <c r="C477" i="30"/>
  <c r="J123" i="40"/>
  <c r="J94" i="49"/>
  <c r="K124" i="40" l="1"/>
  <c r="H95" i="49"/>
  <c r="AJ123" i="40"/>
  <c r="W123" i="40"/>
  <c r="AR123" i="40"/>
  <c r="L123" i="40"/>
  <c r="AM123" i="40"/>
  <c r="X123" i="40"/>
  <c r="AI123" i="40"/>
  <c r="U123" i="40"/>
  <c r="AH123" i="40"/>
  <c r="AQ123" i="40"/>
  <c r="AA123" i="40"/>
  <c r="O123" i="40"/>
  <c r="AO123" i="40"/>
  <c r="AT123" i="40"/>
  <c r="AF123" i="40"/>
  <c r="AS123" i="40"/>
  <c r="AE123" i="40"/>
  <c r="AD123" i="40"/>
  <c r="AB123" i="40"/>
  <c r="Z123" i="40"/>
  <c r="AZ123" i="40" s="1"/>
  <c r="Y123" i="40"/>
  <c r="AK123" i="40"/>
  <c r="S123" i="40"/>
  <c r="AP123" i="40"/>
  <c r="M123" i="40"/>
  <c r="AN123" i="40"/>
  <c r="AL123" i="40"/>
  <c r="AG123" i="40"/>
  <c r="V123" i="40"/>
  <c r="R123" i="40"/>
  <c r="AY123" i="40" s="1"/>
  <c r="P123" i="40"/>
  <c r="T123" i="40"/>
  <c r="AU123" i="40"/>
  <c r="Q123" i="40"/>
  <c r="AX123" i="40" s="1"/>
  <c r="J95" i="49"/>
  <c r="J124" i="40"/>
  <c r="D125" i="40"/>
  <c r="G125" i="40"/>
  <c r="K96" i="49" s="1"/>
  <c r="E125" i="40"/>
  <c r="I96" i="49" s="1"/>
  <c r="F125" i="40"/>
  <c r="H125" i="40"/>
  <c r="L96" i="49" s="1"/>
  <c r="I125" i="40"/>
  <c r="M96" i="49" s="1"/>
  <c r="B126" i="40"/>
  <c r="G97" i="49"/>
  <c r="C481" i="30"/>
  <c r="B319" i="10"/>
  <c r="A127" i="40"/>
  <c r="C128" i="40"/>
  <c r="C129" i="40" l="1"/>
  <c r="A128" i="40"/>
  <c r="J96" i="49"/>
  <c r="J125" i="40"/>
  <c r="G98" i="49"/>
  <c r="B127" i="40"/>
  <c r="AP124" i="40"/>
  <c r="AJ124" i="40"/>
  <c r="AK124" i="40"/>
  <c r="L124" i="40"/>
  <c r="AG124" i="40"/>
  <c r="S124" i="40"/>
  <c r="AE124" i="40"/>
  <c r="AO124" i="40"/>
  <c r="T124" i="40"/>
  <c r="AU124" i="40"/>
  <c r="AL124" i="40"/>
  <c r="V124" i="40"/>
  <c r="AS124" i="40"/>
  <c r="O124" i="40"/>
  <c r="Q124" i="40"/>
  <c r="AX124" i="40" s="1"/>
  <c r="AQ124" i="40"/>
  <c r="AB124" i="40"/>
  <c r="AN124" i="40"/>
  <c r="W124" i="40"/>
  <c r="AM124" i="40"/>
  <c r="U124" i="40"/>
  <c r="AH124" i="40"/>
  <c r="P124" i="40"/>
  <c r="Y124" i="40"/>
  <c r="AT124" i="40"/>
  <c r="AR124" i="40"/>
  <c r="M124" i="40"/>
  <c r="AF124" i="40"/>
  <c r="Z124" i="40"/>
  <c r="AZ124" i="40" s="1"/>
  <c r="AD124" i="40"/>
  <c r="X124" i="40"/>
  <c r="R124" i="40"/>
  <c r="AY124" i="40" s="1"/>
  <c r="AI124" i="40"/>
  <c r="AA124" i="40"/>
  <c r="H96" i="49"/>
  <c r="K125" i="40"/>
  <c r="F126" i="40"/>
  <c r="H126" i="40"/>
  <c r="L97" i="49" s="1"/>
  <c r="E126" i="40"/>
  <c r="I97" i="49" s="1"/>
  <c r="D126" i="40"/>
  <c r="G126" i="40"/>
  <c r="K97" i="49" s="1"/>
  <c r="I126" i="40"/>
  <c r="M97" i="49" s="1"/>
  <c r="B321" i="10"/>
  <c r="C494" i="30"/>
  <c r="H321" i="10"/>
  <c r="J97" i="49" l="1"/>
  <c r="J126" i="40"/>
  <c r="AD125" i="40"/>
  <c r="Q125" i="40"/>
  <c r="AX125" i="40" s="1"/>
  <c r="AR125" i="40"/>
  <c r="AG125" i="40"/>
  <c r="AJ125" i="40"/>
  <c r="AK125" i="40"/>
  <c r="AM125" i="40"/>
  <c r="S125" i="40"/>
  <c r="W125" i="40"/>
  <c r="AL125" i="40"/>
  <c r="X125" i="40"/>
  <c r="AT125" i="40"/>
  <c r="AO125" i="40"/>
  <c r="U125" i="40"/>
  <c r="AF125" i="40"/>
  <c r="AU125" i="40"/>
  <c r="AA125" i="40"/>
  <c r="AS125" i="40"/>
  <c r="AE125" i="40"/>
  <c r="Z125" i="40"/>
  <c r="AZ125" i="40" s="1"/>
  <c r="M125" i="40"/>
  <c r="AN125" i="40"/>
  <c r="T125" i="40"/>
  <c r="V125" i="40"/>
  <c r="R125" i="40"/>
  <c r="AY125" i="40" s="1"/>
  <c r="O125" i="40"/>
  <c r="P125" i="40"/>
  <c r="AB125" i="40"/>
  <c r="L125" i="40"/>
  <c r="AP125" i="40"/>
  <c r="AI125" i="40"/>
  <c r="AH125" i="40"/>
  <c r="AQ125" i="40"/>
  <c r="Y125" i="40"/>
  <c r="B323" i="10"/>
  <c r="B330" i="10" s="1"/>
  <c r="H323" i="10"/>
  <c r="C130" i="40"/>
  <c r="A129" i="40"/>
  <c r="I127" i="40"/>
  <c r="M98" i="49" s="1"/>
  <c r="E127" i="40"/>
  <c r="I98" i="49" s="1"/>
  <c r="D127" i="40"/>
  <c r="H127" i="40"/>
  <c r="L98" i="49" s="1"/>
  <c r="F127" i="40"/>
  <c r="G127" i="40"/>
  <c r="K98" i="49" s="1"/>
  <c r="H97" i="49"/>
  <c r="K126" i="40"/>
  <c r="B128" i="40"/>
  <c r="G99" i="49"/>
  <c r="B129" i="40" l="1"/>
  <c r="G100" i="49"/>
  <c r="K127" i="40"/>
  <c r="H98" i="49"/>
  <c r="H128" i="40"/>
  <c r="L99" i="49" s="1"/>
  <c r="I128" i="40"/>
  <c r="M99" i="49" s="1"/>
  <c r="G128" i="40"/>
  <c r="K99" i="49" s="1"/>
  <c r="F128" i="40"/>
  <c r="D128" i="40"/>
  <c r="E128" i="40"/>
  <c r="I99" i="49" s="1"/>
  <c r="J127" i="40"/>
  <c r="J98" i="49"/>
  <c r="A130" i="40"/>
  <c r="C131" i="40"/>
  <c r="B335" i="10"/>
  <c r="C498" i="30"/>
  <c r="C271" i="10"/>
  <c r="D407" i="30"/>
  <c r="AL126" i="40"/>
  <c r="AO126" i="40"/>
  <c r="AN126" i="40"/>
  <c r="AF126" i="40"/>
  <c r="AT126" i="40"/>
  <c r="AH126" i="40"/>
  <c r="Z126" i="40"/>
  <c r="AZ126" i="40" s="1"/>
  <c r="AR126" i="40"/>
  <c r="X126" i="40"/>
  <c r="O126" i="40"/>
  <c r="AP126" i="40"/>
  <c r="V126" i="40"/>
  <c r="S126" i="40"/>
  <c r="W126" i="40"/>
  <c r="U126" i="40"/>
  <c r="AK126" i="40"/>
  <c r="M126" i="40"/>
  <c r="AA126" i="40"/>
  <c r="L126" i="40"/>
  <c r="P126" i="40"/>
  <c r="AD126" i="40"/>
  <c r="AU126" i="40"/>
  <c r="AQ126" i="40"/>
  <c r="AJ126" i="40"/>
  <c r="AI126" i="40"/>
  <c r="AE126" i="40"/>
  <c r="AG126" i="40"/>
  <c r="AB126" i="40"/>
  <c r="Y126" i="40"/>
  <c r="R126" i="40"/>
  <c r="AY126" i="40" s="1"/>
  <c r="Q126" i="40"/>
  <c r="AX126" i="40" s="1"/>
  <c r="AS126" i="40"/>
  <c r="T126" i="40"/>
  <c r="AM126" i="40"/>
  <c r="B336" i="10" l="1"/>
  <c r="C509" i="30"/>
  <c r="G101" i="49"/>
  <c r="B130" i="40"/>
  <c r="I129" i="40"/>
  <c r="M100" i="49" s="1"/>
  <c r="G129" i="40"/>
  <c r="K100" i="49" s="1"/>
  <c r="F129" i="40"/>
  <c r="E129" i="40"/>
  <c r="I100" i="49" s="1"/>
  <c r="D129" i="40"/>
  <c r="H129" i="40"/>
  <c r="L100" i="49" s="1"/>
  <c r="A131" i="40"/>
  <c r="C132" i="40"/>
  <c r="K128" i="40"/>
  <c r="H99" i="49"/>
  <c r="J99" i="49"/>
  <c r="J128" i="40"/>
  <c r="AQ127" i="40"/>
  <c r="AA127" i="40"/>
  <c r="T127" i="40"/>
  <c r="M127" i="40"/>
  <c r="AO127" i="40"/>
  <c r="O127" i="40"/>
  <c r="AK127" i="40"/>
  <c r="X127" i="40"/>
  <c r="AT127" i="40"/>
  <c r="AE127" i="40"/>
  <c r="AM127" i="40"/>
  <c r="V127" i="40"/>
  <c r="AP127" i="40"/>
  <c r="U127" i="40"/>
  <c r="AN127" i="40"/>
  <c r="R127" i="40"/>
  <c r="AY127" i="40" s="1"/>
  <c r="AJ127" i="40"/>
  <c r="Q127" i="40"/>
  <c r="AX127" i="40" s="1"/>
  <c r="AI127" i="40"/>
  <c r="P127" i="40"/>
  <c r="AH127" i="40"/>
  <c r="S127" i="40"/>
  <c r="Y127" i="40"/>
  <c r="AS127" i="40"/>
  <c r="AR127" i="40"/>
  <c r="L127" i="40"/>
  <c r="AG127" i="40"/>
  <c r="AF127" i="40"/>
  <c r="Z127" i="40"/>
  <c r="AZ127" i="40" s="1"/>
  <c r="AL127" i="40"/>
  <c r="W127" i="40"/>
  <c r="AD127" i="40"/>
  <c r="AB127" i="40"/>
  <c r="AU127" i="40"/>
  <c r="H100" i="49" l="1"/>
  <c r="K129" i="40"/>
  <c r="G102" i="49"/>
  <c r="B131" i="40"/>
  <c r="D130" i="40"/>
  <c r="E130" i="40"/>
  <c r="I101" i="49" s="1"/>
  <c r="H130" i="40"/>
  <c r="L101" i="49" s="1"/>
  <c r="G130" i="40"/>
  <c r="K101" i="49" s="1"/>
  <c r="I130" i="40"/>
  <c r="M101" i="49" s="1"/>
  <c r="F130" i="40"/>
  <c r="C513" i="30"/>
  <c r="B337" i="10"/>
  <c r="B338" i="10" s="1"/>
  <c r="B339" i="10" s="1"/>
  <c r="B340" i="10" s="1"/>
  <c r="AN128" i="40"/>
  <c r="T128" i="40"/>
  <c r="AK128" i="40"/>
  <c r="AA128" i="40"/>
  <c r="AU128" i="40"/>
  <c r="AI128" i="40"/>
  <c r="U128" i="40"/>
  <c r="AS128" i="40"/>
  <c r="L128" i="40"/>
  <c r="AL128" i="40"/>
  <c r="AP128" i="40"/>
  <c r="AB128" i="40"/>
  <c r="V128" i="40"/>
  <c r="AH128" i="40"/>
  <c r="AT128" i="40"/>
  <c r="Y128" i="40"/>
  <c r="AR128" i="40"/>
  <c r="AG128" i="40"/>
  <c r="X128" i="40"/>
  <c r="AD128" i="40"/>
  <c r="W128" i="40"/>
  <c r="AF128" i="40"/>
  <c r="S128" i="40"/>
  <c r="O128" i="40"/>
  <c r="P128" i="40"/>
  <c r="Z128" i="40"/>
  <c r="AZ128" i="40" s="1"/>
  <c r="R128" i="40"/>
  <c r="AY128" i="40" s="1"/>
  <c r="AJ128" i="40"/>
  <c r="M128" i="40"/>
  <c r="AM128" i="40"/>
  <c r="AE128" i="40"/>
  <c r="AO128" i="40"/>
  <c r="AQ128" i="40"/>
  <c r="Q128" i="40"/>
  <c r="AX128" i="40" s="1"/>
  <c r="A132" i="40"/>
  <c r="C133" i="40"/>
  <c r="J100" i="49"/>
  <c r="J129" i="40"/>
  <c r="K130" i="40" l="1"/>
  <c r="H101" i="49"/>
  <c r="B341" i="10"/>
  <c r="C506" i="30" s="1"/>
  <c r="J341" i="10"/>
  <c r="J101" i="49"/>
  <c r="J130" i="40"/>
  <c r="A133" i="40"/>
  <c r="C134" i="40"/>
  <c r="B132" i="40"/>
  <c r="G103" i="49"/>
  <c r="E131" i="40"/>
  <c r="I102" i="49" s="1"/>
  <c r="D131" i="40"/>
  <c r="I131" i="40"/>
  <c r="M102" i="49" s="1"/>
  <c r="F131" i="40"/>
  <c r="G131" i="40"/>
  <c r="K102" i="49" s="1"/>
  <c r="H131" i="40"/>
  <c r="L102" i="49" s="1"/>
  <c r="AO129" i="40"/>
  <c r="AB129" i="40"/>
  <c r="V129" i="40"/>
  <c r="AN129" i="40"/>
  <c r="AT129" i="40"/>
  <c r="AK129" i="40"/>
  <c r="U129" i="40"/>
  <c r="AR129" i="40"/>
  <c r="P129" i="40"/>
  <c r="M129" i="40"/>
  <c r="AQ129" i="40"/>
  <c r="Y129" i="40"/>
  <c r="AA129" i="40"/>
  <c r="T129" i="40"/>
  <c r="L129" i="40"/>
  <c r="Q129" i="40"/>
  <c r="AX129" i="40" s="1"/>
  <c r="AP129" i="40"/>
  <c r="AM129" i="40"/>
  <c r="O129" i="40"/>
  <c r="AL129" i="40"/>
  <c r="AE129" i="40"/>
  <c r="AJ129" i="40"/>
  <c r="AD129" i="40"/>
  <c r="S129" i="40"/>
  <c r="AI129" i="40"/>
  <c r="AF129" i="40"/>
  <c r="Z129" i="40"/>
  <c r="AZ129" i="40" s="1"/>
  <c r="AH129" i="40"/>
  <c r="R129" i="40"/>
  <c r="AY129" i="40" s="1"/>
  <c r="W129" i="40"/>
  <c r="X129" i="40"/>
  <c r="AU129" i="40"/>
  <c r="AS129" i="40"/>
  <c r="AG129" i="40"/>
  <c r="J131" i="40" l="1"/>
  <c r="J102" i="49"/>
  <c r="H102" i="49"/>
  <c r="K131" i="40"/>
  <c r="C135" i="40"/>
  <c r="A134" i="40"/>
  <c r="G104" i="49"/>
  <c r="B133" i="40"/>
  <c r="I132" i="40"/>
  <c r="M103" i="49" s="1"/>
  <c r="F132" i="40"/>
  <c r="E132" i="40"/>
  <c r="I103" i="49" s="1"/>
  <c r="H132" i="40"/>
  <c r="L103" i="49" s="1"/>
  <c r="G132" i="40"/>
  <c r="K103" i="49" s="1"/>
  <c r="D132" i="40"/>
  <c r="AL130" i="40"/>
  <c r="AF130" i="40"/>
  <c r="AT130" i="40"/>
  <c r="AI130" i="40"/>
  <c r="AR130" i="40"/>
  <c r="AP130" i="40"/>
  <c r="T130" i="40"/>
  <c r="M130" i="40"/>
  <c r="W130" i="40"/>
  <c r="P130" i="40"/>
  <c r="AO130" i="40"/>
  <c r="U130" i="40"/>
  <c r="X130" i="40"/>
  <c r="AD130" i="40"/>
  <c r="AU130" i="40"/>
  <c r="AJ130" i="40"/>
  <c r="AS130" i="40"/>
  <c r="AG130" i="40"/>
  <c r="L130" i="40"/>
  <c r="AA130" i="40"/>
  <c r="V130" i="40"/>
  <c r="Z130" i="40"/>
  <c r="AZ130" i="40" s="1"/>
  <c r="AN130" i="40"/>
  <c r="Q130" i="40"/>
  <c r="AX130" i="40" s="1"/>
  <c r="AQ130" i="40"/>
  <c r="AM130" i="40"/>
  <c r="AH130" i="40"/>
  <c r="AK130" i="40"/>
  <c r="R130" i="40"/>
  <c r="AY130" i="40" s="1"/>
  <c r="Y130" i="40"/>
  <c r="S130" i="40"/>
  <c r="AE130" i="40"/>
  <c r="O130" i="40"/>
  <c r="AB130" i="40"/>
  <c r="K132" i="40" l="1"/>
  <c r="H103" i="49"/>
  <c r="J132" i="40"/>
  <c r="J103" i="49"/>
  <c r="F133" i="40"/>
  <c r="E133" i="40"/>
  <c r="I104" i="49" s="1"/>
  <c r="D133" i="40"/>
  <c r="H133" i="40"/>
  <c r="L104" i="49" s="1"/>
  <c r="G133" i="40"/>
  <c r="K104" i="49" s="1"/>
  <c r="I133" i="40"/>
  <c r="M104" i="49" s="1"/>
  <c r="A135" i="40"/>
  <c r="C136" i="40"/>
  <c r="AL131" i="40"/>
  <c r="Y131" i="40"/>
  <c r="AT131" i="40"/>
  <c r="AJ131" i="40"/>
  <c r="W131" i="40"/>
  <c r="AR131" i="40"/>
  <c r="AI131" i="40"/>
  <c r="U131" i="40"/>
  <c r="M131" i="40"/>
  <c r="AQ131" i="40"/>
  <c r="AB131" i="40"/>
  <c r="T131" i="40"/>
  <c r="AO131" i="40"/>
  <c r="Z131" i="40"/>
  <c r="AZ131" i="40" s="1"/>
  <c r="S131" i="40"/>
  <c r="X131" i="40"/>
  <c r="V131" i="40"/>
  <c r="R131" i="40"/>
  <c r="AY131" i="40" s="1"/>
  <c r="AP131" i="40"/>
  <c r="AM131" i="40"/>
  <c r="Q131" i="40"/>
  <c r="AX131" i="40" s="1"/>
  <c r="AK131" i="40"/>
  <c r="AD131" i="40"/>
  <c r="O131" i="40"/>
  <c r="AU131" i="40"/>
  <c r="AS131" i="40"/>
  <c r="L131" i="40"/>
  <c r="AN131" i="40"/>
  <c r="AH131" i="40"/>
  <c r="AE131" i="40"/>
  <c r="AA131" i="40"/>
  <c r="AG131" i="40"/>
  <c r="AF131" i="40"/>
  <c r="P131" i="40"/>
  <c r="B134" i="40"/>
  <c r="G105" i="49"/>
  <c r="C137" i="40" l="1"/>
  <c r="A136" i="40"/>
  <c r="J104" i="49"/>
  <c r="J133" i="40"/>
  <c r="G106" i="49"/>
  <c r="B135" i="40"/>
  <c r="F134" i="40"/>
  <c r="I134" i="40"/>
  <c r="M105" i="49" s="1"/>
  <c r="D134" i="40"/>
  <c r="H134" i="40"/>
  <c r="L105" i="49" s="1"/>
  <c r="G134" i="40"/>
  <c r="K105" i="49" s="1"/>
  <c r="E134" i="40"/>
  <c r="I105" i="49" s="1"/>
  <c r="K133" i="40"/>
  <c r="H104" i="49"/>
  <c r="AJ132" i="40"/>
  <c r="AG132" i="40"/>
  <c r="AS132" i="40"/>
  <c r="M132" i="40"/>
  <c r="AE132" i="40"/>
  <c r="U132" i="40"/>
  <c r="AK132" i="40"/>
  <c r="AO132" i="40"/>
  <c r="V132" i="40"/>
  <c r="Q132" i="40"/>
  <c r="AX132" i="40" s="1"/>
  <c r="AM132" i="40"/>
  <c r="P132" i="40"/>
  <c r="AU132" i="40"/>
  <c r="AP132" i="40"/>
  <c r="Y132" i="40"/>
  <c r="AD132" i="40"/>
  <c r="AB132" i="40"/>
  <c r="AT132" i="40"/>
  <c r="X132" i="40"/>
  <c r="AR132" i="40"/>
  <c r="AA132" i="40"/>
  <c r="T132" i="40"/>
  <c r="AN132" i="40"/>
  <c r="AI132" i="40"/>
  <c r="O132" i="40"/>
  <c r="W132" i="40"/>
  <c r="R132" i="40"/>
  <c r="AY132" i="40" s="1"/>
  <c r="AF132" i="40"/>
  <c r="Z132" i="40"/>
  <c r="AZ132" i="40" s="1"/>
  <c r="AQ132" i="40"/>
  <c r="AL132" i="40"/>
  <c r="L132" i="40"/>
  <c r="AH132" i="40"/>
  <c r="S132" i="40"/>
  <c r="J105" i="49" l="1"/>
  <c r="J134" i="40"/>
  <c r="K134" i="40"/>
  <c r="H105" i="49"/>
  <c r="E135" i="40"/>
  <c r="I106" i="49" s="1"/>
  <c r="I135" i="40"/>
  <c r="M106" i="49" s="1"/>
  <c r="F135" i="40"/>
  <c r="D135" i="40"/>
  <c r="G135" i="40"/>
  <c r="K106" i="49" s="1"/>
  <c r="H135" i="40"/>
  <c r="L106" i="49" s="1"/>
  <c r="G107" i="49"/>
  <c r="B136" i="40"/>
  <c r="AL133" i="40"/>
  <c r="O133" i="40"/>
  <c r="AR133" i="40"/>
  <c r="M133" i="40"/>
  <c r="AF133" i="40"/>
  <c r="AA133" i="40"/>
  <c r="AE133" i="40"/>
  <c r="Z133" i="40"/>
  <c r="AZ133" i="40" s="1"/>
  <c r="AN133" i="40"/>
  <c r="T133" i="40"/>
  <c r="W133" i="40"/>
  <c r="AM133" i="40"/>
  <c r="AT133" i="40"/>
  <c r="Q133" i="40"/>
  <c r="AX133" i="40" s="1"/>
  <c r="P133" i="40"/>
  <c r="V133" i="40"/>
  <c r="AQ133" i="40"/>
  <c r="AI133" i="40"/>
  <c r="AP133" i="40"/>
  <c r="AO133" i="40"/>
  <c r="AG133" i="40"/>
  <c r="AB133" i="40"/>
  <c r="AJ133" i="40"/>
  <c r="AH133" i="40"/>
  <c r="AD133" i="40"/>
  <c r="Y133" i="40"/>
  <c r="X133" i="40"/>
  <c r="S133" i="40"/>
  <c r="R133" i="40"/>
  <c r="AY133" i="40" s="1"/>
  <c r="AS133" i="40"/>
  <c r="L133" i="40"/>
  <c r="AK133" i="40"/>
  <c r="U133" i="40"/>
  <c r="AU133" i="40"/>
  <c r="A137" i="40"/>
  <c r="C138" i="40"/>
  <c r="H106" i="49" l="1"/>
  <c r="K135" i="40"/>
  <c r="J106" i="49"/>
  <c r="J135" i="40"/>
  <c r="A138" i="40"/>
  <c r="C139" i="40"/>
  <c r="F136" i="40"/>
  <c r="H136" i="40"/>
  <c r="L107" i="49" s="1"/>
  <c r="D136" i="40"/>
  <c r="G136" i="40"/>
  <c r="K107" i="49" s="1"/>
  <c r="E136" i="40"/>
  <c r="I107" i="49" s="1"/>
  <c r="I136" i="40"/>
  <c r="M107" i="49" s="1"/>
  <c r="B137" i="40"/>
  <c r="G108" i="49"/>
  <c r="AH134" i="40"/>
  <c r="R134" i="40"/>
  <c r="AY134" i="40" s="1"/>
  <c r="AG134" i="40"/>
  <c r="T134" i="40"/>
  <c r="AJ134" i="40"/>
  <c r="Q134" i="40"/>
  <c r="AX134" i="40" s="1"/>
  <c r="AM134" i="40"/>
  <c r="U134" i="40"/>
  <c r="AU134" i="40"/>
  <c r="L134" i="40"/>
  <c r="AO134" i="40"/>
  <c r="Y134" i="40"/>
  <c r="AS134" i="40"/>
  <c r="AI134" i="40"/>
  <c r="P134" i="40"/>
  <c r="AK134" i="40"/>
  <c r="AF134" i="40"/>
  <c r="AA134" i="40"/>
  <c r="AE134" i="40"/>
  <c r="AT134" i="40"/>
  <c r="Z134" i="40"/>
  <c r="AZ134" i="40" s="1"/>
  <c r="AR134" i="40"/>
  <c r="AQ134" i="40"/>
  <c r="S134" i="40"/>
  <c r="M134" i="40"/>
  <c r="AP134" i="40"/>
  <c r="AN134" i="40"/>
  <c r="AL134" i="40"/>
  <c r="W134" i="40"/>
  <c r="V134" i="40"/>
  <c r="AB134" i="40"/>
  <c r="AD134" i="40"/>
  <c r="X134" i="40"/>
  <c r="O134" i="40"/>
  <c r="I137" i="40" l="1"/>
  <c r="M108" i="49" s="1"/>
  <c r="E137" i="40"/>
  <c r="I108" i="49" s="1"/>
  <c r="G137" i="40"/>
  <c r="K108" i="49" s="1"/>
  <c r="H137" i="40"/>
  <c r="L108" i="49" s="1"/>
  <c r="D137" i="40"/>
  <c r="F137" i="40"/>
  <c r="J136" i="40"/>
  <c r="J107" i="49"/>
  <c r="C140" i="40"/>
  <c r="A139" i="40"/>
  <c r="K136" i="40"/>
  <c r="H107" i="49"/>
  <c r="G109" i="49"/>
  <c r="B138" i="40"/>
  <c r="AH135" i="40"/>
  <c r="R135" i="40"/>
  <c r="AY135" i="40" s="1"/>
  <c r="AF135" i="40"/>
  <c r="Q135" i="40"/>
  <c r="AX135" i="40" s="1"/>
  <c r="AD135" i="40"/>
  <c r="P135" i="40"/>
  <c r="AK135" i="40"/>
  <c r="X135" i="40"/>
  <c r="AT135" i="40"/>
  <c r="AM135" i="40"/>
  <c r="V135" i="40"/>
  <c r="AR135" i="40"/>
  <c r="L135" i="40"/>
  <c r="AQ135" i="40"/>
  <c r="W135" i="40"/>
  <c r="AP135" i="40"/>
  <c r="U135" i="40"/>
  <c r="AO135" i="40"/>
  <c r="AN135" i="40"/>
  <c r="AB135" i="40"/>
  <c r="AS135" i="40"/>
  <c r="Z135" i="40"/>
  <c r="AZ135" i="40" s="1"/>
  <c r="Y135" i="40"/>
  <c r="S135" i="40"/>
  <c r="T135" i="40"/>
  <c r="O135" i="40"/>
  <c r="AU135" i="40"/>
  <c r="AI135" i="40"/>
  <c r="M135" i="40"/>
  <c r="AG135" i="40"/>
  <c r="AE135" i="40"/>
  <c r="AL135" i="40"/>
  <c r="AJ135" i="40"/>
  <c r="AA135" i="40"/>
  <c r="G110" i="49" l="1"/>
  <c r="B139" i="40"/>
  <c r="H108" i="49"/>
  <c r="K137" i="40"/>
  <c r="AF136" i="40"/>
  <c r="Q136" i="40"/>
  <c r="AX136" i="40" s="1"/>
  <c r="AJ136" i="40"/>
  <c r="X136" i="40"/>
  <c r="Z136" i="40"/>
  <c r="AZ136" i="40" s="1"/>
  <c r="AL136" i="40"/>
  <c r="W136" i="40"/>
  <c r="AS136" i="40"/>
  <c r="L136" i="40"/>
  <c r="AD136" i="40"/>
  <c r="O136" i="40"/>
  <c r="AN136" i="40"/>
  <c r="AB136" i="40"/>
  <c r="M136" i="40"/>
  <c r="AG136" i="40"/>
  <c r="S136" i="40"/>
  <c r="AA136" i="40"/>
  <c r="AU136" i="40"/>
  <c r="AE136" i="40"/>
  <c r="AT136" i="40"/>
  <c r="AR136" i="40"/>
  <c r="AO136" i="40"/>
  <c r="V136" i="40"/>
  <c r="AP136" i="40"/>
  <c r="AQ136" i="40"/>
  <c r="AM136" i="40"/>
  <c r="AI136" i="40"/>
  <c r="T136" i="40"/>
  <c r="AK136" i="40"/>
  <c r="AH136" i="40"/>
  <c r="R136" i="40"/>
  <c r="AY136" i="40" s="1"/>
  <c r="P136" i="40"/>
  <c r="U136" i="40"/>
  <c r="Y136" i="40"/>
  <c r="J137" i="40"/>
  <c r="J108" i="49"/>
  <c r="I138" i="40"/>
  <c r="M109" i="49" s="1"/>
  <c r="G138" i="40"/>
  <c r="K109" i="49" s="1"/>
  <c r="F138" i="40"/>
  <c r="D138" i="40"/>
  <c r="H138" i="40"/>
  <c r="L109" i="49" s="1"/>
  <c r="E138" i="40"/>
  <c r="I109" i="49" s="1"/>
  <c r="C141" i="40"/>
  <c r="A140" i="40"/>
  <c r="C142" i="40" l="1"/>
  <c r="A141" i="40"/>
  <c r="AG137" i="40"/>
  <c r="O137" i="40"/>
  <c r="X137" i="40"/>
  <c r="AQ137" i="40"/>
  <c r="AA137" i="40"/>
  <c r="AL137" i="40"/>
  <c r="AK137" i="40"/>
  <c r="AR137" i="40"/>
  <c r="AI137" i="40"/>
  <c r="W137" i="40"/>
  <c r="Z137" i="40"/>
  <c r="AZ137" i="40" s="1"/>
  <c r="P137" i="40"/>
  <c r="Y137" i="40"/>
  <c r="AP137" i="40"/>
  <c r="AH137" i="40"/>
  <c r="AO137" i="40"/>
  <c r="U137" i="40"/>
  <c r="L137" i="40"/>
  <c r="AB137" i="40"/>
  <c r="AT137" i="40"/>
  <c r="R137" i="40"/>
  <c r="AY137" i="40" s="1"/>
  <c r="Q137" i="40"/>
  <c r="AX137" i="40" s="1"/>
  <c r="V137" i="40"/>
  <c r="T137" i="40"/>
  <c r="AU137" i="40"/>
  <c r="AS137" i="40"/>
  <c r="AN137" i="40"/>
  <c r="AD137" i="40"/>
  <c r="AF137" i="40"/>
  <c r="S137" i="40"/>
  <c r="AM137" i="40"/>
  <c r="AJ137" i="40"/>
  <c r="AE137" i="40"/>
  <c r="M137" i="40"/>
  <c r="B140" i="40"/>
  <c r="G111" i="49"/>
  <c r="K138" i="40"/>
  <c r="H109" i="49"/>
  <c r="G139" i="40"/>
  <c r="K110" i="49" s="1"/>
  <c r="D139" i="40"/>
  <c r="I139" i="40"/>
  <c r="M110" i="49" s="1"/>
  <c r="E139" i="40"/>
  <c r="I110" i="49" s="1"/>
  <c r="F139" i="40"/>
  <c r="H139" i="40"/>
  <c r="L110" i="49" s="1"/>
  <c r="J138" i="40"/>
  <c r="J109" i="49"/>
  <c r="G140" i="40" l="1"/>
  <c r="K111" i="49" s="1"/>
  <c r="F140" i="40"/>
  <c r="I140" i="40"/>
  <c r="M111" i="49" s="1"/>
  <c r="E140" i="40"/>
  <c r="I111" i="49" s="1"/>
  <c r="H140" i="40"/>
  <c r="L111" i="49" s="1"/>
  <c r="D140" i="40"/>
  <c r="H110" i="49"/>
  <c r="K139" i="40"/>
  <c r="Y138" i="40"/>
  <c r="Z138" i="40"/>
  <c r="AZ138" i="40" s="1"/>
  <c r="AQ138" i="40"/>
  <c r="V138" i="40"/>
  <c r="AD138" i="40"/>
  <c r="AO138" i="40"/>
  <c r="AG138" i="40"/>
  <c r="L138" i="40"/>
  <c r="AH138" i="40"/>
  <c r="Q138" i="40"/>
  <c r="AX138" i="40" s="1"/>
  <c r="AF138" i="40"/>
  <c r="P138" i="40"/>
  <c r="AL138" i="40"/>
  <c r="AI138" i="40"/>
  <c r="AJ138" i="40"/>
  <c r="AU138" i="40"/>
  <c r="AE138" i="40"/>
  <c r="AT138" i="40"/>
  <c r="W138" i="40"/>
  <c r="AS138" i="40"/>
  <c r="AP138" i="40"/>
  <c r="S138" i="40"/>
  <c r="AM138" i="40"/>
  <c r="M138" i="40"/>
  <c r="AK138" i="40"/>
  <c r="U138" i="40"/>
  <c r="AB138" i="40"/>
  <c r="X138" i="40"/>
  <c r="AA138" i="40"/>
  <c r="T138" i="40"/>
  <c r="AR138" i="40"/>
  <c r="AN138" i="40"/>
  <c r="R138" i="40"/>
  <c r="AY138" i="40" s="1"/>
  <c r="O138" i="40"/>
  <c r="J110" i="49"/>
  <c r="J139" i="40"/>
  <c r="B141" i="40"/>
  <c r="G112" i="49"/>
  <c r="A142" i="40"/>
  <c r="C143" i="40"/>
  <c r="AL139" i="40" l="1"/>
  <c r="AQ139" i="40"/>
  <c r="AA139" i="40"/>
  <c r="T139" i="40"/>
  <c r="L139" i="40"/>
  <c r="AO139" i="40"/>
  <c r="O139" i="40"/>
  <c r="AF139" i="40"/>
  <c r="U139" i="40"/>
  <c r="AD139" i="40"/>
  <c r="Z139" i="40"/>
  <c r="AZ139" i="40" s="1"/>
  <c r="X139" i="40"/>
  <c r="AM139" i="40"/>
  <c r="W139" i="40"/>
  <c r="M139" i="40"/>
  <c r="AP139" i="40"/>
  <c r="V139" i="40"/>
  <c r="AE139" i="40"/>
  <c r="AT139" i="40"/>
  <c r="P139" i="40"/>
  <c r="S139" i="40"/>
  <c r="AU139" i="40"/>
  <c r="AS139" i="40"/>
  <c r="AK139" i="40"/>
  <c r="AR139" i="40"/>
  <c r="AJ139" i="40"/>
  <c r="AI139" i="40"/>
  <c r="AB139" i="40"/>
  <c r="Y139" i="40"/>
  <c r="R139" i="40"/>
  <c r="AY139" i="40" s="1"/>
  <c r="AN139" i="40"/>
  <c r="Q139" i="40"/>
  <c r="AX139" i="40" s="1"/>
  <c r="AH139" i="40"/>
  <c r="AG139" i="40"/>
  <c r="A143" i="40"/>
  <c r="C144" i="40"/>
  <c r="K140" i="40"/>
  <c r="H111" i="49"/>
  <c r="G113" i="49"/>
  <c r="B142" i="40"/>
  <c r="J111" i="49"/>
  <c r="J140" i="40"/>
  <c r="G141" i="40"/>
  <c r="K112" i="49" s="1"/>
  <c r="D141" i="40"/>
  <c r="H141" i="40"/>
  <c r="L112" i="49" s="1"/>
  <c r="F141" i="40"/>
  <c r="I141" i="40"/>
  <c r="M112" i="49" s="1"/>
  <c r="E141" i="40"/>
  <c r="I112" i="49" s="1"/>
  <c r="B143" i="40" l="1"/>
  <c r="G114" i="49"/>
  <c r="A144" i="40"/>
  <c r="C145" i="40"/>
  <c r="I142" i="40"/>
  <c r="M113" i="49" s="1"/>
  <c r="E142" i="40"/>
  <c r="I113" i="49" s="1"/>
  <c r="G142" i="40"/>
  <c r="K113" i="49" s="1"/>
  <c r="H142" i="40"/>
  <c r="L113" i="49" s="1"/>
  <c r="F142" i="40"/>
  <c r="D142" i="40"/>
  <c r="H112" i="49"/>
  <c r="K141" i="40"/>
  <c r="AQ140" i="40"/>
  <c r="Y140" i="40"/>
  <c r="U140" i="40"/>
  <c r="AP140" i="40"/>
  <c r="AE140" i="40"/>
  <c r="AD140" i="40"/>
  <c r="AK140" i="40"/>
  <c r="V140" i="40"/>
  <c r="AU140" i="40"/>
  <c r="AI140" i="40"/>
  <c r="AA140" i="40"/>
  <c r="AJ140" i="40"/>
  <c r="Q140" i="40"/>
  <c r="AX140" i="40" s="1"/>
  <c r="L140" i="40"/>
  <c r="AG140" i="40"/>
  <c r="S140" i="40"/>
  <c r="AN140" i="40"/>
  <c r="AF140" i="40"/>
  <c r="AT140" i="40"/>
  <c r="Z140" i="40"/>
  <c r="AZ140" i="40" s="1"/>
  <c r="AS140" i="40"/>
  <c r="O140" i="40"/>
  <c r="AM140" i="40"/>
  <c r="T140" i="40"/>
  <c r="M140" i="40"/>
  <c r="AB140" i="40"/>
  <c r="R140" i="40"/>
  <c r="AY140" i="40" s="1"/>
  <c r="P140" i="40"/>
  <c r="AO140" i="40"/>
  <c r="AL140" i="40"/>
  <c r="AH140" i="40"/>
  <c r="X140" i="40"/>
  <c r="W140" i="40"/>
  <c r="AR140" i="40"/>
  <c r="J112" i="49"/>
  <c r="J141" i="40"/>
  <c r="AQ141" i="40" l="1"/>
  <c r="U141" i="40"/>
  <c r="AN141" i="40"/>
  <c r="V141" i="40"/>
  <c r="X141" i="40"/>
  <c r="AL141" i="40"/>
  <c r="AT141" i="40"/>
  <c r="AG141" i="40"/>
  <c r="Y141" i="40"/>
  <c r="AI141" i="40"/>
  <c r="Z141" i="40"/>
  <c r="AZ141" i="40" s="1"/>
  <c r="L141" i="40"/>
  <c r="R141" i="40"/>
  <c r="AY141" i="40" s="1"/>
  <c r="O141" i="40"/>
  <c r="T141" i="40"/>
  <c r="AE141" i="40"/>
  <c r="AJ141" i="40"/>
  <c r="AU141" i="40"/>
  <c r="P141" i="40"/>
  <c r="AS141" i="40"/>
  <c r="AP141" i="40"/>
  <c r="AR141" i="40"/>
  <c r="AM141" i="40"/>
  <c r="M141" i="40"/>
  <c r="AO141" i="40"/>
  <c r="AD141" i="40"/>
  <c r="AB141" i="40"/>
  <c r="Q141" i="40"/>
  <c r="AX141" i="40" s="1"/>
  <c r="S141" i="40"/>
  <c r="AF141" i="40"/>
  <c r="W141" i="40"/>
  <c r="AK141" i="40"/>
  <c r="AH141" i="40"/>
  <c r="AA141" i="40"/>
  <c r="K142" i="40"/>
  <c r="H113" i="49"/>
  <c r="J142" i="40"/>
  <c r="J113" i="49"/>
  <c r="A145" i="40"/>
  <c r="C146" i="40"/>
  <c r="G115" i="49"/>
  <c r="B144" i="40"/>
  <c r="E143" i="40"/>
  <c r="I114" i="49" s="1"/>
  <c r="D143" i="40"/>
  <c r="F143" i="40"/>
  <c r="I143" i="40"/>
  <c r="M114" i="49" s="1"/>
  <c r="H143" i="40"/>
  <c r="L114" i="49" s="1"/>
  <c r="G143" i="40"/>
  <c r="K114" i="49" s="1"/>
  <c r="A146" i="40" l="1"/>
  <c r="C147" i="40"/>
  <c r="AN142" i="40"/>
  <c r="V142" i="40"/>
  <c r="Y142" i="40"/>
  <c r="M142" i="40"/>
  <c r="AL142" i="40"/>
  <c r="AA142" i="40"/>
  <c r="AU142" i="40"/>
  <c r="AI142" i="40"/>
  <c r="P142" i="40"/>
  <c r="AS142" i="40"/>
  <c r="AD142" i="40"/>
  <c r="AF142" i="40"/>
  <c r="X142" i="40"/>
  <c r="Q142" i="40"/>
  <c r="AX142" i="40" s="1"/>
  <c r="AM142" i="40"/>
  <c r="AH142" i="40"/>
  <c r="S142" i="40"/>
  <c r="AO142" i="40"/>
  <c r="AQ142" i="40"/>
  <c r="T142" i="40"/>
  <c r="AE142" i="40"/>
  <c r="AT142" i="40"/>
  <c r="Z142" i="40"/>
  <c r="AZ142" i="40" s="1"/>
  <c r="W142" i="40"/>
  <c r="U142" i="40"/>
  <c r="AG142" i="40"/>
  <c r="AR142" i="40"/>
  <c r="AP142" i="40"/>
  <c r="AK142" i="40"/>
  <c r="L142" i="40"/>
  <c r="AJ142" i="40"/>
  <c r="AB142" i="40"/>
  <c r="R142" i="40"/>
  <c r="AY142" i="40" s="1"/>
  <c r="O142" i="40"/>
  <c r="E144" i="40"/>
  <c r="I115" i="49" s="1"/>
  <c r="D144" i="40"/>
  <c r="H144" i="40"/>
  <c r="L115" i="49" s="1"/>
  <c r="F144" i="40"/>
  <c r="I144" i="40"/>
  <c r="M115" i="49" s="1"/>
  <c r="G144" i="40"/>
  <c r="K115" i="49" s="1"/>
  <c r="B145" i="40"/>
  <c r="G116" i="49"/>
  <c r="J143" i="40"/>
  <c r="J114" i="49"/>
  <c r="H114" i="49"/>
  <c r="K143" i="40"/>
  <c r="J115" i="49" l="1"/>
  <c r="J144" i="40"/>
  <c r="H115" i="49"/>
  <c r="K144" i="40"/>
  <c r="AO143" i="40"/>
  <c r="Z143" i="40"/>
  <c r="AZ143" i="40" s="1"/>
  <c r="O143" i="40"/>
  <c r="AM143" i="40"/>
  <c r="Y143" i="40"/>
  <c r="AT143" i="40"/>
  <c r="AJ143" i="40"/>
  <c r="W143" i="40"/>
  <c r="AR143" i="40"/>
  <c r="AE143" i="40"/>
  <c r="L143" i="40"/>
  <c r="AQ143" i="40"/>
  <c r="AB143" i="40"/>
  <c r="T143" i="40"/>
  <c r="AF143" i="40"/>
  <c r="AA143" i="40"/>
  <c r="X143" i="40"/>
  <c r="V143" i="40"/>
  <c r="M143" i="40"/>
  <c r="AI143" i="40"/>
  <c r="S143" i="40"/>
  <c r="AS143" i="40"/>
  <c r="AP143" i="40"/>
  <c r="AN143" i="40"/>
  <c r="AK143" i="40"/>
  <c r="AG143" i="40"/>
  <c r="AL143" i="40"/>
  <c r="AH143" i="40"/>
  <c r="AD143" i="40"/>
  <c r="U143" i="40"/>
  <c r="R143" i="40"/>
  <c r="AY143" i="40" s="1"/>
  <c r="Q143" i="40"/>
  <c r="AX143" i="40" s="1"/>
  <c r="P143" i="40"/>
  <c r="AU143" i="40"/>
  <c r="A147" i="40"/>
  <c r="C148" i="40"/>
  <c r="D145" i="40"/>
  <c r="G145" i="40"/>
  <c r="K116" i="49" s="1"/>
  <c r="H145" i="40"/>
  <c r="L116" i="49" s="1"/>
  <c r="F145" i="40"/>
  <c r="I145" i="40"/>
  <c r="M116" i="49" s="1"/>
  <c r="E145" i="40"/>
  <c r="I116" i="49" s="1"/>
  <c r="B146" i="40"/>
  <c r="G117" i="49"/>
  <c r="K145" i="40" l="1"/>
  <c r="H116" i="49"/>
  <c r="B147" i="40"/>
  <c r="G118" i="49"/>
  <c r="I146" i="40"/>
  <c r="M117" i="49" s="1"/>
  <c r="F146" i="40"/>
  <c r="G146" i="40"/>
  <c r="K117" i="49" s="1"/>
  <c r="H146" i="40"/>
  <c r="L117" i="49" s="1"/>
  <c r="D146" i="40"/>
  <c r="E146" i="40"/>
  <c r="I117" i="49" s="1"/>
  <c r="AK144" i="40"/>
  <c r="U144" i="40"/>
  <c r="AU144" i="40"/>
  <c r="AJ144" i="40"/>
  <c r="AS144" i="40"/>
  <c r="M144" i="40"/>
  <c r="AF144" i="40"/>
  <c r="S144" i="40"/>
  <c r="AP144" i="40"/>
  <c r="AB144" i="40"/>
  <c r="AN144" i="40"/>
  <c r="T144" i="40"/>
  <c r="AO144" i="40"/>
  <c r="AG144" i="40"/>
  <c r="AL144" i="40"/>
  <c r="V144" i="40"/>
  <c r="AI144" i="40"/>
  <c r="R144" i="40"/>
  <c r="AY144" i="40" s="1"/>
  <c r="AQ144" i="40"/>
  <c r="Z144" i="40"/>
  <c r="AZ144" i="40" s="1"/>
  <c r="AE144" i="40"/>
  <c r="Q144" i="40"/>
  <c r="AX144" i="40" s="1"/>
  <c r="W144" i="40"/>
  <c r="O144" i="40"/>
  <c r="AA144" i="40"/>
  <c r="P144" i="40"/>
  <c r="AH144" i="40"/>
  <c r="AM144" i="40"/>
  <c r="AD144" i="40"/>
  <c r="Y144" i="40"/>
  <c r="X144" i="40"/>
  <c r="AT144" i="40"/>
  <c r="AR144" i="40"/>
  <c r="L144" i="40"/>
  <c r="A148" i="40"/>
  <c r="C149" i="40"/>
  <c r="J116" i="49"/>
  <c r="J145" i="40"/>
  <c r="J117" i="49" l="1"/>
  <c r="J146" i="40"/>
  <c r="K146" i="40"/>
  <c r="H117" i="49"/>
  <c r="A149" i="40"/>
  <c r="C150" i="40"/>
  <c r="F147" i="40"/>
  <c r="D147" i="40"/>
  <c r="G147" i="40"/>
  <c r="K118" i="49" s="1"/>
  <c r="E147" i="40"/>
  <c r="I118" i="49" s="1"/>
  <c r="I147" i="40"/>
  <c r="M118" i="49" s="1"/>
  <c r="H147" i="40"/>
  <c r="L118" i="49" s="1"/>
  <c r="G119" i="49"/>
  <c r="B148" i="40"/>
  <c r="AL145" i="40"/>
  <c r="AK145" i="40"/>
  <c r="W145" i="40"/>
  <c r="AR145" i="40"/>
  <c r="AI145" i="40"/>
  <c r="AQ145" i="40"/>
  <c r="AD145" i="40"/>
  <c r="P145" i="40"/>
  <c r="M145" i="40"/>
  <c r="AO145" i="40"/>
  <c r="S145" i="40"/>
  <c r="V145" i="40"/>
  <c r="Z145" i="40"/>
  <c r="AZ145" i="40" s="1"/>
  <c r="AA145" i="40"/>
  <c r="AH145" i="40"/>
  <c r="AT145" i="40"/>
  <c r="Y145" i="40"/>
  <c r="AS145" i="40"/>
  <c r="X145" i="40"/>
  <c r="R145" i="40"/>
  <c r="AY145" i="40" s="1"/>
  <c r="AG145" i="40"/>
  <c r="AJ145" i="40"/>
  <c r="AP145" i="40"/>
  <c r="AN145" i="40"/>
  <c r="AM145" i="40"/>
  <c r="AF145" i="40"/>
  <c r="U145" i="40"/>
  <c r="T145" i="40"/>
  <c r="Q145" i="40"/>
  <c r="AX145" i="40" s="1"/>
  <c r="O145" i="40"/>
  <c r="AB145" i="40"/>
  <c r="AU145" i="40"/>
  <c r="L145" i="40"/>
  <c r="AE145" i="40"/>
  <c r="C151" i="40" l="1"/>
  <c r="A150" i="40"/>
  <c r="K147" i="40"/>
  <c r="H118" i="49"/>
  <c r="G120" i="49"/>
  <c r="B149" i="40"/>
  <c r="AH146" i="40"/>
  <c r="AO146" i="40"/>
  <c r="U146" i="40"/>
  <c r="AJ146" i="40"/>
  <c r="AM146" i="40"/>
  <c r="Z146" i="40"/>
  <c r="AZ146" i="40" s="1"/>
  <c r="AU146" i="40"/>
  <c r="AK146" i="40"/>
  <c r="R146" i="40"/>
  <c r="AY146" i="40" s="1"/>
  <c r="AA146" i="40"/>
  <c r="P146" i="40"/>
  <c r="W146" i="40"/>
  <c r="AB146" i="40"/>
  <c r="V146" i="40"/>
  <c r="AT146" i="40"/>
  <c r="AE146" i="40"/>
  <c r="AS146" i="40"/>
  <c r="AI146" i="40"/>
  <c r="Q146" i="40"/>
  <c r="AX146" i="40" s="1"/>
  <c r="L146" i="40"/>
  <c r="AG146" i="40"/>
  <c r="M146" i="40"/>
  <c r="AF146" i="40"/>
  <c r="Y146" i="40"/>
  <c r="S146" i="40"/>
  <c r="AN146" i="40"/>
  <c r="AR146" i="40"/>
  <c r="X146" i="40"/>
  <c r="T146" i="40"/>
  <c r="O146" i="40"/>
  <c r="AL146" i="40"/>
  <c r="AP146" i="40"/>
  <c r="AQ146" i="40"/>
  <c r="AD146" i="40"/>
  <c r="F148" i="40"/>
  <c r="E148" i="40"/>
  <c r="I119" i="49" s="1"/>
  <c r="H148" i="40"/>
  <c r="L119" i="49" s="1"/>
  <c r="G148" i="40"/>
  <c r="K119" i="49" s="1"/>
  <c r="D148" i="40"/>
  <c r="I148" i="40"/>
  <c r="M119" i="49" s="1"/>
  <c r="J118" i="49"/>
  <c r="J147" i="40"/>
  <c r="J148" i="40" l="1"/>
  <c r="J119" i="49"/>
  <c r="H149" i="40"/>
  <c r="L120" i="49" s="1"/>
  <c r="I149" i="40"/>
  <c r="M120" i="49" s="1"/>
  <c r="G149" i="40"/>
  <c r="K120" i="49" s="1"/>
  <c r="F149" i="40"/>
  <c r="D149" i="40"/>
  <c r="E149" i="40"/>
  <c r="I120" i="49" s="1"/>
  <c r="AO147" i="40"/>
  <c r="Z147" i="40"/>
  <c r="AZ147" i="40" s="1"/>
  <c r="T147" i="40"/>
  <c r="AL147" i="40"/>
  <c r="Y147" i="40"/>
  <c r="AT147" i="40"/>
  <c r="AK147" i="40"/>
  <c r="V147" i="40"/>
  <c r="AN147" i="40"/>
  <c r="R147" i="40"/>
  <c r="AY147" i="40" s="1"/>
  <c r="AI147" i="40"/>
  <c r="AH147" i="40"/>
  <c r="Q147" i="40"/>
  <c r="AX147" i="40" s="1"/>
  <c r="AG147" i="40"/>
  <c r="AQ147" i="40"/>
  <c r="AR147" i="40"/>
  <c r="AD147" i="40"/>
  <c r="AB147" i="40"/>
  <c r="AA147" i="40"/>
  <c r="X147" i="40"/>
  <c r="L147" i="40"/>
  <c r="P147" i="40"/>
  <c r="AM147" i="40"/>
  <c r="AS147" i="40"/>
  <c r="AF147" i="40"/>
  <c r="AE147" i="40"/>
  <c r="W147" i="40"/>
  <c r="U147" i="40"/>
  <c r="S147" i="40"/>
  <c r="O147" i="40"/>
  <c r="AU147" i="40"/>
  <c r="AP147" i="40"/>
  <c r="AJ147" i="40"/>
  <c r="M147" i="40"/>
  <c r="B150" i="40"/>
  <c r="G121" i="49"/>
  <c r="H119" i="49"/>
  <c r="K148" i="40"/>
  <c r="C152" i="40"/>
  <c r="A151" i="40"/>
  <c r="K149" i="40" l="1"/>
  <c r="H120" i="49"/>
  <c r="G122" i="49"/>
  <c r="B151" i="40"/>
  <c r="J120" i="49"/>
  <c r="J149" i="40"/>
  <c r="A152" i="40"/>
  <c r="C153" i="40"/>
  <c r="AN148" i="40"/>
  <c r="AS148" i="40"/>
  <c r="AF148" i="40"/>
  <c r="M148" i="40"/>
  <c r="AQ148" i="40"/>
  <c r="T148" i="40"/>
  <c r="AO148" i="40"/>
  <c r="AL148" i="40"/>
  <c r="AU148" i="40"/>
  <c r="AP148" i="40"/>
  <c r="AI148" i="40"/>
  <c r="AT148" i="40"/>
  <c r="AM148" i="40"/>
  <c r="Z148" i="40"/>
  <c r="AZ148" i="40" s="1"/>
  <c r="AR148" i="40"/>
  <c r="AB148" i="40"/>
  <c r="U148" i="40"/>
  <c r="AK148" i="40"/>
  <c r="AA148" i="40"/>
  <c r="V148" i="40"/>
  <c r="L148" i="40"/>
  <c r="S148" i="40"/>
  <c r="W148" i="40"/>
  <c r="AE148" i="40"/>
  <c r="AH148" i="40"/>
  <c r="AD148" i="40"/>
  <c r="AG148" i="40"/>
  <c r="X148" i="40"/>
  <c r="P148" i="40"/>
  <c r="O148" i="40"/>
  <c r="Y148" i="40"/>
  <c r="R148" i="40"/>
  <c r="AY148" i="40" s="1"/>
  <c r="AJ148" i="40"/>
  <c r="Q148" i="40"/>
  <c r="AX148" i="40" s="1"/>
  <c r="E150" i="40"/>
  <c r="I121" i="49" s="1"/>
  <c r="D150" i="40"/>
  <c r="H150" i="40"/>
  <c r="L121" i="49" s="1"/>
  <c r="G150" i="40"/>
  <c r="K121" i="49" s="1"/>
  <c r="I150" i="40"/>
  <c r="M121" i="49" s="1"/>
  <c r="F150" i="40"/>
  <c r="B152" i="40" l="1"/>
  <c r="G123" i="49"/>
  <c r="J150" i="40"/>
  <c r="J121" i="49"/>
  <c r="H151" i="40"/>
  <c r="L122" i="49" s="1"/>
  <c r="I151" i="40"/>
  <c r="M122" i="49" s="1"/>
  <c r="E151" i="40"/>
  <c r="I122" i="49" s="1"/>
  <c r="D151" i="40"/>
  <c r="F151" i="40"/>
  <c r="G151" i="40"/>
  <c r="K122" i="49" s="1"/>
  <c r="A153" i="40"/>
  <c r="C154" i="40"/>
  <c r="H121" i="49"/>
  <c r="K150" i="40"/>
  <c r="AM149" i="40"/>
  <c r="P149" i="40"/>
  <c r="AR149" i="40"/>
  <c r="AO149" i="40"/>
  <c r="Q149" i="40"/>
  <c r="AX149" i="40" s="1"/>
  <c r="AS149" i="40"/>
  <c r="AJ149" i="40"/>
  <c r="O149" i="40"/>
  <c r="L149" i="40"/>
  <c r="AF149" i="40"/>
  <c r="AL149" i="40"/>
  <c r="AH149" i="40"/>
  <c r="AI149" i="40"/>
  <c r="AE149" i="40"/>
  <c r="Z149" i="40"/>
  <c r="AZ149" i="40" s="1"/>
  <c r="AQ149" i="40"/>
  <c r="AD149" i="40"/>
  <c r="W149" i="40"/>
  <c r="AB149" i="40"/>
  <c r="X149" i="40"/>
  <c r="S149" i="40"/>
  <c r="AA149" i="40"/>
  <c r="AN149" i="40"/>
  <c r="AP149" i="40"/>
  <c r="AK149" i="40"/>
  <c r="Y149" i="40"/>
  <c r="AG149" i="40"/>
  <c r="T149" i="40"/>
  <c r="AU149" i="40"/>
  <c r="AT149" i="40"/>
  <c r="V149" i="40"/>
  <c r="U149" i="40"/>
  <c r="R149" i="40"/>
  <c r="AY149" i="40" s="1"/>
  <c r="M149" i="40"/>
  <c r="AH150" i="40" l="1"/>
  <c r="Q150" i="40"/>
  <c r="AX150" i="40" s="1"/>
  <c r="AJ150" i="40"/>
  <c r="O150" i="40"/>
  <c r="AF150" i="40"/>
  <c r="AA150" i="40"/>
  <c r="Z150" i="40"/>
  <c r="AZ150" i="40" s="1"/>
  <c r="T150" i="40"/>
  <c r="S150" i="40"/>
  <c r="M150" i="40"/>
  <c r="W150" i="40"/>
  <c r="AE150" i="40"/>
  <c r="L150" i="40"/>
  <c r="AL150" i="40"/>
  <c r="AK150" i="40"/>
  <c r="AR150" i="40"/>
  <c r="AG150" i="40"/>
  <c r="V150" i="40"/>
  <c r="U150" i="40"/>
  <c r="R150" i="40"/>
  <c r="AY150" i="40" s="1"/>
  <c r="AO150" i="40"/>
  <c r="X150" i="40"/>
  <c r="AT150" i="40"/>
  <c r="AS150" i="40"/>
  <c r="AP150" i="40"/>
  <c r="AQ150" i="40"/>
  <c r="AN150" i="40"/>
  <c r="AM150" i="40"/>
  <c r="AI150" i="40"/>
  <c r="P150" i="40"/>
  <c r="AD150" i="40"/>
  <c r="AU150" i="40"/>
  <c r="AB150" i="40"/>
  <c r="Y150" i="40"/>
  <c r="A154" i="40"/>
  <c r="C155" i="40"/>
  <c r="H122" i="49"/>
  <c r="K151" i="40"/>
  <c r="B153" i="40"/>
  <c r="G124" i="49"/>
  <c r="J122" i="49"/>
  <c r="J151" i="40"/>
  <c r="E152" i="40"/>
  <c r="I123" i="49" s="1"/>
  <c r="D152" i="40"/>
  <c r="F152" i="40"/>
  <c r="G152" i="40"/>
  <c r="K123" i="49" s="1"/>
  <c r="I152" i="40"/>
  <c r="M123" i="49" s="1"/>
  <c r="H152" i="40"/>
  <c r="L123" i="49" s="1"/>
  <c r="H153" i="40" l="1"/>
  <c r="L124" i="49" s="1"/>
  <c r="G153" i="40"/>
  <c r="K124" i="49" s="1"/>
  <c r="D153" i="40"/>
  <c r="I153" i="40"/>
  <c r="M124" i="49" s="1"/>
  <c r="F153" i="40"/>
  <c r="E153" i="40"/>
  <c r="I124" i="49" s="1"/>
  <c r="AH151" i="40"/>
  <c r="U151" i="40"/>
  <c r="AB151" i="40"/>
  <c r="S151" i="40"/>
  <c r="AP151" i="40"/>
  <c r="Z151" i="40"/>
  <c r="AZ151" i="40" s="1"/>
  <c r="AU151" i="40"/>
  <c r="AO151" i="40"/>
  <c r="AT151" i="40"/>
  <c r="AN151" i="40"/>
  <c r="Y151" i="40"/>
  <c r="AS151" i="40"/>
  <c r="AL151" i="40"/>
  <c r="X151" i="40"/>
  <c r="AR151" i="40"/>
  <c r="AE151" i="40"/>
  <c r="AI151" i="40"/>
  <c r="O151" i="40"/>
  <c r="AG151" i="40"/>
  <c r="AF151" i="40"/>
  <c r="AD151" i="40"/>
  <c r="M151" i="40"/>
  <c r="W151" i="40"/>
  <c r="Q151" i="40"/>
  <c r="AX151" i="40" s="1"/>
  <c r="P151" i="40"/>
  <c r="T151" i="40"/>
  <c r="L151" i="40"/>
  <c r="AQ151" i="40"/>
  <c r="AA151" i="40"/>
  <c r="V151" i="40"/>
  <c r="AK151" i="40"/>
  <c r="AJ151" i="40"/>
  <c r="AM151" i="40"/>
  <c r="R151" i="40"/>
  <c r="AY151" i="40" s="1"/>
  <c r="A155" i="40"/>
  <c r="C156" i="40"/>
  <c r="G125" i="49"/>
  <c r="B154" i="40"/>
  <c r="J152" i="40"/>
  <c r="J123" i="49"/>
  <c r="H123" i="49"/>
  <c r="K152" i="40"/>
  <c r="B155" i="40" l="1"/>
  <c r="G126" i="49"/>
  <c r="C157" i="40"/>
  <c r="A156" i="40"/>
  <c r="AG152" i="40"/>
  <c r="Y152" i="40"/>
  <c r="AL152" i="40"/>
  <c r="AR152" i="40"/>
  <c r="AD152" i="40"/>
  <c r="AB152" i="40"/>
  <c r="AJ152" i="40"/>
  <c r="Q152" i="40"/>
  <c r="AX152" i="40" s="1"/>
  <c r="AO152" i="40"/>
  <c r="R152" i="40"/>
  <c r="AY152" i="40" s="1"/>
  <c r="AQ152" i="40"/>
  <c r="AH152" i="40"/>
  <c r="AM152" i="40"/>
  <c r="V152" i="40"/>
  <c r="AN152" i="40"/>
  <c r="AA152" i="40"/>
  <c r="P152" i="40"/>
  <c r="AF152" i="40"/>
  <c r="AT152" i="40"/>
  <c r="Z152" i="40"/>
  <c r="AZ152" i="40" s="1"/>
  <c r="T152" i="40"/>
  <c r="M152" i="40"/>
  <c r="W152" i="40"/>
  <c r="L152" i="40"/>
  <c r="U152" i="40"/>
  <c r="O152" i="40"/>
  <c r="X152" i="40"/>
  <c r="AE152" i="40"/>
  <c r="AP152" i="40"/>
  <c r="AS152" i="40"/>
  <c r="AK152" i="40"/>
  <c r="AI152" i="40"/>
  <c r="S152" i="40"/>
  <c r="AU152" i="40"/>
  <c r="K153" i="40"/>
  <c r="H124" i="49"/>
  <c r="J124" i="49"/>
  <c r="J153" i="40"/>
  <c r="F154" i="40"/>
  <c r="E154" i="40"/>
  <c r="I125" i="49" s="1"/>
  <c r="I154" i="40"/>
  <c r="M125" i="49" s="1"/>
  <c r="G154" i="40"/>
  <c r="K125" i="49" s="1"/>
  <c r="H154" i="40"/>
  <c r="L125" i="49" s="1"/>
  <c r="D154" i="40"/>
  <c r="AI153" i="40" l="1"/>
  <c r="Z153" i="40"/>
  <c r="AZ153" i="40" s="1"/>
  <c r="M153" i="40"/>
  <c r="X153" i="40"/>
  <c r="V153" i="40"/>
  <c r="AA153" i="40"/>
  <c r="Q153" i="40"/>
  <c r="AX153" i="40" s="1"/>
  <c r="AM153" i="40"/>
  <c r="AL153" i="40"/>
  <c r="AF153" i="40"/>
  <c r="AJ153" i="40"/>
  <c r="AG153" i="40"/>
  <c r="AO153" i="40"/>
  <c r="AD153" i="40"/>
  <c r="AH153" i="40"/>
  <c r="W153" i="40"/>
  <c r="AT153" i="40"/>
  <c r="O153" i="40"/>
  <c r="R153" i="40"/>
  <c r="AY153" i="40" s="1"/>
  <c r="T153" i="40"/>
  <c r="Y153" i="40"/>
  <c r="AQ153" i="40"/>
  <c r="AP153" i="40"/>
  <c r="AU153" i="40"/>
  <c r="AN153" i="40"/>
  <c r="AS153" i="40"/>
  <c r="S153" i="40"/>
  <c r="P153" i="40"/>
  <c r="AK153" i="40"/>
  <c r="AB153" i="40"/>
  <c r="AE153" i="40"/>
  <c r="U153" i="40"/>
  <c r="AR153" i="40"/>
  <c r="L153" i="40"/>
  <c r="K154" i="40"/>
  <c r="H125" i="49"/>
  <c r="A157" i="40"/>
  <c r="C158" i="40"/>
  <c r="G127" i="49"/>
  <c r="B156" i="40"/>
  <c r="J125" i="49"/>
  <c r="J154" i="40"/>
  <c r="G155" i="40"/>
  <c r="K126" i="49" s="1"/>
  <c r="F155" i="40"/>
  <c r="D155" i="40"/>
  <c r="E155" i="40"/>
  <c r="I126" i="49" s="1"/>
  <c r="I155" i="40"/>
  <c r="M126" i="49" s="1"/>
  <c r="H155" i="40"/>
  <c r="L126" i="49" s="1"/>
  <c r="C159" i="40" l="1"/>
  <c r="A158" i="40"/>
  <c r="K155" i="40"/>
  <c r="H126" i="49"/>
  <c r="I156" i="40"/>
  <c r="M127" i="49" s="1"/>
  <c r="G156" i="40"/>
  <c r="K127" i="49" s="1"/>
  <c r="E156" i="40"/>
  <c r="I127" i="49" s="1"/>
  <c r="H156" i="40"/>
  <c r="L127" i="49" s="1"/>
  <c r="F156" i="40"/>
  <c r="D156" i="40"/>
  <c r="G128" i="49"/>
  <c r="B157" i="40"/>
  <c r="AO154" i="40"/>
  <c r="AA154" i="40"/>
  <c r="Y154" i="40"/>
  <c r="L154" i="40"/>
  <c r="AQ154" i="40"/>
  <c r="W154" i="40"/>
  <c r="AG154" i="40"/>
  <c r="M154" i="40"/>
  <c r="AN154" i="40"/>
  <c r="T154" i="40"/>
  <c r="AM154" i="40"/>
  <c r="S154" i="40"/>
  <c r="AL154" i="40"/>
  <c r="Q154" i="40"/>
  <c r="AX154" i="40" s="1"/>
  <c r="AK154" i="40"/>
  <c r="AJ154" i="40"/>
  <c r="R154" i="40"/>
  <c r="AY154" i="40" s="1"/>
  <c r="V154" i="40"/>
  <c r="AU154" i="40"/>
  <c r="Z154" i="40"/>
  <c r="AZ154" i="40" s="1"/>
  <c r="AP154" i="40"/>
  <c r="AT154" i="40"/>
  <c r="AI154" i="40"/>
  <c r="AS154" i="40"/>
  <c r="AH154" i="40"/>
  <c r="AR154" i="40"/>
  <c r="AF154" i="40"/>
  <c r="AE154" i="40"/>
  <c r="X154" i="40"/>
  <c r="P154" i="40"/>
  <c r="AD154" i="40"/>
  <c r="U154" i="40"/>
  <c r="AB154" i="40"/>
  <c r="O154" i="40"/>
  <c r="J126" i="49"/>
  <c r="J155" i="40"/>
  <c r="H127" i="49" l="1"/>
  <c r="K156" i="40"/>
  <c r="J156" i="40"/>
  <c r="J127" i="49"/>
  <c r="H157" i="40"/>
  <c r="L128" i="49" s="1"/>
  <c r="D157" i="40"/>
  <c r="E157" i="40"/>
  <c r="I128" i="49" s="1"/>
  <c r="I157" i="40"/>
  <c r="M128" i="49" s="1"/>
  <c r="G157" i="40"/>
  <c r="K128" i="49" s="1"/>
  <c r="F157" i="40"/>
  <c r="AF155" i="40"/>
  <c r="AB155" i="40"/>
  <c r="P155" i="40"/>
  <c r="AQ155" i="40"/>
  <c r="AA155" i="40"/>
  <c r="T155" i="40"/>
  <c r="Y155" i="40"/>
  <c r="AR155" i="40"/>
  <c r="AP155" i="40"/>
  <c r="X155" i="40"/>
  <c r="L155" i="40"/>
  <c r="AO155" i="40"/>
  <c r="AN155" i="40"/>
  <c r="M155" i="40"/>
  <c r="AK155" i="40"/>
  <c r="W155" i="40"/>
  <c r="AL155" i="40"/>
  <c r="R155" i="40"/>
  <c r="AY155" i="40" s="1"/>
  <c r="AE155" i="40"/>
  <c r="O155" i="40"/>
  <c r="AJ155" i="40"/>
  <c r="AT155" i="40"/>
  <c r="AM155" i="40"/>
  <c r="AS155" i="40"/>
  <c r="AI155" i="40"/>
  <c r="AH155" i="40"/>
  <c r="AG155" i="40"/>
  <c r="AD155" i="40"/>
  <c r="Z155" i="40"/>
  <c r="AZ155" i="40" s="1"/>
  <c r="S155" i="40"/>
  <c r="V155" i="40"/>
  <c r="U155" i="40"/>
  <c r="Q155" i="40"/>
  <c r="AX155" i="40" s="1"/>
  <c r="AU155" i="40"/>
  <c r="B158" i="40"/>
  <c r="G129" i="49"/>
  <c r="C160" i="40"/>
  <c r="A159" i="40"/>
  <c r="J157" i="40" l="1"/>
  <c r="J128" i="49"/>
  <c r="G158" i="40"/>
  <c r="K129" i="49" s="1"/>
  <c r="D158" i="40"/>
  <c r="I158" i="40"/>
  <c r="M129" i="49" s="1"/>
  <c r="F158" i="40"/>
  <c r="E158" i="40"/>
  <c r="I129" i="49" s="1"/>
  <c r="H158" i="40"/>
  <c r="L129" i="49" s="1"/>
  <c r="G130" i="49"/>
  <c r="B159" i="40"/>
  <c r="H128" i="49"/>
  <c r="K157" i="40"/>
  <c r="A160" i="40"/>
  <c r="C161" i="40"/>
  <c r="AE156" i="40"/>
  <c r="AB156" i="40"/>
  <c r="AQ156" i="40"/>
  <c r="AN156" i="40"/>
  <c r="U156" i="40"/>
  <c r="AO156" i="40"/>
  <c r="AD156" i="40"/>
  <c r="P156" i="40"/>
  <c r="Y156" i="40"/>
  <c r="AS156" i="40"/>
  <c r="T156" i="40"/>
  <c r="AR156" i="40"/>
  <c r="X156" i="40"/>
  <c r="AP156" i="40"/>
  <c r="V156" i="40"/>
  <c r="AK156" i="40"/>
  <c r="O156" i="40"/>
  <c r="AJ156" i="40"/>
  <c r="W156" i="40"/>
  <c r="AF156" i="40"/>
  <c r="AI156" i="40"/>
  <c r="Z156" i="40"/>
  <c r="AZ156" i="40" s="1"/>
  <c r="R156" i="40"/>
  <c r="AY156" i="40" s="1"/>
  <c r="M156" i="40"/>
  <c r="L156" i="40"/>
  <c r="Q156" i="40"/>
  <c r="AX156" i="40" s="1"/>
  <c r="AM156" i="40"/>
  <c r="AT156" i="40"/>
  <c r="AH156" i="40"/>
  <c r="AL156" i="40"/>
  <c r="AG156" i="40"/>
  <c r="S156" i="40"/>
  <c r="AA156" i="40"/>
  <c r="AU156" i="40"/>
  <c r="C162" i="40" l="1"/>
  <c r="A161" i="40"/>
  <c r="AI157" i="40"/>
  <c r="AK157" i="40"/>
  <c r="AP157" i="40"/>
  <c r="W157" i="40"/>
  <c r="M157" i="40"/>
  <c r="AN157" i="40"/>
  <c r="S157" i="40"/>
  <c r="P157" i="40"/>
  <c r="AE157" i="40"/>
  <c r="AT157" i="40"/>
  <c r="Z157" i="40"/>
  <c r="AZ157" i="40" s="1"/>
  <c r="AS157" i="40"/>
  <c r="Y157" i="40"/>
  <c r="AR157" i="40"/>
  <c r="X157" i="40"/>
  <c r="AM157" i="40"/>
  <c r="AG157" i="40"/>
  <c r="O157" i="40"/>
  <c r="V157" i="40"/>
  <c r="R157" i="40"/>
  <c r="AY157" i="40" s="1"/>
  <c r="T157" i="40"/>
  <c r="Q157" i="40"/>
  <c r="AX157" i="40" s="1"/>
  <c r="AB157" i="40"/>
  <c r="AQ157" i="40"/>
  <c r="U157" i="40"/>
  <c r="AO157" i="40"/>
  <c r="AU157" i="40"/>
  <c r="AF157" i="40"/>
  <c r="AA157" i="40"/>
  <c r="L157" i="40"/>
  <c r="AD157" i="40"/>
  <c r="AH157" i="40"/>
  <c r="AL157" i="40"/>
  <c r="AJ157" i="40"/>
  <c r="J129" i="49"/>
  <c r="J158" i="40"/>
  <c r="G159" i="40"/>
  <c r="K130" i="49" s="1"/>
  <c r="H159" i="40"/>
  <c r="L130" i="49" s="1"/>
  <c r="F159" i="40"/>
  <c r="E159" i="40"/>
  <c r="I130" i="49" s="1"/>
  <c r="I159" i="40"/>
  <c r="M130" i="49" s="1"/>
  <c r="D159" i="40"/>
  <c r="H129" i="49"/>
  <c r="K158" i="40"/>
  <c r="G131" i="49"/>
  <c r="B160" i="40"/>
  <c r="J159" i="40" l="1"/>
  <c r="J130" i="49"/>
  <c r="I160" i="40"/>
  <c r="M131" i="49" s="1"/>
  <c r="H160" i="40"/>
  <c r="L131" i="49" s="1"/>
  <c r="G160" i="40"/>
  <c r="K131" i="49" s="1"/>
  <c r="D160" i="40"/>
  <c r="F160" i="40"/>
  <c r="E160" i="40"/>
  <c r="I131" i="49" s="1"/>
  <c r="AP158" i="40"/>
  <c r="W158" i="40"/>
  <c r="T158" i="40"/>
  <c r="AL158" i="40"/>
  <c r="AF158" i="40"/>
  <c r="AQ158" i="40"/>
  <c r="AA158" i="40"/>
  <c r="AU158" i="40"/>
  <c r="AB158" i="40"/>
  <c r="S158" i="40"/>
  <c r="X158" i="40"/>
  <c r="AT158" i="40"/>
  <c r="V158" i="40"/>
  <c r="AS158" i="40"/>
  <c r="U158" i="40"/>
  <c r="AR158" i="40"/>
  <c r="AM158" i="40"/>
  <c r="P158" i="40"/>
  <c r="AH158" i="40"/>
  <c r="R158" i="40"/>
  <c r="AY158" i="40" s="1"/>
  <c r="Q158" i="40"/>
  <c r="AX158" i="40" s="1"/>
  <c r="AN158" i="40"/>
  <c r="AK158" i="40"/>
  <c r="AO158" i="40"/>
  <c r="AJ158" i="40"/>
  <c r="AI158" i="40"/>
  <c r="AE158" i="40"/>
  <c r="L158" i="40"/>
  <c r="Y158" i="40"/>
  <c r="AD158" i="40"/>
  <c r="AG158" i="40"/>
  <c r="Z158" i="40"/>
  <c r="AZ158" i="40" s="1"/>
  <c r="O158" i="40"/>
  <c r="M158" i="40"/>
  <c r="K159" i="40"/>
  <c r="H130" i="49"/>
  <c r="G132" i="49"/>
  <c r="B161" i="40"/>
  <c r="A162" i="40"/>
  <c r="C163" i="40"/>
  <c r="A163" i="40" l="1"/>
  <c r="C164" i="40"/>
  <c r="G133" i="49"/>
  <c r="B162" i="40"/>
  <c r="D161" i="40"/>
  <c r="E161" i="40"/>
  <c r="I132" i="49" s="1"/>
  <c r="I161" i="40"/>
  <c r="M132" i="49" s="1"/>
  <c r="H161" i="40"/>
  <c r="L132" i="49" s="1"/>
  <c r="G161" i="40"/>
  <c r="K132" i="49" s="1"/>
  <c r="F161" i="40"/>
  <c r="J160" i="40"/>
  <c r="J131" i="49"/>
  <c r="K160" i="40"/>
  <c r="H131" i="49"/>
  <c r="AQ159" i="40"/>
  <c r="AB159" i="40"/>
  <c r="T159" i="40"/>
  <c r="AO159" i="40"/>
  <c r="AU159" i="40"/>
  <c r="AM159" i="40"/>
  <c r="Y159" i="40"/>
  <c r="AT159" i="40"/>
  <c r="AF159" i="40"/>
  <c r="P159" i="40"/>
  <c r="AE159" i="40"/>
  <c r="S159" i="40"/>
  <c r="AD159" i="40"/>
  <c r="O159" i="40"/>
  <c r="AL159" i="40"/>
  <c r="AS159" i="40"/>
  <c r="X159" i="40"/>
  <c r="M159" i="40"/>
  <c r="AJ159" i="40"/>
  <c r="R159" i="40"/>
  <c r="AY159" i="40" s="1"/>
  <c r="AP159" i="40"/>
  <c r="AR159" i="40"/>
  <c r="AN159" i="40"/>
  <c r="L159" i="40"/>
  <c r="AK159" i="40"/>
  <c r="AI159" i="40"/>
  <c r="AH159" i="40"/>
  <c r="AG159" i="40"/>
  <c r="AA159" i="40"/>
  <c r="Z159" i="40"/>
  <c r="AZ159" i="40" s="1"/>
  <c r="Q159" i="40"/>
  <c r="AX159" i="40" s="1"/>
  <c r="W159" i="40"/>
  <c r="V159" i="40"/>
  <c r="U159" i="40"/>
  <c r="AO160" i="40" l="1"/>
  <c r="AA160" i="40"/>
  <c r="R160" i="40"/>
  <c r="AY160" i="40" s="1"/>
  <c r="AK160" i="40"/>
  <c r="Q160" i="40"/>
  <c r="AX160" i="40" s="1"/>
  <c r="AT160" i="40"/>
  <c r="AJ160" i="40"/>
  <c r="AS160" i="40"/>
  <c r="AE160" i="40"/>
  <c r="S160" i="40"/>
  <c r="AH160" i="40"/>
  <c r="P160" i="40"/>
  <c r="Y160" i="40"/>
  <c r="V160" i="40"/>
  <c r="AG160" i="40"/>
  <c r="W160" i="40"/>
  <c r="AN160" i="40"/>
  <c r="AD160" i="40"/>
  <c r="AF160" i="40"/>
  <c r="M160" i="40"/>
  <c r="AL160" i="40"/>
  <c r="AB160" i="40"/>
  <c r="T160" i="40"/>
  <c r="U160" i="40"/>
  <c r="O160" i="40"/>
  <c r="AM160" i="40"/>
  <c r="X160" i="40"/>
  <c r="AP160" i="40"/>
  <c r="AR160" i="40"/>
  <c r="AQ160" i="40"/>
  <c r="AI160" i="40"/>
  <c r="L160" i="40"/>
  <c r="Z160" i="40"/>
  <c r="AZ160" i="40" s="1"/>
  <c r="AU160" i="40"/>
  <c r="H132" i="49"/>
  <c r="K161" i="40"/>
  <c r="J132" i="49"/>
  <c r="J161" i="40"/>
  <c r="G162" i="40"/>
  <c r="K133" i="49" s="1"/>
  <c r="F162" i="40"/>
  <c r="D162" i="40"/>
  <c r="E162" i="40"/>
  <c r="I133" i="49" s="1"/>
  <c r="H162" i="40"/>
  <c r="L133" i="49" s="1"/>
  <c r="I162" i="40"/>
  <c r="M133" i="49" s="1"/>
  <c r="A164" i="40"/>
  <c r="C165" i="40"/>
  <c r="B163" i="40"/>
  <c r="G134" i="49"/>
  <c r="G163" i="40" l="1"/>
  <c r="K134" i="49" s="1"/>
  <c r="H163" i="40"/>
  <c r="L134" i="49" s="1"/>
  <c r="D163" i="40"/>
  <c r="F163" i="40"/>
  <c r="I163" i="40"/>
  <c r="M134" i="49" s="1"/>
  <c r="E163" i="40"/>
  <c r="I134" i="49" s="1"/>
  <c r="K162" i="40"/>
  <c r="H133" i="49"/>
  <c r="C166" i="40"/>
  <c r="A165" i="40"/>
  <c r="B164" i="40"/>
  <c r="G135" i="49"/>
  <c r="J133" i="49"/>
  <c r="J162" i="40"/>
  <c r="AO161" i="40"/>
  <c r="AB161" i="40"/>
  <c r="AD161" i="40"/>
  <c r="M161" i="40"/>
  <c r="AK161" i="40"/>
  <c r="O161" i="40"/>
  <c r="AS161" i="40"/>
  <c r="AJ161" i="40"/>
  <c r="P161" i="40"/>
  <c r="AR161" i="40"/>
  <c r="AI161" i="40"/>
  <c r="AF161" i="40"/>
  <c r="Z161" i="40"/>
  <c r="AZ161" i="40" s="1"/>
  <c r="V161" i="40"/>
  <c r="L161" i="40"/>
  <c r="X161" i="40"/>
  <c r="AP161" i="40"/>
  <c r="AA161" i="40"/>
  <c r="Y161" i="40"/>
  <c r="S161" i="40"/>
  <c r="AE161" i="40"/>
  <c r="R161" i="40"/>
  <c r="AY161" i="40" s="1"/>
  <c r="W161" i="40"/>
  <c r="U161" i="40"/>
  <c r="T161" i="40"/>
  <c r="AL161" i="40"/>
  <c r="AU161" i="40"/>
  <c r="AG161" i="40"/>
  <c r="AT161" i="40"/>
  <c r="AM161" i="40"/>
  <c r="AN161" i="40"/>
  <c r="AQ161" i="40"/>
  <c r="AH161" i="40"/>
  <c r="Q161" i="40"/>
  <c r="AX161" i="40" s="1"/>
  <c r="B165" i="40" l="1"/>
  <c r="G136" i="49"/>
  <c r="AM162" i="40"/>
  <c r="Z162" i="40"/>
  <c r="AZ162" i="40" s="1"/>
  <c r="AU162" i="40"/>
  <c r="AI162" i="40"/>
  <c r="Y162" i="40"/>
  <c r="AR162" i="40"/>
  <c r="AH162" i="40"/>
  <c r="AE162" i="40"/>
  <c r="AD162" i="40"/>
  <c r="S162" i="40"/>
  <c r="AJ162" i="40"/>
  <c r="Q162" i="40"/>
  <c r="AX162" i="40" s="1"/>
  <c r="AQ162" i="40"/>
  <c r="M162" i="40"/>
  <c r="AN162" i="40"/>
  <c r="T162" i="40"/>
  <c r="AL162" i="40"/>
  <c r="AP162" i="40"/>
  <c r="O162" i="40"/>
  <c r="AK162" i="40"/>
  <c r="P162" i="40"/>
  <c r="AG162" i="40"/>
  <c r="AT162" i="40"/>
  <c r="AA162" i="40"/>
  <c r="AS162" i="40"/>
  <c r="X162" i="40"/>
  <c r="L162" i="40"/>
  <c r="W162" i="40"/>
  <c r="AB162" i="40"/>
  <c r="R162" i="40"/>
  <c r="AY162" i="40" s="1"/>
  <c r="U162" i="40"/>
  <c r="AO162" i="40"/>
  <c r="V162" i="40"/>
  <c r="AF162" i="40"/>
  <c r="J134" i="49"/>
  <c r="J163" i="40"/>
  <c r="F164" i="40"/>
  <c r="H164" i="40"/>
  <c r="L135" i="49" s="1"/>
  <c r="G164" i="40"/>
  <c r="K135" i="49" s="1"/>
  <c r="I164" i="40"/>
  <c r="M135" i="49" s="1"/>
  <c r="E164" i="40"/>
  <c r="I135" i="49" s="1"/>
  <c r="D164" i="40"/>
  <c r="K163" i="40"/>
  <c r="H134" i="49"/>
  <c r="A166" i="40"/>
  <c r="C167" i="40"/>
  <c r="J164" i="40" l="1"/>
  <c r="J135" i="49"/>
  <c r="G137" i="49"/>
  <c r="B166" i="40"/>
  <c r="C168" i="40"/>
  <c r="A167" i="40"/>
  <c r="AJ163" i="40"/>
  <c r="X163" i="40"/>
  <c r="AT163" i="40"/>
  <c r="AI163" i="40"/>
  <c r="U163" i="40"/>
  <c r="M163" i="40"/>
  <c r="AH163" i="40"/>
  <c r="R163" i="40"/>
  <c r="AY163" i="40" s="1"/>
  <c r="AQ163" i="40"/>
  <c r="AR163" i="40"/>
  <c r="AE163" i="40"/>
  <c r="T163" i="40"/>
  <c r="L163" i="40"/>
  <c r="AD163" i="40"/>
  <c r="AB163" i="40"/>
  <c r="AU163" i="40"/>
  <c r="AA163" i="40"/>
  <c r="AS163" i="40"/>
  <c r="Z163" i="40"/>
  <c r="AZ163" i="40" s="1"/>
  <c r="Y163" i="40"/>
  <c r="AP163" i="40"/>
  <c r="W163" i="40"/>
  <c r="AM163" i="40"/>
  <c r="V163" i="40"/>
  <c r="AN163" i="40"/>
  <c r="P163" i="40"/>
  <c r="AG163" i="40"/>
  <c r="S163" i="40"/>
  <c r="AL163" i="40"/>
  <c r="AK163" i="40"/>
  <c r="AO163" i="40"/>
  <c r="AF163" i="40"/>
  <c r="O163" i="40"/>
  <c r="Q163" i="40"/>
  <c r="AX163" i="40" s="1"/>
  <c r="K164" i="40"/>
  <c r="H135" i="49"/>
  <c r="F165" i="40"/>
  <c r="H165" i="40"/>
  <c r="L136" i="49" s="1"/>
  <c r="I165" i="40"/>
  <c r="M136" i="49" s="1"/>
  <c r="G165" i="40"/>
  <c r="K136" i="49" s="1"/>
  <c r="E165" i="40"/>
  <c r="I136" i="49" s="1"/>
  <c r="D165" i="40"/>
  <c r="H136" i="49" l="1"/>
  <c r="K165" i="40"/>
  <c r="A168" i="40"/>
  <c r="C169" i="40"/>
  <c r="AP164" i="40"/>
  <c r="O164" i="40"/>
  <c r="AS164" i="40"/>
  <c r="AE164" i="40"/>
  <c r="L164" i="40"/>
  <c r="AK164" i="40"/>
  <c r="W164" i="40"/>
  <c r="X164" i="40"/>
  <c r="T164" i="40"/>
  <c r="AU164" i="40"/>
  <c r="AG164" i="40"/>
  <c r="AT164" i="40"/>
  <c r="V164" i="40"/>
  <c r="AR164" i="40"/>
  <c r="S164" i="40"/>
  <c r="M164" i="40"/>
  <c r="AQ164" i="40"/>
  <c r="P164" i="40"/>
  <c r="AO164" i="40"/>
  <c r="AI164" i="40"/>
  <c r="AM164" i="40"/>
  <c r="Z164" i="40"/>
  <c r="AZ164" i="40" s="1"/>
  <c r="AL164" i="40"/>
  <c r="U164" i="40"/>
  <c r="AD164" i="40"/>
  <c r="AF164" i="40"/>
  <c r="AB164" i="40"/>
  <c r="Q164" i="40"/>
  <c r="AX164" i="40" s="1"/>
  <c r="AH164" i="40"/>
  <c r="AA164" i="40"/>
  <c r="R164" i="40"/>
  <c r="AY164" i="40" s="1"/>
  <c r="Y164" i="40"/>
  <c r="AJ164" i="40"/>
  <c r="AN164" i="40"/>
  <c r="D166" i="40"/>
  <c r="H166" i="40"/>
  <c r="L137" i="49" s="1"/>
  <c r="G166" i="40"/>
  <c r="K137" i="49" s="1"/>
  <c r="I166" i="40"/>
  <c r="M137" i="49" s="1"/>
  <c r="F166" i="40"/>
  <c r="E166" i="40"/>
  <c r="I137" i="49" s="1"/>
  <c r="G138" i="49"/>
  <c r="B167" i="40"/>
  <c r="J165" i="40"/>
  <c r="J136" i="49"/>
  <c r="H137" i="49" l="1"/>
  <c r="K166" i="40"/>
  <c r="C170" i="40"/>
  <c r="A169" i="40"/>
  <c r="I167" i="40"/>
  <c r="M138" i="49" s="1"/>
  <c r="F167" i="40"/>
  <c r="H167" i="40"/>
  <c r="L138" i="49" s="1"/>
  <c r="G167" i="40"/>
  <c r="K138" i="49" s="1"/>
  <c r="D167" i="40"/>
  <c r="E167" i="40"/>
  <c r="I138" i="49" s="1"/>
  <c r="G139" i="49"/>
  <c r="B168" i="40"/>
  <c r="AL165" i="40"/>
  <c r="P165" i="40"/>
  <c r="AR165" i="40"/>
  <c r="AH165" i="40"/>
  <c r="O165" i="40"/>
  <c r="M165" i="40"/>
  <c r="AE165" i="40"/>
  <c r="Z165" i="40"/>
  <c r="AZ165" i="40" s="1"/>
  <c r="AB165" i="40"/>
  <c r="S165" i="40"/>
  <c r="AU165" i="40"/>
  <c r="T165" i="40"/>
  <c r="AT165" i="40"/>
  <c r="Q165" i="40"/>
  <c r="AX165" i="40" s="1"/>
  <c r="AS165" i="40"/>
  <c r="AQ165" i="40"/>
  <c r="AP165" i="40"/>
  <c r="X165" i="40"/>
  <c r="L165" i="40"/>
  <c r="AN165" i="40"/>
  <c r="V165" i="40"/>
  <c r="AM165" i="40"/>
  <c r="AA165" i="40"/>
  <c r="AF165" i="40"/>
  <c r="AI165" i="40"/>
  <c r="AD165" i="40"/>
  <c r="U165" i="40"/>
  <c r="AG165" i="40"/>
  <c r="W165" i="40"/>
  <c r="R165" i="40"/>
  <c r="AY165" i="40" s="1"/>
  <c r="AK165" i="40"/>
  <c r="AO165" i="40"/>
  <c r="AJ165" i="40"/>
  <c r="Y165" i="40"/>
  <c r="J166" i="40"/>
  <c r="J137" i="49"/>
  <c r="I168" i="40" l="1"/>
  <c r="M139" i="49" s="1"/>
  <c r="H168" i="40"/>
  <c r="L139" i="49" s="1"/>
  <c r="G168" i="40"/>
  <c r="K139" i="49" s="1"/>
  <c r="D168" i="40"/>
  <c r="F168" i="40"/>
  <c r="E168" i="40"/>
  <c r="I139" i="49" s="1"/>
  <c r="J167" i="40"/>
  <c r="J138" i="49"/>
  <c r="G140" i="49"/>
  <c r="B169" i="40"/>
  <c r="H138" i="49"/>
  <c r="K167" i="40"/>
  <c r="C171" i="40"/>
  <c r="A170" i="40"/>
  <c r="AH166" i="40"/>
  <c r="R166" i="40"/>
  <c r="AY166" i="40" s="1"/>
  <c r="AF166" i="40"/>
  <c r="S166" i="40"/>
  <c r="AG166" i="40"/>
  <c r="M166" i="40"/>
  <c r="AE166" i="40"/>
  <c r="O166" i="40"/>
  <c r="L166" i="40"/>
  <c r="Z166" i="40"/>
  <c r="AZ166" i="40" s="1"/>
  <c r="AB166" i="40"/>
  <c r="P166" i="40"/>
  <c r="X166" i="40"/>
  <c r="AA166" i="40"/>
  <c r="W166" i="40"/>
  <c r="AU166" i="40"/>
  <c r="AP166" i="40"/>
  <c r="V166" i="40"/>
  <c r="AT166" i="40"/>
  <c r="AQ166" i="40"/>
  <c r="U166" i="40"/>
  <c r="AS166" i="40"/>
  <c r="AL166" i="40"/>
  <c r="AI166" i="40"/>
  <c r="T166" i="40"/>
  <c r="AJ166" i="40"/>
  <c r="Q166" i="40"/>
  <c r="AX166" i="40" s="1"/>
  <c r="AM166" i="40"/>
  <c r="AR166" i="40"/>
  <c r="AN166" i="40"/>
  <c r="AO166" i="40"/>
  <c r="AK166" i="40"/>
  <c r="AD166" i="40"/>
  <c r="Y166" i="40"/>
  <c r="K168" i="40" l="1"/>
  <c r="H139" i="49"/>
  <c r="B170" i="40"/>
  <c r="G141" i="49"/>
  <c r="AP167" i="40"/>
  <c r="AA167" i="40"/>
  <c r="S167" i="40"/>
  <c r="AO167" i="40"/>
  <c r="Z167" i="40"/>
  <c r="AZ167" i="40" s="1"/>
  <c r="O167" i="40"/>
  <c r="AN167" i="40"/>
  <c r="AU167" i="40"/>
  <c r="AL167" i="40"/>
  <c r="Y167" i="40"/>
  <c r="AT167" i="40"/>
  <c r="AK167" i="40"/>
  <c r="X167" i="40"/>
  <c r="AS167" i="40"/>
  <c r="AJ167" i="40"/>
  <c r="W167" i="40"/>
  <c r="AR167" i="40"/>
  <c r="AM167" i="40"/>
  <c r="V167" i="40"/>
  <c r="AI167" i="40"/>
  <c r="U167" i="40"/>
  <c r="AE167" i="40"/>
  <c r="AD167" i="40"/>
  <c r="P167" i="40"/>
  <c r="R167" i="40"/>
  <c r="AY167" i="40" s="1"/>
  <c r="Q167" i="40"/>
  <c r="AX167" i="40" s="1"/>
  <c r="T167" i="40"/>
  <c r="M167" i="40"/>
  <c r="AQ167" i="40"/>
  <c r="L167" i="40"/>
  <c r="AH167" i="40"/>
  <c r="AG167" i="40"/>
  <c r="AF167" i="40"/>
  <c r="AB167" i="40"/>
  <c r="H169" i="40"/>
  <c r="L140" i="49" s="1"/>
  <c r="F169" i="40"/>
  <c r="I169" i="40"/>
  <c r="M140" i="49" s="1"/>
  <c r="E169" i="40"/>
  <c r="I140" i="49" s="1"/>
  <c r="G169" i="40"/>
  <c r="K140" i="49" s="1"/>
  <c r="D169" i="40"/>
  <c r="J139" i="49"/>
  <c r="J168" i="40"/>
  <c r="C172" i="40"/>
  <c r="A171" i="40"/>
  <c r="C173" i="40" l="1"/>
  <c r="A172" i="40"/>
  <c r="J169" i="40"/>
  <c r="J140" i="49"/>
  <c r="D170" i="40"/>
  <c r="F170" i="40"/>
  <c r="I170" i="40"/>
  <c r="M141" i="49" s="1"/>
  <c r="E170" i="40"/>
  <c r="I141" i="49" s="1"/>
  <c r="G170" i="40"/>
  <c r="K141" i="49" s="1"/>
  <c r="H170" i="40"/>
  <c r="L141" i="49" s="1"/>
  <c r="G142" i="49"/>
  <c r="B171" i="40"/>
  <c r="K169" i="40"/>
  <c r="H140" i="49"/>
  <c r="AQ168" i="40"/>
  <c r="AH168" i="40"/>
  <c r="S168" i="40"/>
  <c r="AM168" i="40"/>
  <c r="Y168" i="40"/>
  <c r="AU168" i="40"/>
  <c r="AN168" i="40"/>
  <c r="W168" i="40"/>
  <c r="AT168" i="40"/>
  <c r="AL168" i="40"/>
  <c r="U168" i="40"/>
  <c r="AS168" i="40"/>
  <c r="AI168" i="40"/>
  <c r="O168" i="40"/>
  <c r="AR168" i="40"/>
  <c r="M168" i="40"/>
  <c r="AD168" i="40"/>
  <c r="R168" i="40"/>
  <c r="AY168" i="40" s="1"/>
  <c r="L168" i="40"/>
  <c r="AG168" i="40"/>
  <c r="AK168" i="40"/>
  <c r="V168" i="40"/>
  <c r="Z168" i="40"/>
  <c r="AZ168" i="40" s="1"/>
  <c r="X168" i="40"/>
  <c r="AP168" i="40"/>
  <c r="P168" i="40"/>
  <c r="AE168" i="40"/>
  <c r="T168" i="40"/>
  <c r="Q168" i="40"/>
  <c r="AX168" i="40" s="1"/>
  <c r="AJ168" i="40"/>
  <c r="AB168" i="40"/>
  <c r="AO168" i="40"/>
  <c r="AF168" i="40"/>
  <c r="AA168" i="40"/>
  <c r="AO169" i="40" l="1"/>
  <c r="P169" i="40"/>
  <c r="AT169" i="40"/>
  <c r="AM169" i="40"/>
  <c r="W169" i="40"/>
  <c r="AS169" i="40"/>
  <c r="AJ169" i="40"/>
  <c r="U169" i="40"/>
  <c r="AR169" i="40"/>
  <c r="AE169" i="40"/>
  <c r="O169" i="40"/>
  <c r="AI169" i="40"/>
  <c r="AH169" i="40"/>
  <c r="AD169" i="40"/>
  <c r="Y169" i="40"/>
  <c r="AL169" i="40"/>
  <c r="R169" i="40"/>
  <c r="AY169" i="40" s="1"/>
  <c r="AG169" i="40"/>
  <c r="AQ169" i="40"/>
  <c r="AA169" i="40"/>
  <c r="Q169" i="40"/>
  <c r="AX169" i="40" s="1"/>
  <c r="AP169" i="40"/>
  <c r="S169" i="40"/>
  <c r="AB169" i="40"/>
  <c r="AK169" i="40"/>
  <c r="AF169" i="40"/>
  <c r="Z169" i="40"/>
  <c r="AZ169" i="40" s="1"/>
  <c r="L169" i="40"/>
  <c r="T169" i="40"/>
  <c r="V169" i="40"/>
  <c r="X169" i="40"/>
  <c r="AU169" i="40"/>
  <c r="M169" i="40"/>
  <c r="AN169" i="40"/>
  <c r="K170" i="40"/>
  <c r="H141" i="49"/>
  <c r="J141" i="49"/>
  <c r="J170" i="40"/>
  <c r="G143" i="49"/>
  <c r="B172" i="40"/>
  <c r="D171" i="40"/>
  <c r="E171" i="40"/>
  <c r="I142" i="49" s="1"/>
  <c r="G171" i="40"/>
  <c r="K142" i="49" s="1"/>
  <c r="I171" i="40"/>
  <c r="M142" i="49" s="1"/>
  <c r="H171" i="40"/>
  <c r="L142" i="49" s="1"/>
  <c r="F171" i="40"/>
  <c r="A173" i="40"/>
  <c r="C174" i="40"/>
  <c r="K171" i="40" l="1"/>
  <c r="H142" i="49"/>
  <c r="AL170" i="40"/>
  <c r="AB170" i="40"/>
  <c r="AT170" i="40"/>
  <c r="AO170" i="40"/>
  <c r="AD170" i="40"/>
  <c r="AS170" i="40"/>
  <c r="AK170" i="40"/>
  <c r="AA170" i="40"/>
  <c r="AR170" i="40"/>
  <c r="AI170" i="40"/>
  <c r="T170" i="40"/>
  <c r="AH170" i="40"/>
  <c r="S170" i="40"/>
  <c r="M170" i="40"/>
  <c r="AJ170" i="40"/>
  <c r="Q170" i="40"/>
  <c r="AX170" i="40" s="1"/>
  <c r="L170" i="40"/>
  <c r="AF170" i="40"/>
  <c r="Z170" i="40"/>
  <c r="AZ170" i="40" s="1"/>
  <c r="AE170" i="40"/>
  <c r="AP170" i="40"/>
  <c r="V170" i="40"/>
  <c r="R170" i="40"/>
  <c r="AY170" i="40" s="1"/>
  <c r="AN170" i="40"/>
  <c r="U170" i="40"/>
  <c r="AQ170" i="40"/>
  <c r="AM170" i="40"/>
  <c r="Y170" i="40"/>
  <c r="X170" i="40"/>
  <c r="AU170" i="40"/>
  <c r="W170" i="40"/>
  <c r="AG170" i="40"/>
  <c r="P170" i="40"/>
  <c r="O170" i="40"/>
  <c r="J142" i="49"/>
  <c r="J171" i="40"/>
  <c r="H172" i="40"/>
  <c r="L143" i="49" s="1"/>
  <c r="G172" i="40"/>
  <c r="K143" i="49" s="1"/>
  <c r="E172" i="40"/>
  <c r="I143" i="49" s="1"/>
  <c r="D172" i="40"/>
  <c r="I172" i="40"/>
  <c r="M143" i="49" s="1"/>
  <c r="F172" i="40"/>
  <c r="C175" i="40"/>
  <c r="A174" i="40"/>
  <c r="G144" i="49"/>
  <c r="B173" i="40"/>
  <c r="G145" i="49" l="1"/>
  <c r="B174" i="40"/>
  <c r="H173" i="40"/>
  <c r="L144" i="49" s="1"/>
  <c r="I173" i="40"/>
  <c r="M144" i="49" s="1"/>
  <c r="G173" i="40"/>
  <c r="K144" i="49" s="1"/>
  <c r="E173" i="40"/>
  <c r="I144" i="49" s="1"/>
  <c r="F173" i="40"/>
  <c r="D173" i="40"/>
  <c r="K172" i="40"/>
  <c r="H143" i="49"/>
  <c r="C176" i="40"/>
  <c r="A175" i="40"/>
  <c r="J143" i="49"/>
  <c r="J172" i="40"/>
  <c r="AI171" i="40"/>
  <c r="X171" i="40"/>
  <c r="AS171" i="40"/>
  <c r="AH171" i="40"/>
  <c r="W171" i="40"/>
  <c r="AR171" i="40"/>
  <c r="L171" i="40"/>
  <c r="AG171" i="40"/>
  <c r="V171" i="40"/>
  <c r="M171" i="40"/>
  <c r="AF171" i="40"/>
  <c r="U171" i="40"/>
  <c r="AE171" i="40"/>
  <c r="R171" i="40"/>
  <c r="AY171" i="40" s="1"/>
  <c r="AD171" i="40"/>
  <c r="AN171" i="40"/>
  <c r="Q171" i="40"/>
  <c r="AX171" i="40" s="1"/>
  <c r="AM171" i="40"/>
  <c r="AO171" i="40"/>
  <c r="O171" i="40"/>
  <c r="AK171" i="40"/>
  <c r="Y171" i="40"/>
  <c r="AU171" i="40"/>
  <c r="AQ171" i="40"/>
  <c r="AP171" i="40"/>
  <c r="AJ171" i="40"/>
  <c r="AB171" i="40"/>
  <c r="Z171" i="40"/>
  <c r="AZ171" i="40" s="1"/>
  <c r="T171" i="40"/>
  <c r="AA171" i="40"/>
  <c r="AL171" i="40"/>
  <c r="S171" i="40"/>
  <c r="P171" i="40"/>
  <c r="AT171" i="40"/>
  <c r="AH172" i="40" l="1"/>
  <c r="AR172" i="40"/>
  <c r="AG172" i="40"/>
  <c r="O172" i="40"/>
  <c r="AA172" i="40"/>
  <c r="AN172" i="40"/>
  <c r="Q172" i="40"/>
  <c r="AX172" i="40" s="1"/>
  <c r="AM172" i="40"/>
  <c r="AF172" i="40"/>
  <c r="AE172" i="40"/>
  <c r="AI172" i="40"/>
  <c r="P172" i="40"/>
  <c r="Z172" i="40"/>
  <c r="AZ172" i="40" s="1"/>
  <c r="AD172" i="40"/>
  <c r="AL172" i="40"/>
  <c r="X172" i="40"/>
  <c r="AU172" i="40"/>
  <c r="L172" i="40"/>
  <c r="AK172" i="40"/>
  <c r="V172" i="40"/>
  <c r="AT172" i="40"/>
  <c r="M172" i="40"/>
  <c r="T172" i="40"/>
  <c r="Y172" i="40"/>
  <c r="AQ172" i="40"/>
  <c r="AO172" i="40"/>
  <c r="R172" i="40"/>
  <c r="AY172" i="40" s="1"/>
  <c r="AP172" i="40"/>
  <c r="AJ172" i="40"/>
  <c r="AB172" i="40"/>
  <c r="W172" i="40"/>
  <c r="U172" i="40"/>
  <c r="S172" i="40"/>
  <c r="AS172" i="40"/>
  <c r="B175" i="40"/>
  <c r="G146" i="49"/>
  <c r="K173" i="40"/>
  <c r="H144" i="49"/>
  <c r="J173" i="40"/>
  <c r="J144" i="49"/>
  <c r="D174" i="40"/>
  <c r="E174" i="40"/>
  <c r="I145" i="49" s="1"/>
  <c r="H174" i="40"/>
  <c r="L145" i="49" s="1"/>
  <c r="G174" i="40"/>
  <c r="K145" i="49" s="1"/>
  <c r="F174" i="40"/>
  <c r="I174" i="40"/>
  <c r="M145" i="49" s="1"/>
  <c r="A176" i="40"/>
  <c r="C177" i="40"/>
  <c r="A177" i="40" s="1"/>
  <c r="B176" i="40" l="1"/>
  <c r="G147" i="49"/>
  <c r="B177" i="40"/>
  <c r="G148" i="49"/>
  <c r="J145" i="49"/>
  <c r="J174" i="40"/>
  <c r="I175" i="40"/>
  <c r="M146" i="49" s="1"/>
  <c r="G175" i="40"/>
  <c r="K146" i="49" s="1"/>
  <c r="H175" i="40"/>
  <c r="L146" i="49" s="1"/>
  <c r="F175" i="40"/>
  <c r="E175" i="40"/>
  <c r="I146" i="49" s="1"/>
  <c r="D175" i="40"/>
  <c r="K174" i="40"/>
  <c r="H145" i="49"/>
  <c r="AN173" i="40"/>
  <c r="AF173" i="40"/>
  <c r="U173" i="40"/>
  <c r="L173" i="40"/>
  <c r="AO173" i="40"/>
  <c r="X173" i="40"/>
  <c r="AU173" i="40"/>
  <c r="AM173" i="40"/>
  <c r="AB173" i="40"/>
  <c r="AT173" i="40"/>
  <c r="AL173" i="40"/>
  <c r="V173" i="40"/>
  <c r="AS173" i="40"/>
  <c r="Y173" i="40"/>
  <c r="AK173" i="40"/>
  <c r="R173" i="40"/>
  <c r="AY173" i="40" s="1"/>
  <c r="AR173" i="40"/>
  <c r="AD173" i="40"/>
  <c r="AJ173" i="40"/>
  <c r="O173" i="40"/>
  <c r="AH173" i="40"/>
  <c r="Z173" i="40"/>
  <c r="AZ173" i="40" s="1"/>
  <c r="AE173" i="40"/>
  <c r="AQ173" i="40"/>
  <c r="W173" i="40"/>
  <c r="P173" i="40"/>
  <c r="AA173" i="40"/>
  <c r="M173" i="40"/>
  <c r="AP173" i="40"/>
  <c r="AI173" i="40"/>
  <c r="AG173" i="40"/>
  <c r="S173" i="40"/>
  <c r="T173" i="40"/>
  <c r="Q173" i="40"/>
  <c r="AX173" i="40" s="1"/>
  <c r="J146" i="49" l="1"/>
  <c r="J175" i="40"/>
  <c r="E177" i="40"/>
  <c r="I148" i="49" s="1"/>
  <c r="I177" i="40"/>
  <c r="M148" i="49" s="1"/>
  <c r="H177" i="40"/>
  <c r="L148" i="49" s="1"/>
  <c r="G177" i="40"/>
  <c r="F177" i="40"/>
  <c r="D177" i="40"/>
  <c r="AH174" i="40"/>
  <c r="AE174" i="40"/>
  <c r="O174" i="40"/>
  <c r="L174" i="40"/>
  <c r="AK174" i="40"/>
  <c r="AF174" i="40"/>
  <c r="AD174" i="40"/>
  <c r="Z174" i="40"/>
  <c r="AZ174" i="40" s="1"/>
  <c r="M174" i="40"/>
  <c r="AB174" i="40"/>
  <c r="T174" i="40"/>
  <c r="X174" i="40"/>
  <c r="Y174" i="40"/>
  <c r="S174" i="40"/>
  <c r="W174" i="40"/>
  <c r="V174" i="40"/>
  <c r="Q174" i="40"/>
  <c r="AX174" i="40" s="1"/>
  <c r="AP174" i="40"/>
  <c r="AQ174" i="40"/>
  <c r="AO174" i="40"/>
  <c r="AS174" i="40"/>
  <c r="AJ174" i="40"/>
  <c r="AG174" i="40"/>
  <c r="AR174" i="40"/>
  <c r="AU174" i="40"/>
  <c r="AT174" i="40"/>
  <c r="AN174" i="40"/>
  <c r="AM174" i="40"/>
  <c r="AI174" i="40"/>
  <c r="AL174" i="40"/>
  <c r="U174" i="40"/>
  <c r="AA174" i="40"/>
  <c r="P174" i="40"/>
  <c r="R174" i="40"/>
  <c r="AY174" i="40" s="1"/>
  <c r="H146" i="49"/>
  <c r="K175" i="40"/>
  <c r="D176" i="40"/>
  <c r="F176" i="40"/>
  <c r="E176" i="40"/>
  <c r="I147" i="49" s="1"/>
  <c r="I176" i="40"/>
  <c r="M147" i="49" s="1"/>
  <c r="H176" i="40"/>
  <c r="L147" i="49" s="1"/>
  <c r="G176" i="40"/>
  <c r="K147" i="49" s="1"/>
  <c r="J148" i="49" l="1"/>
  <c r="J177" i="40"/>
  <c r="W42" i="10"/>
  <c r="K148" i="49"/>
  <c r="W43" i="10"/>
  <c r="J147" i="49"/>
  <c r="J176" i="40"/>
  <c r="H148" i="49"/>
  <c r="K177" i="40"/>
  <c r="H147" i="49"/>
  <c r="K176" i="40"/>
  <c r="AK175" i="40"/>
  <c r="X175" i="40"/>
  <c r="AT175" i="40"/>
  <c r="AJ175" i="40"/>
  <c r="W175" i="40"/>
  <c r="AS175" i="40"/>
  <c r="AL175" i="40"/>
  <c r="V175" i="40"/>
  <c r="AR175" i="40"/>
  <c r="AI175" i="40"/>
  <c r="U175" i="40"/>
  <c r="AE175" i="40"/>
  <c r="AH175" i="40"/>
  <c r="R175" i="40"/>
  <c r="AY175" i="40" s="1"/>
  <c r="AG175" i="40"/>
  <c r="AF175" i="40"/>
  <c r="Q175" i="40"/>
  <c r="AX175" i="40" s="1"/>
  <c r="AP175" i="40"/>
  <c r="Z175" i="40"/>
  <c r="AZ175" i="40" s="1"/>
  <c r="AO175" i="40"/>
  <c r="AN175" i="40"/>
  <c r="O175" i="40"/>
  <c r="AA175" i="40"/>
  <c r="Y175" i="40"/>
  <c r="L175" i="40"/>
  <c r="P175" i="40"/>
  <c r="T175" i="40"/>
  <c r="S175" i="40"/>
  <c r="AU175" i="40"/>
  <c r="M175" i="40"/>
  <c r="AM175" i="40"/>
  <c r="AD175" i="40"/>
  <c r="AQ175" i="40"/>
  <c r="AB175" i="40"/>
  <c r="X42" i="10" l="1"/>
  <c r="Y43" i="10" s="1"/>
  <c r="L43" i="10" s="1"/>
  <c r="BF5" i="49" s="1"/>
  <c r="AQ177" i="40"/>
  <c r="AH177" i="40"/>
  <c r="V177" i="40"/>
  <c r="AP177" i="40"/>
  <c r="AD177" i="40"/>
  <c r="AA177" i="40"/>
  <c r="AG177" i="40"/>
  <c r="AO177" i="40"/>
  <c r="Y177" i="40"/>
  <c r="O177" i="40"/>
  <c r="AN177" i="40"/>
  <c r="S177" i="40"/>
  <c r="M177" i="40"/>
  <c r="AL177" i="40"/>
  <c r="R177" i="40"/>
  <c r="AY177" i="40" s="1"/>
  <c r="AM177" i="40"/>
  <c r="W177" i="40"/>
  <c r="L177" i="40"/>
  <c r="AK177" i="40"/>
  <c r="T177" i="40"/>
  <c r="AE177" i="40"/>
  <c r="AS177" i="40"/>
  <c r="Z177" i="40"/>
  <c r="AZ177" i="40" s="1"/>
  <c r="P177" i="40"/>
  <c r="AR177" i="40"/>
  <c r="AB177" i="40"/>
  <c r="AT177" i="40"/>
  <c r="U177" i="40"/>
  <c r="Q177" i="40"/>
  <c r="AX177" i="40" s="1"/>
  <c r="X177" i="40"/>
  <c r="AI177" i="40"/>
  <c r="AF177" i="40"/>
  <c r="AJ177" i="40"/>
  <c r="AU177" i="40"/>
  <c r="J36" i="40"/>
  <c r="J37" i="40"/>
  <c r="AD176" i="40"/>
  <c r="Z176" i="40"/>
  <c r="AZ176" i="40" s="1"/>
  <c r="M176" i="40"/>
  <c r="Y176" i="40"/>
  <c r="AP176" i="40"/>
  <c r="AB176" i="40"/>
  <c r="R176" i="40"/>
  <c r="AY176" i="40" s="1"/>
  <c r="AS176" i="40"/>
  <c r="AO176" i="40"/>
  <c r="T176" i="40"/>
  <c r="AN176" i="40"/>
  <c r="W176" i="40"/>
  <c r="AG176" i="40"/>
  <c r="AM176" i="40"/>
  <c r="U176" i="40"/>
  <c r="AU176" i="40"/>
  <c r="AK176" i="40"/>
  <c r="Q176" i="40"/>
  <c r="AX176" i="40" s="1"/>
  <c r="AT176" i="40"/>
  <c r="AQ176" i="40"/>
  <c r="AF176" i="40"/>
  <c r="AA176" i="40"/>
  <c r="AE176" i="40"/>
  <c r="X176" i="40"/>
  <c r="L176" i="40"/>
  <c r="AL176" i="40"/>
  <c r="AI176" i="40"/>
  <c r="S176" i="40"/>
  <c r="P176" i="40"/>
  <c r="AH176" i="40"/>
  <c r="AJ176" i="40"/>
  <c r="O176" i="40"/>
  <c r="V176" i="40"/>
  <c r="AR176" i="40"/>
  <c r="AE37" i="40" l="1"/>
  <c r="J24" i="10" s="1"/>
  <c r="AB5" i="49" s="1"/>
  <c r="Y37" i="40"/>
  <c r="H33" i="10" s="1"/>
  <c r="AN37" i="40"/>
  <c r="J33" i="10" s="1"/>
  <c r="AK5" i="49" s="1"/>
  <c r="U37" i="40"/>
  <c r="H29" i="10" s="1"/>
  <c r="P37" i="40"/>
  <c r="H24" i="10" s="1"/>
  <c r="AM37" i="40"/>
  <c r="J32" i="10" s="1"/>
  <c r="AJ5" i="49" s="1"/>
  <c r="W37" i="40"/>
  <c r="H31" i="10" s="1"/>
  <c r="L37" i="40"/>
  <c r="GV5" i="49" s="1"/>
  <c r="AU37" i="40"/>
  <c r="HA5" i="49" s="1"/>
  <c r="V37" i="40"/>
  <c r="H30" i="10" s="1"/>
  <c r="M37" i="40"/>
  <c r="GW5" i="49" s="1"/>
  <c r="AS37" i="40"/>
  <c r="GY5" i="49" s="1"/>
  <c r="Q37" i="40"/>
  <c r="H25" i="10" s="1"/>
  <c r="AJ37" i="40"/>
  <c r="J29" i="10" s="1"/>
  <c r="AG5" i="49" s="1"/>
  <c r="O37" i="40"/>
  <c r="H23" i="10" s="1"/>
  <c r="AF37" i="40"/>
  <c r="J25" i="10" s="1"/>
  <c r="AC5" i="49" s="1"/>
  <c r="AR37" i="40"/>
  <c r="GX5" i="49" s="1"/>
  <c r="AK37" i="40"/>
  <c r="J30" i="10" s="1"/>
  <c r="AH5" i="49" s="1"/>
  <c r="AG37" i="40"/>
  <c r="J26" i="10" s="1"/>
  <c r="AD5" i="49" s="1"/>
  <c r="AI37" i="40"/>
  <c r="J28" i="10" s="1"/>
  <c r="AF5" i="49" s="1"/>
  <c r="AD37" i="40"/>
  <c r="J23" i="10" s="1"/>
  <c r="AL37" i="40"/>
  <c r="J31" i="10" s="1"/>
  <c r="AI5" i="49" s="1"/>
  <c r="AH37" i="40"/>
  <c r="J27" i="10" s="1"/>
  <c r="AE5" i="49" s="1"/>
  <c r="AT37" i="40"/>
  <c r="GZ5" i="49" s="1"/>
  <c r="X37" i="40"/>
  <c r="H32" i="10" s="1"/>
  <c r="S37" i="40"/>
  <c r="H27" i="10" s="1"/>
  <c r="AQ37" i="40"/>
  <c r="J36" i="10" s="1"/>
  <c r="AN5" i="49" s="1"/>
  <c r="AB37" i="40"/>
  <c r="H36" i="10" s="1"/>
  <c r="R37" i="40"/>
  <c r="H26" i="10" s="1"/>
  <c r="T37" i="40"/>
  <c r="H28" i="10" s="1"/>
  <c r="AP37" i="40"/>
  <c r="J35" i="10" s="1"/>
  <c r="AM5" i="49" s="1"/>
  <c r="Z37" i="40"/>
  <c r="H34" i="10" s="1"/>
  <c r="AO37" i="40"/>
  <c r="J34" i="10" s="1"/>
  <c r="AL5" i="49" s="1"/>
  <c r="AA37" i="40"/>
  <c r="H35" i="10" s="1"/>
  <c r="Y42" i="10"/>
  <c r="L42" i="10" s="1"/>
  <c r="BE5" i="49" s="1"/>
  <c r="N5" i="49" l="1"/>
  <c r="L25" i="10"/>
  <c r="AR5" i="49" s="1"/>
  <c r="L32" i="10"/>
  <c r="AY5" i="49" s="1"/>
  <c r="U5" i="49"/>
  <c r="S5" i="49"/>
  <c r="L30" i="10"/>
  <c r="AW5" i="49" s="1"/>
  <c r="P5" i="49"/>
  <c r="L27" i="10"/>
  <c r="AT5" i="49" s="1"/>
  <c r="T5" i="49"/>
  <c r="L31" i="10"/>
  <c r="AX5" i="49" s="1"/>
  <c r="X5" i="49"/>
  <c r="L35" i="10"/>
  <c r="BB5" i="49" s="1"/>
  <c r="L24" i="10"/>
  <c r="AQ5" i="49" s="1"/>
  <c r="M5" i="49"/>
  <c r="W5" i="49"/>
  <c r="L34" i="10"/>
  <c r="BA5" i="49" s="1"/>
  <c r="R5" i="49"/>
  <c r="L29" i="10"/>
  <c r="AV5" i="49" s="1"/>
  <c r="AA5" i="49"/>
  <c r="J37" i="10"/>
  <c r="AO5" i="49" s="1"/>
  <c r="L36" i="10"/>
  <c r="BC5" i="49" s="1"/>
  <c r="Y5" i="49"/>
  <c r="L33" i="10"/>
  <c r="AZ5" i="49" s="1"/>
  <c r="V5" i="49"/>
  <c r="Q5" i="49"/>
  <c r="L28" i="10"/>
  <c r="AU5" i="49" s="1"/>
  <c r="L26" i="10"/>
  <c r="AS5" i="49" s="1"/>
  <c r="O5" i="49"/>
  <c r="H37" i="10"/>
  <c r="Z5" i="49" s="1"/>
  <c r="L23" i="10"/>
  <c r="L5" i="49"/>
  <c r="L37" i="10" l="1"/>
  <c r="AP5" i="49"/>
  <c r="BD5" i="49" l="1"/>
  <c r="B8" i="49" s="1"/>
  <c r="L40" i="10"/>
  <c r="C44" i="10" s="1"/>
</calcChain>
</file>

<file path=xl/sharedStrings.xml><?xml version="1.0" encoding="utf-8"?>
<sst xmlns="http://schemas.openxmlformats.org/spreadsheetml/2006/main" count="35553" uniqueCount="7698">
  <si>
    <t>Ealing</t>
  </si>
  <si>
    <t>E5037</t>
  </si>
  <si>
    <t>Enfield</t>
  </si>
  <si>
    <t>E5038</t>
  </si>
  <si>
    <t>Haringey</t>
  </si>
  <si>
    <t>E5039</t>
  </si>
  <si>
    <t>Harrow</t>
  </si>
  <si>
    <t>E5040</t>
  </si>
  <si>
    <t>E5041</t>
  </si>
  <si>
    <t>Service Point</t>
  </si>
  <si>
    <t>If you have any further comments or clarifications please use the below space:</t>
  </si>
  <si>
    <t>East Dunbartonshire</t>
  </si>
  <si>
    <t>East Renfrewshire</t>
  </si>
  <si>
    <t>Fife</t>
  </si>
  <si>
    <t>Highland</t>
  </si>
  <si>
    <t>Inverclyde</t>
  </si>
  <si>
    <t>Midlothian</t>
  </si>
  <si>
    <t>North Ayrshire</t>
  </si>
  <si>
    <t>Perth &amp; Kinross</t>
  </si>
  <si>
    <t>Renfrewshire</t>
  </si>
  <si>
    <t>Scottish Borders</t>
  </si>
  <si>
    <t>South Ayrshire</t>
  </si>
  <si>
    <t>South Lanarkshire</t>
  </si>
  <si>
    <t>West Dunbartonshire</t>
  </si>
  <si>
    <t>West Lothian</t>
  </si>
  <si>
    <t>Eilean Siar</t>
  </si>
  <si>
    <t>Orkney</t>
  </si>
  <si>
    <t>Shetland</t>
  </si>
  <si>
    <t>Reference Books</t>
  </si>
  <si>
    <t>- Adult Non-fiction</t>
  </si>
  <si>
    <t>- Adult Fiction</t>
  </si>
  <si>
    <t>Other Library Materials</t>
  </si>
  <si>
    <t>Volunteers</t>
  </si>
  <si>
    <t>E5046</t>
  </si>
  <si>
    <t>Redbridge</t>
  </si>
  <si>
    <t>Visits</t>
  </si>
  <si>
    <t>Number of Visits</t>
  </si>
  <si>
    <t>Virtual Visits</t>
  </si>
  <si>
    <t>Do you consider this to be part of your statutory service?</t>
  </si>
  <si>
    <t>Yes</t>
  </si>
  <si>
    <t>No</t>
  </si>
  <si>
    <t>North Lincolnshire</t>
  </si>
  <si>
    <t>E0104</t>
  </si>
  <si>
    <t>North Somerset</t>
  </si>
  <si>
    <t>E3001</t>
  </si>
  <si>
    <t>Nottingham</t>
  </si>
  <si>
    <t>E0501</t>
  </si>
  <si>
    <t>Peterborough</t>
  </si>
  <si>
    <t>E1101</t>
  </si>
  <si>
    <t>Plymouth</t>
  </si>
  <si>
    <t>E1701</t>
  </si>
  <si>
    <t>Portsmouth</t>
  </si>
  <si>
    <t>E0303</t>
  </si>
  <si>
    <t>- Children's Fiction</t>
  </si>
  <si>
    <t>- Children's Non-fiction</t>
  </si>
  <si>
    <t>Several Sample Weeks</t>
  </si>
  <si>
    <t>Full Count</t>
  </si>
  <si>
    <t>Bookbinding</t>
  </si>
  <si>
    <t>Other Supplies and Services</t>
  </si>
  <si>
    <t>Professional Staff</t>
  </si>
  <si>
    <t>S8701</t>
  </si>
  <si>
    <t>S8101</t>
  </si>
  <si>
    <t>E0702</t>
  </si>
  <si>
    <t>Middlesbrough</t>
  </si>
  <si>
    <t>E0401</t>
  </si>
  <si>
    <t>Milton Keynes</t>
  </si>
  <si>
    <t>E2003</t>
  </si>
  <si>
    <t>North East Lincolnshire</t>
  </si>
  <si>
    <t>E2004</t>
  </si>
  <si>
    <t>Percentage of requested books supplied within 15 days</t>
  </si>
  <si>
    <t>Please Select Your Authority (click inside cell)</t>
  </si>
  <si>
    <t>77 Mansell Street, London, E1 8AN</t>
  </si>
  <si>
    <t>Library Service Contact:</t>
  </si>
  <si>
    <t>Finance Contact:</t>
  </si>
  <si>
    <t>Changes to the Questionnaire</t>
  </si>
  <si>
    <t>General Notes of Guidance</t>
  </si>
  <si>
    <t>Notes for the Questionnaire</t>
  </si>
  <si>
    <t>(Please Select)</t>
  </si>
  <si>
    <t>(Select)</t>
  </si>
  <si>
    <t>Email :</t>
  </si>
  <si>
    <t>email addresses.  If entering more than one, they should be separated by a semi colon.</t>
  </si>
  <si>
    <t>Please specify the email addresses of any other contacts involved in collating these statistics, including any departmental</t>
  </si>
  <si>
    <t>by email:</t>
  </si>
  <si>
    <t>or by telephone:</t>
  </si>
  <si>
    <t>Type (Static/Mobile)</t>
  </si>
  <si>
    <r>
      <t>If the service point is no longer in operation, simply delete the cell contents (</t>
    </r>
    <r>
      <rPr>
        <b/>
        <u/>
        <sz val="8"/>
        <rFont val="Verdana"/>
        <family val="2"/>
      </rPr>
      <t>NOT</t>
    </r>
    <r>
      <rPr>
        <sz val="8"/>
        <rFont val="Verdana"/>
        <family val="2"/>
      </rPr>
      <t xml:space="preserve"> the row).</t>
    </r>
  </si>
  <si>
    <t>(vi)</t>
  </si>
  <si>
    <t>Statutory</t>
  </si>
  <si>
    <t>Non-Statutory</t>
  </si>
  <si>
    <t>Number of Static Service Points Open:</t>
  </si>
  <si>
    <t>Number of Electronic Workstations</t>
  </si>
  <si>
    <t>Housebound readers are currently served by public libraries in a number of different ways, the number required is the TOTAL of the following groups:</t>
  </si>
  <si>
    <t>Gross additions to book stock during the year (excluding gifts).  The figures should not be adjusted for withdrawals or stock losses.</t>
  </si>
  <si>
    <t>Gross additions to stock during the year (excluding gifts).  The figures should not be adjusted for withdrawals or stock losses.</t>
  </si>
  <si>
    <t>NA?</t>
  </si>
  <si>
    <t>Specifically the following notes of guidance apply:</t>
  </si>
  <si>
    <t>Mobile Libraries</t>
  </si>
  <si>
    <t>Reading</t>
  </si>
  <si>
    <t>E0703</t>
  </si>
  <si>
    <t>Redcar &amp; Cleveland</t>
  </si>
  <si>
    <t>E2402</t>
  </si>
  <si>
    <t>General</t>
  </si>
  <si>
    <t>Material Acquisitions</t>
  </si>
  <si>
    <t>Other Library Acquisitions</t>
  </si>
  <si>
    <t>%</t>
  </si>
  <si>
    <t>Number of Items</t>
  </si>
  <si>
    <t>This should be worked out by summing of the number of hours recorded use of public access terminals per year:</t>
  </si>
  <si>
    <t>- Automated bookings: total hours</t>
  </si>
  <si>
    <t>- Manual bookings: total hours</t>
  </si>
  <si>
    <t>Bromley</t>
  </si>
  <si>
    <t>E5035</t>
  </si>
  <si>
    <t>E5036</t>
  </si>
  <si>
    <t>Total Revenue Expenditure</t>
  </si>
  <si>
    <t>Revenue Income</t>
  </si>
  <si>
    <t>Overdue Charges</t>
  </si>
  <si>
    <t>Reservation Fees</t>
  </si>
  <si>
    <t>Hire of Audio and Visual Materials</t>
  </si>
  <si>
    <t>Electronic Revenue</t>
  </si>
  <si>
    <t>Provision of Library Services to other Local Authorities</t>
  </si>
  <si>
    <t>Total Revenue Income</t>
  </si>
  <si>
    <t>New Buildings</t>
  </si>
  <si>
    <t>IT Investment, Networks etc.</t>
  </si>
  <si>
    <t xml:space="preserve"> </t>
  </si>
  <si>
    <t xml:space="preserve">Name of Authority : </t>
  </si>
  <si>
    <t>Name :</t>
  </si>
  <si>
    <t>Tel :</t>
  </si>
  <si>
    <t>Books and Pamphlets</t>
  </si>
  <si>
    <t>Reference stocks will normally include Children's and Local Studies and reference books held in reserve stock.</t>
  </si>
  <si>
    <t>E3620</t>
  </si>
  <si>
    <t>Surrey</t>
  </si>
  <si>
    <t>E3720</t>
  </si>
  <si>
    <t>Warwickshire</t>
  </si>
  <si>
    <t>E3820</t>
  </si>
  <si>
    <t>West Sussex</t>
  </si>
  <si>
    <t>E1821</t>
  </si>
  <si>
    <t>Worcestershire</t>
  </si>
  <si>
    <t>Number of requests for specific items (annual total)</t>
  </si>
  <si>
    <t>Book Request Service</t>
  </si>
  <si>
    <t>Percentage of requested books supplied within 30 days</t>
  </si>
  <si>
    <t>Westminster</t>
  </si>
  <si>
    <t>E5030</t>
  </si>
  <si>
    <t>Barking &amp; Dagenham</t>
  </si>
  <si>
    <t>E5031</t>
  </si>
  <si>
    <t>Books (hard cover and soft cover) are to be counted in volumes.  Pamphlets (i.e. publications of less than 49 pages) should only be counted if they are catalogued and in units in which they are consulted or issued.  Bound volumes of periodicals etc. issued or used as such should be counted as individual volumes as should sets of plays and sheet music when issued as a unit.  The figures should exclude patents, trade catalogues, prints, single issues of periodicals and printed maps in separate sheets.  Exclude printed volumes for services to educational establishments, prisons, hospitals etc.</t>
  </si>
  <si>
    <t>E4704</t>
  </si>
  <si>
    <t>Leeds</t>
  </si>
  <si>
    <t>E4705</t>
  </si>
  <si>
    <t>Wakefield</t>
  </si>
  <si>
    <t>E0101</t>
  </si>
  <si>
    <t>Bath &amp; North East Somerset</t>
  </si>
  <si>
    <t>E2301</t>
  </si>
  <si>
    <t>Blackburn with Darwen</t>
  </si>
  <si>
    <t>E2302</t>
  </si>
  <si>
    <t>Blackpool</t>
  </si>
  <si>
    <t>E0301</t>
  </si>
  <si>
    <t>Bracknell Forest</t>
  </si>
  <si>
    <t>E1401</t>
  </si>
  <si>
    <t>Books - Children's Fiction</t>
  </si>
  <si>
    <t>Books - Children's Non-fiction</t>
  </si>
  <si>
    <t xml:space="preserve">Percentage of requested books supplied within 7 days </t>
  </si>
  <si>
    <t>Rutland</t>
  </si>
  <si>
    <t>E0304</t>
  </si>
  <si>
    <t>Slough</t>
  </si>
  <si>
    <t>E0103</t>
  </si>
  <si>
    <t>South Gloucestershire</t>
  </si>
  <si>
    <t>E1702</t>
  </si>
  <si>
    <t>Southampton</t>
  </si>
  <si>
    <t>E1501</t>
  </si>
  <si>
    <t>Southend-on-Sea</t>
  </si>
  <si>
    <t>E0704</t>
  </si>
  <si>
    <t>Stockton-on-Tees</t>
  </si>
  <si>
    <t>E3401</t>
  </si>
  <si>
    <t>Stoke-on-Trent</t>
  </si>
  <si>
    <t>E3901</t>
  </si>
  <si>
    <t>Swindon</t>
  </si>
  <si>
    <t>E3201</t>
  </si>
  <si>
    <t>Telford &amp; Wrekin</t>
  </si>
  <si>
    <t>E1502</t>
  </si>
  <si>
    <t>S8903</t>
  </si>
  <si>
    <t>S8901</t>
  </si>
  <si>
    <t>S8902</t>
  </si>
  <si>
    <t>E0201</t>
  </si>
  <si>
    <t>E2201</t>
  </si>
  <si>
    <t>Medway</t>
  </si>
  <si>
    <t>Include only income received from other library authorities for providing specified library services on a contracted basis.</t>
  </si>
  <si>
    <t>Sound Recordings - Adult Talking Books</t>
  </si>
  <si>
    <t>Sound Recordings - Children's Talking Books</t>
  </si>
  <si>
    <t xml:space="preserve">Sound Recordings - Adult Talking Books </t>
  </si>
  <si>
    <t xml:space="preserve">Sound Recordings - Children's Talking Books </t>
  </si>
  <si>
    <t>Inter library loans.  Direct loans to own end users only.</t>
  </si>
  <si>
    <t>Newspapers, Periodicals and Magazines</t>
  </si>
  <si>
    <t>Number of service points with electronic counters</t>
  </si>
  <si>
    <t>S8201</t>
  </si>
  <si>
    <t>S8802</t>
  </si>
  <si>
    <t>Dundee</t>
  </si>
  <si>
    <t>S8704</t>
  </si>
  <si>
    <t>S8705</t>
  </si>
  <si>
    <t>S8601</t>
  </si>
  <si>
    <t>S8706</t>
  </si>
  <si>
    <t>S8602</t>
  </si>
  <si>
    <t>Edinburgh</t>
  </si>
  <si>
    <t>S8102</t>
  </si>
  <si>
    <t>Falkirk</t>
  </si>
  <si>
    <t>S8301</t>
  </si>
  <si>
    <t>S8702</t>
  </si>
  <si>
    <t>Glasgow</t>
  </si>
  <si>
    <t>S8501</t>
  </si>
  <si>
    <t>S8707</t>
  </si>
  <si>
    <t>S8603</t>
  </si>
  <si>
    <t>S8403</t>
  </si>
  <si>
    <t>S8709</t>
  </si>
  <si>
    <t>S8708</t>
  </si>
  <si>
    <t>S8803</t>
  </si>
  <si>
    <t>S8712</t>
  </si>
  <si>
    <t>S8001</t>
  </si>
  <si>
    <t>S8710</t>
  </si>
  <si>
    <t>S8711</t>
  </si>
  <si>
    <t>S8103</t>
  </si>
  <si>
    <t>Stirling</t>
  </si>
  <si>
    <t>S8703</t>
  </si>
  <si>
    <t>S8604</t>
  </si>
  <si>
    <t>Swansea</t>
  </si>
  <si>
    <t>W7204</t>
  </si>
  <si>
    <t>S8401</t>
  </si>
  <si>
    <t>S8402</t>
  </si>
  <si>
    <t>S8801</t>
  </si>
  <si>
    <t>Miscellaneous - Corporate Income</t>
  </si>
  <si>
    <t>Total Number of Terminals for Public or Joint Use with Staff</t>
  </si>
  <si>
    <t>E3202</t>
  </si>
  <si>
    <t>E3902</t>
  </si>
  <si>
    <t>[Please check that the figure submitted for number of hours recorded use is less than the number available hours]</t>
  </si>
  <si>
    <t>Total Lending Stock</t>
  </si>
  <si>
    <t>Reserve Stock and Unallocated</t>
  </si>
  <si>
    <t>Book Acquisitions</t>
  </si>
  <si>
    <t>In filling out the form please use the following conventions</t>
  </si>
  <si>
    <t>Denotes nil or not applicable</t>
  </si>
  <si>
    <t>Denotes data not available</t>
  </si>
  <si>
    <t>Kingston-upon-Hull</t>
  </si>
  <si>
    <t>E2401</t>
  </si>
  <si>
    <t>Leicester</t>
  </si>
  <si>
    <t>Total Capital Expenditure</t>
  </si>
  <si>
    <t>Aberdeen</t>
  </si>
  <si>
    <t>Barnet</t>
  </si>
  <si>
    <t>E5032</t>
  </si>
  <si>
    <t>E5033</t>
  </si>
  <si>
    <t>Brent</t>
  </si>
  <si>
    <t>E5034</t>
  </si>
  <si>
    <t>All Other Paid Staff</t>
  </si>
  <si>
    <t>Number</t>
  </si>
  <si>
    <t xml:space="preserve">Aberdeenshire </t>
  </si>
  <si>
    <t xml:space="preserve">Bexley </t>
  </si>
  <si>
    <t xml:space="preserve">Brighton &amp; Hove </t>
  </si>
  <si>
    <t xml:space="preserve">Clackmannanshire </t>
  </si>
  <si>
    <t>Denbighshire</t>
  </si>
  <si>
    <t xml:space="preserve">East Lothian </t>
  </si>
  <si>
    <t>East Riding of Yorkshire</t>
  </si>
  <si>
    <t xml:space="preserve">Flintshire </t>
  </si>
  <si>
    <t xml:space="preserve">Gateshead </t>
  </si>
  <si>
    <t xml:space="preserve">Havering </t>
  </si>
  <si>
    <t xml:space="preserve">Hounslow </t>
  </si>
  <si>
    <t xml:space="preserve">Islington </t>
  </si>
  <si>
    <t xml:space="preserve">Luton </t>
  </si>
  <si>
    <t xml:space="preserve">Monmouthshire </t>
  </si>
  <si>
    <t xml:space="preserve">Moray </t>
  </si>
  <si>
    <t>Newcastle-upon-Tyne</t>
  </si>
  <si>
    <t xml:space="preserve">Newham </t>
  </si>
  <si>
    <t xml:space="preserve">Norfolk </t>
  </si>
  <si>
    <t xml:space="preserve">North Lanarkshire </t>
  </si>
  <si>
    <t>Northern Ireland</t>
  </si>
  <si>
    <t xml:space="preserve">Oldham </t>
  </si>
  <si>
    <t xml:space="preserve">St Helens </t>
  </si>
  <si>
    <t xml:space="preserve">Warrington </t>
  </si>
  <si>
    <t>Wokingham</t>
  </si>
  <si>
    <t>Name1</t>
  </si>
  <si>
    <t>Job_Title1</t>
  </si>
  <si>
    <t>Telephone1</t>
  </si>
  <si>
    <t>Email1</t>
  </si>
  <si>
    <t>Name2</t>
  </si>
  <si>
    <t>Job_Title2</t>
  </si>
  <si>
    <t>Telephone2</t>
  </si>
  <si>
    <t>Email2</t>
  </si>
  <si>
    <t>Other_Email</t>
  </si>
  <si>
    <t>LIBR0001</t>
  </si>
  <si>
    <t>LIBR0002</t>
  </si>
  <si>
    <t>LIBR0003</t>
  </si>
  <si>
    <t>LIBR0004</t>
  </si>
  <si>
    <t>LIBR0005</t>
  </si>
  <si>
    <t>LIBR0006</t>
  </si>
  <si>
    <t>LIBR0007</t>
  </si>
  <si>
    <t>LIBR0008</t>
  </si>
  <si>
    <t>LIBR0009</t>
  </si>
  <si>
    <t>LIBR0010</t>
  </si>
  <si>
    <t>LIBR0011</t>
  </si>
  <si>
    <t>LIBR0012</t>
  </si>
  <si>
    <t>LIBR0014</t>
  </si>
  <si>
    <t>LIBR0015</t>
  </si>
  <si>
    <t>LIBR0016</t>
  </si>
  <si>
    <t>LIBR0017</t>
  </si>
  <si>
    <t>LIBR0018</t>
  </si>
  <si>
    <t>LIBR0019</t>
  </si>
  <si>
    <t>LIBR0020</t>
  </si>
  <si>
    <t>LIBR0021</t>
  </si>
  <si>
    <t>LIBR0022</t>
  </si>
  <si>
    <t>LIBR0023</t>
  </si>
  <si>
    <t>LIBR0024</t>
  </si>
  <si>
    <t>LIBR0025</t>
  </si>
  <si>
    <t>LIBR0026</t>
  </si>
  <si>
    <t>LIBR0027</t>
  </si>
  <si>
    <t>LIBR0028</t>
  </si>
  <si>
    <t>LIBR0029</t>
  </si>
  <si>
    <t>LIBR0030</t>
  </si>
  <si>
    <t>LIBR0031</t>
  </si>
  <si>
    <t>LIBR0032</t>
  </si>
  <si>
    <t>LIBR0033</t>
  </si>
  <si>
    <t>LIBR0034</t>
  </si>
  <si>
    <t>LIBR0035</t>
  </si>
  <si>
    <t>LIBR0036</t>
  </si>
  <si>
    <t>Include the total income derived in the financial year from the charges for all library material derived from all customers.</t>
  </si>
  <si>
    <t>Include subscription income but exclude returnable deposits.</t>
  </si>
  <si>
    <t>Book Issues</t>
  </si>
  <si>
    <t>Books - Adult Fiction</t>
  </si>
  <si>
    <t>Books - Adult Non-fiction</t>
  </si>
  <si>
    <t>Total Book Issues</t>
  </si>
  <si>
    <t>Units</t>
  </si>
  <si>
    <t>Croydon</t>
  </si>
  <si>
    <t>Suffolk</t>
  </si>
  <si>
    <t>E3021</t>
  </si>
  <si>
    <t>Nottinghamshire</t>
  </si>
  <si>
    <t>E3120</t>
  </si>
  <si>
    <t>libraries@cipfa.org</t>
  </si>
  <si>
    <t>Job Title:</t>
  </si>
  <si>
    <t>Additional Contacts:</t>
  </si>
  <si>
    <t>Year:</t>
  </si>
  <si>
    <t>North Tyneside</t>
  </si>
  <si>
    <t>E4504</t>
  </si>
  <si>
    <t>South Tyneside</t>
  </si>
  <si>
    <t>E4505</t>
  </si>
  <si>
    <t>Sunderland</t>
  </si>
  <si>
    <t>E4601</t>
  </si>
  <si>
    <t>Birmingham</t>
  </si>
  <si>
    <t>E4602</t>
  </si>
  <si>
    <t>Coventry</t>
  </si>
  <si>
    <t>E4603</t>
  </si>
  <si>
    <t>Dudley</t>
  </si>
  <si>
    <t>E4604</t>
  </si>
  <si>
    <t>Sandwell</t>
  </si>
  <si>
    <t>E4605</t>
  </si>
  <si>
    <t>Solihull</t>
  </si>
  <si>
    <t>E4606</t>
  </si>
  <si>
    <t>Walsall</t>
  </si>
  <si>
    <t>E4607</t>
  </si>
  <si>
    <t>Wolverhampton</t>
  </si>
  <si>
    <t>Number of Volumes</t>
  </si>
  <si>
    <t>_____</t>
  </si>
  <si>
    <t>Sound Recordings - Talking Books</t>
  </si>
  <si>
    <t>Acquisitions</t>
  </si>
  <si>
    <t>Employees</t>
  </si>
  <si>
    <t>Premises</t>
  </si>
  <si>
    <t>Transport</t>
  </si>
  <si>
    <t>Support Services Costs (Not applicable in Northern Ireland)</t>
  </si>
  <si>
    <t>Specific Grants</t>
  </si>
  <si>
    <t>E5047</t>
  </si>
  <si>
    <t>Richmond-upon-Thames</t>
  </si>
  <si>
    <t>E5048</t>
  </si>
  <si>
    <t>Sutton</t>
  </si>
  <si>
    <t>E5049</t>
  </si>
  <si>
    <t>Waltham Forest</t>
  </si>
  <si>
    <t>E4201</t>
  </si>
  <si>
    <t>Bolton</t>
  </si>
  <si>
    <t>E4202</t>
  </si>
  <si>
    <t>Bury</t>
  </si>
  <si>
    <t>E4203</t>
  </si>
  <si>
    <t>Manchester</t>
  </si>
  <si>
    <t>E4204</t>
  </si>
  <si>
    <t>E4205</t>
  </si>
  <si>
    <t>Rochdale</t>
  </si>
  <si>
    <t>E4206</t>
  </si>
  <si>
    <t>Salford</t>
  </si>
  <si>
    <t>E4207</t>
  </si>
  <si>
    <t>Stockport</t>
  </si>
  <si>
    <t>E4208</t>
  </si>
  <si>
    <t>Tameside</t>
  </si>
  <si>
    <t>E4209</t>
  </si>
  <si>
    <t>Trafford</t>
  </si>
  <si>
    <t>E4210</t>
  </si>
  <si>
    <t>Wigan</t>
  </si>
  <si>
    <t>E4301</t>
  </si>
  <si>
    <t>Knowsley</t>
  </si>
  <si>
    <t>E4302</t>
  </si>
  <si>
    <t>Liverpool</t>
  </si>
  <si>
    <t>E4303</t>
  </si>
  <si>
    <t>E4304</t>
  </si>
  <si>
    <t>Sefton</t>
  </si>
  <si>
    <t>E4305</t>
  </si>
  <si>
    <t>Wirral</t>
  </si>
  <si>
    <t>E4401</t>
  </si>
  <si>
    <t>Barnsley</t>
  </si>
  <si>
    <t>E4402</t>
  </si>
  <si>
    <t>Doncaster</t>
  </si>
  <si>
    <t>E4403</t>
  </si>
  <si>
    <t>Rotherham</t>
  </si>
  <si>
    <t>E4404</t>
  </si>
  <si>
    <t>Sheffield</t>
  </si>
  <si>
    <t>E4501</t>
  </si>
  <si>
    <t>E4502</t>
  </si>
  <si>
    <t>E4503</t>
  </si>
  <si>
    <t>Library Name</t>
  </si>
  <si>
    <t>If joint provision with the authority is provided, the authority should have control over 50% of the input, and satisfy the notes under LAPS.</t>
  </si>
  <si>
    <t>Please list number of local service points, partnerships or/and other libraries in the box provided below:</t>
  </si>
  <si>
    <t>Stock</t>
  </si>
  <si>
    <t>Wrexham</t>
  </si>
  <si>
    <t>W7602</t>
  </si>
  <si>
    <t>W7001</t>
  </si>
  <si>
    <t>W7003</t>
  </si>
  <si>
    <t>Pembrokeshire</t>
  </si>
  <si>
    <t>Powys</t>
  </si>
  <si>
    <t>Vale of Glamorgan</t>
  </si>
  <si>
    <r>
      <t xml:space="preserve">- Community Managed Co-Produced Library: </t>
    </r>
    <r>
      <rPr>
        <sz val="8"/>
        <rFont val="Verdana"/>
        <family val="2"/>
      </rPr>
      <t>These are community-led and largely community delivered, rarely with paid staff, but often with some form of ongoing Council support and often still part of the public library network.</t>
    </r>
  </si>
  <si>
    <t>Service Points</t>
  </si>
  <si>
    <t>Busiest Service Point</t>
  </si>
  <si>
    <t>Types of Library</t>
  </si>
  <si>
    <t>55-59</t>
  </si>
  <si>
    <t>50-54</t>
  </si>
  <si>
    <t>45-49</t>
  </si>
  <si>
    <t>40-44</t>
  </si>
  <si>
    <t>35-39</t>
  </si>
  <si>
    <t>30-34</t>
  </si>
  <si>
    <t>25-29</t>
  </si>
  <si>
    <t>20-24</t>
  </si>
  <si>
    <t>15-19</t>
  </si>
  <si>
    <t>10-14</t>
  </si>
  <si>
    <t>NOTE: To include New Opportunities Fund</t>
  </si>
  <si>
    <t>For CIPFA Use</t>
  </si>
  <si>
    <t>The Chartered Institute of Public Finance and Accountancy (CIPFA)</t>
  </si>
  <si>
    <t>(iv)</t>
  </si>
  <si>
    <t>under 10</t>
  </si>
  <si>
    <t>If electronic products are funded via a Consortium - divide the total Consortium spend by the number of participating authorities to provide an expenditure figure per authority.</t>
  </si>
  <si>
    <t>Hillingdon</t>
  </si>
  <si>
    <t>E5042</t>
  </si>
  <si>
    <t>E5043</t>
  </si>
  <si>
    <t>Kingston-upon-Thames</t>
  </si>
  <si>
    <t>E5044</t>
  </si>
  <si>
    <t>Merton</t>
  </si>
  <si>
    <t>E5045</t>
  </si>
  <si>
    <t xml:space="preserve">For Reference (CD-ROMs, Multi-media, Software, etc.) </t>
  </si>
  <si>
    <t>All outside corporate revenue including recharges to other departments and authorities, where the latter is not accounted for in Agency Services.</t>
  </si>
  <si>
    <t>Derby</t>
  </si>
  <si>
    <t>E2001</t>
  </si>
  <si>
    <t>E0601</t>
  </si>
  <si>
    <t>Halton</t>
  </si>
  <si>
    <t>E0701</t>
  </si>
  <si>
    <t>Hartlepool</t>
  </si>
  <si>
    <t>E1801</t>
  </si>
  <si>
    <t>Herefordshire</t>
  </si>
  <si>
    <t>E2101</t>
  </si>
  <si>
    <t>Isle of Wight</t>
  </si>
  <si>
    <t>E2002</t>
  </si>
  <si>
    <t>Include here all issues and borrowings of either original material or photocopies whether made directly or through Regional Library Bureau, BLD etc.  Exclude issues made between service points within a single library system. Include sets of vocal and orchestral music and plays.</t>
  </si>
  <si>
    <t>Electronic Products</t>
  </si>
  <si>
    <t>For each branch please calculate:</t>
  </si>
  <si>
    <t>- the number of scheduled library opening hours</t>
  </si>
  <si>
    <t>- the number of terminals at that branch</t>
  </si>
  <si>
    <t>Multiply the two to give ICT hours for that branch.</t>
  </si>
  <si>
    <t>(to nearest whole percent)</t>
  </si>
  <si>
    <t>Loans of uncatalogued material e.g. if a book is issued before a record is created then a notional issues transaction should be made when the book is subsequently catalogued and the record is made;</t>
  </si>
  <si>
    <t>The net cost of any aspect of the Public Library Service which has been contracted to an outside agency, except where the service being paid for relates to a type of expenditure, (e.g. bookbinding, repairs and maintenance etc.) then the payment should be recorded under the appropriate line of expenditure.</t>
  </si>
  <si>
    <t>(FTE to 1 decimal place)</t>
  </si>
  <si>
    <t>In Post</t>
  </si>
  <si>
    <t>Total Staff</t>
  </si>
  <si>
    <t>Memorandum</t>
  </si>
  <si>
    <t>(ii)</t>
  </si>
  <si>
    <t>Contact Details</t>
  </si>
  <si>
    <t>- Reference (including Children's)</t>
  </si>
  <si>
    <t>Authority</t>
  </si>
  <si>
    <t>North Yorkshire</t>
  </si>
  <si>
    <t>E2820</t>
  </si>
  <si>
    <t>Northamptonshire</t>
  </si>
  <si>
    <t>E2701</t>
  </si>
  <si>
    <t>York</t>
  </si>
  <si>
    <t>E0421</t>
  </si>
  <si>
    <t>Buckinghamshire</t>
  </si>
  <si>
    <t>E0521</t>
  </si>
  <si>
    <t>Cambridgeshire</t>
  </si>
  <si>
    <t>E0920</t>
  </si>
  <si>
    <t>Cumbria</t>
  </si>
  <si>
    <t>E1021</t>
  </si>
  <si>
    <t>Derbyshire</t>
  </si>
  <si>
    <t>E1121</t>
  </si>
  <si>
    <t>Devon</t>
  </si>
  <si>
    <t>Dorset</t>
  </si>
  <si>
    <t>E1421</t>
  </si>
  <si>
    <t>East Sussex</t>
  </si>
  <si>
    <t>E1521</t>
  </si>
  <si>
    <t>Essex</t>
  </si>
  <si>
    <t>E1620</t>
  </si>
  <si>
    <t>Gloucestershire</t>
  </si>
  <si>
    <t>E1721</t>
  </si>
  <si>
    <t>Hampshire</t>
  </si>
  <si>
    <t>E1920</t>
  </si>
  <si>
    <t>Cornwall</t>
  </si>
  <si>
    <t>Durham</t>
  </si>
  <si>
    <t>Northumberland</t>
  </si>
  <si>
    <t>Shropshire</t>
  </si>
  <si>
    <t>Wiltshire</t>
  </si>
  <si>
    <t>Annual Issues</t>
  </si>
  <si>
    <t>Include:</t>
  </si>
  <si>
    <t>(i)</t>
  </si>
  <si>
    <t>(iii)</t>
  </si>
  <si>
    <t>Exclude:</t>
  </si>
  <si>
    <t>Please refer to the notes of guidance before completing this form.</t>
  </si>
  <si>
    <t>City of London</t>
  </si>
  <si>
    <t>W7201</t>
  </si>
  <si>
    <t>W7401</t>
  </si>
  <si>
    <t>Bridgend</t>
  </si>
  <si>
    <t>W7402</t>
  </si>
  <si>
    <t>W7601</t>
  </si>
  <si>
    <t>Cardiff</t>
  </si>
  <si>
    <t>W7102</t>
  </si>
  <si>
    <t>W7101</t>
  </si>
  <si>
    <t>W7301</t>
  </si>
  <si>
    <t>Conwy</t>
  </si>
  <si>
    <t>W7002</t>
  </si>
  <si>
    <t>W7303</t>
  </si>
  <si>
    <t>W7302</t>
  </si>
  <si>
    <t>W7403</t>
  </si>
  <si>
    <t>W7202</t>
  </si>
  <si>
    <t>W7701</t>
  </si>
  <si>
    <t>W7203</t>
  </si>
  <si>
    <t>W7103</t>
  </si>
  <si>
    <t>W7501</t>
  </si>
  <si>
    <t>W7404</t>
  </si>
  <si>
    <t>W7702</t>
  </si>
  <si>
    <t>Newport</t>
  </si>
  <si>
    <t>E0102</t>
  </si>
  <si>
    <t>Bristol</t>
  </si>
  <si>
    <t>E1301</t>
  </si>
  <si>
    <t>Darlington</t>
  </si>
  <si>
    <t>E1001</t>
  </si>
  <si>
    <t>N9995</t>
  </si>
  <si>
    <t>LIBR0037</t>
  </si>
  <si>
    <t>LIBR0038</t>
  </si>
  <si>
    <t>LIBR0039</t>
  </si>
  <si>
    <t>LIBR0041</t>
  </si>
  <si>
    <t>LIBR0042</t>
  </si>
  <si>
    <t>LIBR0049</t>
  </si>
  <si>
    <t>LIBR0050</t>
  </si>
  <si>
    <t>LIBR0051</t>
  </si>
  <si>
    <t>LIBR0052</t>
  </si>
  <si>
    <t>LIBR0054</t>
  </si>
  <si>
    <t>LIBR0055</t>
  </si>
  <si>
    <t>LIBR0062</t>
  </si>
  <si>
    <t>LIBR0063</t>
  </si>
  <si>
    <t>LIBR0064</t>
  </si>
  <si>
    <t>LIBR0065</t>
  </si>
  <si>
    <t>LIBR0066</t>
  </si>
  <si>
    <t>LIBR0067</t>
  </si>
  <si>
    <t>LIBR0068</t>
  </si>
  <si>
    <t>LIBR0069</t>
  </si>
  <si>
    <t>..</t>
  </si>
  <si>
    <t>LIBR0170</t>
  </si>
  <si>
    <t>LIBR0171</t>
  </si>
  <si>
    <t>LIBR0173</t>
  </si>
  <si>
    <t>LIBR0174</t>
  </si>
  <si>
    <t>LIBR0175</t>
  </si>
  <si>
    <t>Auto summation cells will not calculate if cells contain .. as this represent an unknown figure.</t>
  </si>
  <si>
    <t>Thurrock</t>
  </si>
  <si>
    <t>E1102</t>
  </si>
  <si>
    <t>Torbay</t>
  </si>
  <si>
    <t>E0602</t>
  </si>
  <si>
    <t>E0302</t>
  </si>
  <si>
    <t>West Berkshire</t>
  </si>
  <si>
    <t>E0305</t>
  </si>
  <si>
    <t>Windsor &amp; Maidenhead</t>
  </si>
  <si>
    <t>E0306</t>
  </si>
  <si>
    <t>&gt;=60</t>
  </si>
  <si>
    <t>The method used will be sampling for a week in October, used for the other sampling procedure.  All appropriate staff at all service points keep a record of the number of enquiries received.  The total for each service point/department is sent to headquarters to make a grand total for the authority for the week.</t>
  </si>
  <si>
    <t>All renewals made in response to an approach from a reader.  For mobile libraries, renewals should only be counted as issues if a reader comes and requests renewal;</t>
  </si>
  <si>
    <t>The following information is required to perform the calculation:</t>
  </si>
  <si>
    <t>LIBR0070</t>
  </si>
  <si>
    <t>LIBR0071</t>
  </si>
  <si>
    <t>LIBR0072</t>
  </si>
  <si>
    <t>LIBR0073</t>
  </si>
  <si>
    <t>LIBR0075</t>
  </si>
  <si>
    <t>LIBR0076</t>
  </si>
  <si>
    <t>LIBR0083</t>
  </si>
  <si>
    <t>LIBR0084</t>
  </si>
  <si>
    <t>LIBR0085</t>
  </si>
  <si>
    <t>LIBR0086</t>
  </si>
  <si>
    <t>LIBR0087</t>
  </si>
  <si>
    <t>LIBR0088</t>
  </si>
  <si>
    <t>LIBR0089</t>
  </si>
  <si>
    <t>LIBR0090</t>
  </si>
  <si>
    <t>LIBR0091</t>
  </si>
  <si>
    <t>LIBR0092</t>
  </si>
  <si>
    <t>LIBR0093</t>
  </si>
  <si>
    <t>LIBR0094</t>
  </si>
  <si>
    <t>LIBR0095</t>
  </si>
  <si>
    <t>LIBR0096</t>
  </si>
  <si>
    <t>LIBR0097</t>
  </si>
  <si>
    <t>LIBR0098</t>
  </si>
  <si>
    <t>LIBR0099</t>
  </si>
  <si>
    <t>LIBR0100</t>
  </si>
  <si>
    <t>LIBR0101</t>
  </si>
  <si>
    <t>LIBR0102</t>
  </si>
  <si>
    <t>LIBR0103</t>
  </si>
  <si>
    <t>LIBR0104</t>
  </si>
  <si>
    <t>LIBR0105</t>
  </si>
  <si>
    <t>LIBR0106</t>
  </si>
  <si>
    <t>LIBR0107</t>
  </si>
  <si>
    <t>LIBR0108</t>
  </si>
  <si>
    <t>LIBR0110</t>
  </si>
  <si>
    <t>LIBR0111</t>
  </si>
  <si>
    <t>LIBR0118</t>
  </si>
  <si>
    <t>LIBR0119</t>
  </si>
  <si>
    <t>LIBR0120</t>
  </si>
  <si>
    <t>LIBR0121</t>
  </si>
  <si>
    <t>LIBR0122</t>
  </si>
  <si>
    <t>LIBR0123</t>
  </si>
  <si>
    <t>LIBR0124</t>
  </si>
  <si>
    <t>LIBR0125</t>
  </si>
  <si>
    <t>LIBR0126</t>
  </si>
  <si>
    <t>LIBR0127</t>
  </si>
  <si>
    <t>LIBR0128</t>
  </si>
  <si>
    <t>LIBR0129</t>
  </si>
  <si>
    <t>LIBR0130</t>
  </si>
  <si>
    <t>LIBR0131</t>
  </si>
  <si>
    <t>LIBR0132</t>
  </si>
  <si>
    <t>LIBR0133</t>
  </si>
  <si>
    <t>LIBR0134</t>
  </si>
  <si>
    <t>LIBR0135</t>
  </si>
  <si>
    <t>LIBR0136</t>
  </si>
  <si>
    <t>LIBR0137</t>
  </si>
  <si>
    <t>LIBR0138</t>
  </si>
  <si>
    <t>LIBR0139</t>
  </si>
  <si>
    <t>LIBR0140</t>
  </si>
  <si>
    <t>LIBR0141</t>
  </si>
  <si>
    <t>LIBR0142</t>
  </si>
  <si>
    <t>LIBR0143</t>
  </si>
  <si>
    <t>LIBR0144</t>
  </si>
  <si>
    <t>LIBR0145</t>
  </si>
  <si>
    <t>LIBR0146</t>
  </si>
  <si>
    <t>LIBR0147</t>
  </si>
  <si>
    <t>LIBR0148</t>
  </si>
  <si>
    <t>LIBR0149</t>
  </si>
  <si>
    <t>LIBR0150</t>
  </si>
  <si>
    <t>LIBR0151</t>
  </si>
  <si>
    <t>LIBR0152</t>
  </si>
  <si>
    <t>LIBR0153</t>
  </si>
  <si>
    <t>LIBR0154</t>
  </si>
  <si>
    <t>Total</t>
  </si>
  <si>
    <t>Please do not use either NA or N/A, please see above conventions for valid method.</t>
  </si>
  <si>
    <t>Please do not leave any boxes blank</t>
  </si>
  <si>
    <t>Computing Costs (Non-Financial)</t>
  </si>
  <si>
    <t>Third Party Payments</t>
  </si>
  <si>
    <t>Support Services Costs</t>
  </si>
  <si>
    <t>Number of enquiries (annual total)</t>
  </si>
  <si>
    <t>Hertfordshire</t>
  </si>
  <si>
    <t>E2221</t>
  </si>
  <si>
    <t>Kent</t>
  </si>
  <si>
    <t>E2321</t>
  </si>
  <si>
    <t>Lancashire</t>
  </si>
  <si>
    <t>E2421</t>
  </si>
  <si>
    <t>Leicestershire</t>
  </si>
  <si>
    <t>E2520</t>
  </si>
  <si>
    <t>Lincolnshire</t>
  </si>
  <si>
    <t>E2620</t>
  </si>
  <si>
    <t>E2721</t>
  </si>
  <si>
    <t>Number of physical visits to library premises for library purposes (annual total)</t>
  </si>
  <si>
    <t>Number of physical visits to library premises for non-library purposes (annual total)</t>
  </si>
  <si>
    <t>Inter Library Loans supplied to other libraries</t>
  </si>
  <si>
    <t>Inter Library Loans received from other libraries</t>
  </si>
  <si>
    <t>E4701</t>
  </si>
  <si>
    <t>Bradford</t>
  </si>
  <si>
    <t>E4702</t>
  </si>
  <si>
    <t>Calderdale</t>
  </si>
  <si>
    <t>E4703</t>
  </si>
  <si>
    <t>Kirklees</t>
  </si>
  <si>
    <t>Bedford</t>
  </si>
  <si>
    <t>Issues from closed access stock for use on library premises;</t>
  </si>
  <si>
    <t>Non-borrowing open shelf use.</t>
  </si>
  <si>
    <t>Number of Enquiries</t>
  </si>
  <si>
    <t>Active Borrowers</t>
  </si>
  <si>
    <t>Housebound Readers</t>
  </si>
  <si>
    <t>Introduction</t>
  </si>
  <si>
    <t>£</t>
  </si>
  <si>
    <t>E5010</t>
  </si>
  <si>
    <t>E5011</t>
  </si>
  <si>
    <t>Camden</t>
  </si>
  <si>
    <t>E5012</t>
  </si>
  <si>
    <t>Greenwich</t>
  </si>
  <si>
    <t>E5013</t>
  </si>
  <si>
    <t>Hackney</t>
  </si>
  <si>
    <t>E5014</t>
  </si>
  <si>
    <t>Hammersmith &amp; Fulham</t>
  </si>
  <si>
    <t>E5015</t>
  </si>
  <si>
    <t>E5016</t>
  </si>
  <si>
    <t>Kensington &amp; Chelsea</t>
  </si>
  <si>
    <t>E5017</t>
  </si>
  <si>
    <t>Lambeth</t>
  </si>
  <si>
    <t>E5018</t>
  </si>
  <si>
    <t>Lewisham</t>
  </si>
  <si>
    <t>E5019</t>
  </si>
  <si>
    <t>Southwark</t>
  </si>
  <si>
    <t>E5020</t>
  </si>
  <si>
    <t>Tower Hamlets</t>
  </si>
  <si>
    <t>E5021</t>
  </si>
  <si>
    <t>Wandsworth</t>
  </si>
  <si>
    <t>E5022</t>
  </si>
  <si>
    <t>Total Expenditure on Materials</t>
  </si>
  <si>
    <t>Net Expenditure</t>
  </si>
  <si>
    <t>Blaenau Gwent</t>
  </si>
  <si>
    <t>Caerphilly</t>
  </si>
  <si>
    <t>Carmarthenshire</t>
  </si>
  <si>
    <t>Ceredigion</t>
  </si>
  <si>
    <t>Gwynedd</t>
  </si>
  <si>
    <t>Isle of Anglesey</t>
  </si>
  <si>
    <t>Merthyr Tydfil</t>
  </si>
  <si>
    <t>Neath Port Talbot</t>
  </si>
  <si>
    <t>Rhondda Cynon Taff</t>
  </si>
  <si>
    <t>Torfaen</t>
  </si>
  <si>
    <t>Angus</t>
  </si>
  <si>
    <t>Argyll &amp; Bute</t>
  </si>
  <si>
    <t>Dumfries &amp; Galloway</t>
  </si>
  <si>
    <t>East Ayrshire</t>
  </si>
  <si>
    <t>Overdue Charges and Reservation Fees</t>
  </si>
  <si>
    <t>Lettings</t>
  </si>
  <si>
    <t>Other Capital Expenditure (please specify)</t>
  </si>
  <si>
    <t>FLAS</t>
  </si>
  <si>
    <t>Oxfordshire</t>
  </si>
  <si>
    <t>E3320</t>
  </si>
  <si>
    <t>Somerset</t>
  </si>
  <si>
    <t>E3421</t>
  </si>
  <si>
    <t>Staffordshire</t>
  </si>
  <si>
    <t>E3520</t>
  </si>
  <si>
    <t>E0202</t>
  </si>
  <si>
    <t>Central Bedfordshire</t>
  </si>
  <si>
    <t>E0203</t>
  </si>
  <si>
    <t>Cheshire East</t>
  </si>
  <si>
    <t>Cheshire West and Chester</t>
  </si>
  <si>
    <t>E0603</t>
  </si>
  <si>
    <t>E0604</t>
  </si>
  <si>
    <t>E0801</t>
  </si>
  <si>
    <t>E1302</t>
  </si>
  <si>
    <t>E2901</t>
  </si>
  <si>
    <t>Date requested, i.e. the date the request form was received from the reader.</t>
  </si>
  <si>
    <t>Date supplied, i.e. the date the reader was informed that the requested items were available.</t>
  </si>
  <si>
    <t>Supply times should be calculated on the basis of a 7 day week, i.e. a day means a chronological, not a working day.</t>
  </si>
  <si>
    <t>(v)</t>
  </si>
  <si>
    <t>Type of Library</t>
  </si>
  <si>
    <t>- Casual use hours if available (otherwise indicate nil return OR not applicable in cases where all sessions must be booked, and the number of terminals to which this applies).</t>
  </si>
  <si>
    <t>Statutory Service?</t>
  </si>
  <si>
    <t>LIBR0179</t>
  </si>
  <si>
    <t>Statutory?</t>
  </si>
  <si>
    <t>STATUTORY?</t>
  </si>
  <si>
    <t>The number of posts for persons performing administrative, clerical and general duties plus the number of posts for persons who hold Library Certificates, or who are trainees (including supernumeraries).  Include also the number of posts for all other employees (e.g. bindery staff, porters, janitors etc.) but exclude staff employed by the DSO or other contractors.</t>
  </si>
  <si>
    <t>SIS_Libraries</t>
  </si>
  <si>
    <t>Club:</t>
  </si>
  <si>
    <t>Please refer to guidance notes for the following questions.</t>
  </si>
  <si>
    <t>60+ hours</t>
  </si>
  <si>
    <t>55 - 59 hours</t>
  </si>
  <si>
    <t>50 - 54 hours</t>
  </si>
  <si>
    <t>45 - 49 hours</t>
  </si>
  <si>
    <t>40 - 44 hours</t>
  </si>
  <si>
    <t>35 - 39 hours</t>
  </si>
  <si>
    <t>30 - 34 hours</t>
  </si>
  <si>
    <t>25 - 29 hours</t>
  </si>
  <si>
    <t>20 - 24 hours</t>
  </si>
  <si>
    <t>15 - 19 hours</t>
  </si>
  <si>
    <t>10 - 14 hours</t>
  </si>
  <si>
    <t>Mobile Libraries Open Over 10 hours</t>
  </si>
  <si>
    <t>Mobile Libraries Open Under 10 hours</t>
  </si>
  <si>
    <t>Static Libraries Open Under 10 hours</t>
  </si>
  <si>
    <t>Stock for Loan:</t>
  </si>
  <si>
    <t>Lending Stock (including on loan and available):</t>
  </si>
  <si>
    <t>Supplies and Services:</t>
  </si>
  <si>
    <r>
      <t>Capital Expenditure</t>
    </r>
    <r>
      <rPr>
        <b/>
        <sz val="8"/>
        <rFont val="Verdana"/>
        <family val="2"/>
      </rPr>
      <t xml:space="preserve"> (excluding Agency Services)</t>
    </r>
  </si>
  <si>
    <t>mob&gt;10</t>
  </si>
  <si>
    <t>mob&lt;10</t>
  </si>
  <si>
    <t>A Sample Week</t>
  </si>
  <si>
    <t>FLAS_Library</t>
  </si>
  <si>
    <t>Library_Name</t>
  </si>
  <si>
    <t xml:space="preserve">Other Expenditure (Estimates only - this should include Computing Costs, Other Supplies and Services, </t>
  </si>
  <si>
    <t>Transport, Third Party Payments and Support Services Costs)</t>
  </si>
  <si>
    <t xml:space="preserve">In exactly the same way that Agency Services are excluded from the main body of the return, the answers to all questions in the </t>
  </si>
  <si>
    <t>identify any special circumstances which apply.</t>
  </si>
  <si>
    <t>survey form should wherever possible exclude details of services provided to other authorities.  Please use the space below to</t>
  </si>
  <si>
    <t xml:space="preserve">This memorandum section is to show any other library that does not fit under the CIPFA definition of a service point. It is meant to </t>
  </si>
  <si>
    <t>show what additional benefits a library authority has to offer other than the traditional service point/services.</t>
  </si>
  <si>
    <t>in the CIPFA statistics.</t>
  </si>
  <si>
    <t>Please note that any related statistics (i.e. visitor numbers, book issues etc.) are not to be included anywhere else</t>
  </si>
  <si>
    <t>would be appreciated if authorities could enter '0' if they have no multi-service outlets and either make an estimate of non-library</t>
  </si>
  <si>
    <t>visits or enter '..' if there are such service points.</t>
  </si>
  <si>
    <t>select a category from those listed below which describes the method you have used (please select from drop down menu).</t>
  </si>
  <si>
    <t>Cell 'X'</t>
  </si>
  <si>
    <t>Denotes data relating to this cell are included in cell 'X' - where 'X' should be replaced with the cell number which includes the data.</t>
  </si>
  <si>
    <t>Please read through these notes carefully before completing the questionnaire.</t>
  </si>
  <si>
    <t>If after reading these notes there is any query about the completion of the questionnaire, please contact:</t>
  </si>
  <si>
    <r>
      <t xml:space="preserve">A </t>
    </r>
    <r>
      <rPr>
        <b/>
        <sz val="12"/>
        <color indexed="10"/>
        <rFont val="Wingdings 3"/>
        <family val="1"/>
        <charset val="2"/>
      </rPr>
      <t>r</t>
    </r>
    <r>
      <rPr>
        <sz val="8"/>
        <rFont val="Verdana"/>
        <family val="2"/>
      </rPr>
      <t xml:space="preserve"> after a question denotes that there has been a change from last year's questionnaire.</t>
    </r>
  </si>
  <si>
    <t xml:space="preserve">Telephone: </t>
  </si>
  <si>
    <t xml:space="preserve">Email: </t>
  </si>
  <si>
    <t>A sample week is selected;</t>
  </si>
  <si>
    <t>All library service points are included, whether staffed by the authority or otherwise.  Institutions and agency libraries are excluded;</t>
  </si>
  <si>
    <t>The total for each service point is sent to headquarters to make a grand total for the authority for the week.</t>
  </si>
  <si>
    <r>
      <t>Capital Charges</t>
    </r>
    <r>
      <rPr>
        <sz val="8"/>
        <rFont val="Verdana"/>
        <family val="2"/>
      </rPr>
      <t/>
    </r>
  </si>
  <si>
    <r>
      <t xml:space="preserve">Please return your completed form via email to: </t>
    </r>
    <r>
      <rPr>
        <u/>
        <sz val="8"/>
        <color indexed="30"/>
        <rFont val="Verdana"/>
        <family val="2"/>
      </rPr>
      <t>libraries@cipfa.org</t>
    </r>
  </si>
  <si>
    <t>Numbers relate to the line number in the questionnaire</t>
  </si>
  <si>
    <t>[NB. Information relating to numbers of Service Points and Opening Hours will be calculated from the 'Service Points' tab.]</t>
  </si>
  <si>
    <t>This should be the number of vehicles (mobiles or trailers) visited by library users and should exclude delivery vehicles.  Opening hours for mobile libraries are those when open for access by the public.  Please note that opening hours exclude travelling time to and between stops.</t>
  </si>
  <si>
    <t xml:space="preserve">The following typology has been put together by the Arts Council to describe the different approaches in involving communities to support or manage libraries.  All statutory libraries included in the 'Service Points' tab should be included in all lines of the questionnaire where relevant. </t>
  </si>
  <si>
    <t>Details of service points are requested in the 'Service Points' tab of the questionnaire.  This information will be used to calculate the number of Service Points by number of hours.</t>
  </si>
  <si>
    <t>Community Managed Co-Produced Library</t>
  </si>
  <si>
    <t>Commissioned Community Co-Produced Library</t>
  </si>
  <si>
    <t>Statutory Service</t>
  </si>
  <si>
    <t xml:space="preserve">Please identify whether or not you consider each library to be part of your statutory provision.  </t>
  </si>
  <si>
    <t>Please indicate the number of books in the lending stock.  Include those currently on loan and those available on open shelves i.e. exclude lending books in reserve, in Agency Services, in transit, set aside for binding or repair, in temporary stores or otherwise unavailable for the public.</t>
  </si>
  <si>
    <t>Lending Stock (including on loan and available)</t>
  </si>
  <si>
    <t>Section 2 - Book Stock</t>
  </si>
  <si>
    <t>Section 2 - Book Stock (excluding those for Agency Services)</t>
  </si>
  <si>
    <t>Multiple items (e.g. double cassettes, albums) are normally treated as one, then for the purposes of this questionnaire include them as one item.  Sound recordings should include all sound only media, including compact discs (CDs).</t>
  </si>
  <si>
    <t>Multiple items (e.g. double cassettes/CDs, albums) are normally treated as one, then for the purposes of this questionnaire include them as one item.  Sound recordings should include all sound only media, including compact discs (CDs).  Exclude items which are not 'new' but replacement packs of two or more cassettes, which when complete are defined as one item.</t>
  </si>
  <si>
    <t>Please include only terminals in public areas for public or joint use with staff, stand alone or portable PCs used entirely for user's own work with no use of the library's information sources are not included.  Only devices with access to the internet, library catalogue and OPACs (online public access catalogues) should be included.  Each device counts as one whether used for one or more than one application.  Include all service points (including those open less than 10 hours per week) and mobile libraries.</t>
  </si>
  <si>
    <t>There exist a number of definitions of volunteers and volunteering, (for example those used by the Home Office Citizenship Survey, the DCMS Taking Part Survey and the Institute of Volunteering).  Taking those into account, for the purposes of this indicator, a "volunteer" is any person who gives unpaid help or assistance to a library (as defined in the notes for section 1) by doing something which aims to benefit the organisation and its stakeholders, including involvement in management boards and other decision making groups.  In the case of Friends' organisations, or similar groups, you should include only those members who give active support over and above being a member of that group.  Work experience placements should also be included.  Each individual should be counted only once.</t>
  </si>
  <si>
    <t>Loans to final borrowers only are to be included.  For issues to institutions, playgroups etc. count only the initial issues made by the library staff or the computer system.</t>
  </si>
  <si>
    <t>This should cover the number of online requests made to the library service.  Examples should include online reservations of library stock items and other online requests.</t>
  </si>
  <si>
    <t>Number of requests for specific items</t>
  </si>
  <si>
    <t>Memorandum: Number of requests of which are online/other electronic</t>
  </si>
  <si>
    <t>Percentage of requested Books supplied within 7, 15 and 30 days (including Inter-library loans)</t>
  </si>
  <si>
    <t>Number of clients visited at home during the year in question by library staff or volunteers.  Count people visited for part of the year only.  Do NOT give the number of visits.</t>
  </si>
  <si>
    <t>Number of clients (e.g. blind or partially-sighted people) receiving a library service by post on a regular basis because they have a disability.  This might, for example, be an in house audio book service.  If clients receive 2 or more such services count the number of clients (i.e. eliminate overlap).</t>
  </si>
  <si>
    <t>Counting Methodology - electronic counters:
Ultimately, the method used to count visits is for authorities to determine although, for consistency and to improve the robustness of the data, a full year count is advisable, if possible by electronic counters.  Where this encompasses a multi-service point using electronic counters at a common entrance, some sampling will also be necessary to identify those visits that meet the definition above.  Sampling for this purpose and for those authorities that cannot undertake a full year count should be carried out in line with the sampling methodology below.</t>
  </si>
  <si>
    <t xml:space="preserve">Data are collected for every relevant service point for one week.  In the cases where the schedule of a mobile library would make a one week sample unrepresentative, a longer sampling period is used and the grossing up factor correspondingly reduced; </t>
  </si>
  <si>
    <r>
      <rPr>
        <b/>
        <sz val="8"/>
        <rFont val="Verdana"/>
        <family val="2"/>
      </rPr>
      <t>Non-library visits (Multi-Service Outlets)</t>
    </r>
    <r>
      <rPr>
        <sz val="8"/>
        <rFont val="Verdana"/>
        <family val="2"/>
      </rPr>
      <t xml:space="preserve">
In recognition of the considerable efforts made by some authorities to position their libraries as community hubs, or to improve the popularity of their libraries, by co-locating them with other services, a separate count of non-library visits is to be made in the CIPFA statistics.  Therefore libraries should use this cell to show non-library visits using the widening range of activities offered by libraries (including visits for non-library purposes to a multi-service space).  This will not form part of the standards assessment but will inform the overall picture of usage.</t>
    </r>
  </si>
  <si>
    <t>A VISIT is defined as a session of activity/series of one or more PAGE IMPRESSIONS, served to one USER, to the library website (or relevant library-service-related directories of the authority website as defined by the authority).  A unique visitor is determined by the IP address or cookie.  The session is deemed to end when there is a lengthy gap of usage between successive PAGE IMPRESSIONS for that USER.  As an example of a 'lengthy gap' would be a gap of at least 30 minutes.  Count one visit per visitor session.</t>
  </si>
  <si>
    <r>
      <t>For a more detailed explanation of where expenditure should be classified please refer to CIPFA's recommended standard subjective analysis in CIPFA's Service Expenditure Reporting Code of Practice for Local Authorities (S</t>
    </r>
    <r>
      <rPr>
        <b/>
        <i/>
        <sz val="8"/>
        <rFont val="Verdana"/>
        <family val="2"/>
      </rPr>
      <t>e</t>
    </r>
    <r>
      <rPr>
        <b/>
        <sz val="8"/>
        <rFont val="Verdana"/>
        <family val="2"/>
      </rPr>
      <t xml:space="preserve">RCOP).  It is important that all authorities give the same treatment to each item.  Expenditure (and Income) on Agency Services - Schools, Prisons, Hospitals, etc. should not be included here.  
</t>
    </r>
  </si>
  <si>
    <t>Please note that New Opportunity Funds should be included within this questionnaire.  NOF related expenditure should be shown under the relevant expenditure heading.  Income received from NOF should be included under Specific Grants.</t>
  </si>
  <si>
    <t xml:space="preserve">Include all costs directly associated to the library buildings e.g. repairs and maintenance of buildings, fixed plant and grounds (including payments to contractors and DLO/DSO charges) fuel, lighting and cleaning materials, fixtures and fittings, rent and  rates etc.  Also include an apportionment of expenditure for the costs of shared operational buildings </t>
  </si>
  <si>
    <t xml:space="preserve">Include here the costs of using computers for non-financial matters, including the cost of maintaining the 'Book bank'.  This may take the form of a recharge from a central computer system or the running costs of the library's own systems etc.  </t>
  </si>
  <si>
    <t>Include here vehicle and direct vehicle costs, e.g. repairs and maintenance, petrol, oil, tyres and licences etc.  Where the authority operates a renewals and repairs fund for vehicles the contributions to the fund should be included but expenditure from the fund ignored.  Includes the cost of mobile libraries.</t>
  </si>
  <si>
    <t>Income from the public for the use of electronic services, e.g. Internet, OPAC and CD-ROM.</t>
  </si>
  <si>
    <t>Assistance by, for example, the government, in the form of cash or transfers of assets to the authority in aid of particular projects or aspects of the public library service.  Should include income received through New Opportunity Funds.</t>
  </si>
  <si>
    <t>Miscellaneous - Receipts from the Public</t>
  </si>
  <si>
    <t>Miscellaneous - Receipts from the Public (including photocopying)</t>
  </si>
  <si>
    <r>
      <t>Record capital charges, i.e. depreciation, loss on impairment of assets, credit for capital grants and revenue expenditure funded from capital by statute (RECS).  The previous element of notional interest should NOT be included within capital charges.  Further details are available in CIPFA's Service Expenditure Reporting Code of Practice for Local Authorities (S</t>
    </r>
    <r>
      <rPr>
        <i/>
        <sz val="8"/>
        <rFont val="Verdana"/>
        <family val="2"/>
      </rPr>
      <t>e</t>
    </r>
    <r>
      <rPr>
        <sz val="8"/>
        <rFont val="Verdana"/>
        <family val="2"/>
      </rPr>
      <t>RCOP).</t>
    </r>
  </si>
  <si>
    <t>Refurbishment of Premises</t>
  </si>
  <si>
    <t>Other Libraries not included under 'Service Points' tab</t>
  </si>
  <si>
    <t>This memorandum section is to show any other library that does not fit under the CIPFA definition of a service point.  It is meant to show what additional benefits a library authority has to offer other than the traditional service point/services.  For example LAPS or Partnerships.</t>
  </si>
  <si>
    <t>LAPS - A local access point does not have to be staffed, and doesn't need a number of minimum number of opening hours, e.g. could be seasonal access points.  It should be open for any members of the public and have published, scheduled opening hours or a published method of access for anyone who wants to use it (e.g. collect key from X during hours of Y).  It should have local authority funding with a public Service Level Agreement.</t>
  </si>
  <si>
    <t xml:space="preserve">In this context only alterations to immovable property are to be considered.  In accounting definitions the term 'Enhancements' may also be used.  This refers to expenditure to increase substantially the life of an asset and/or the extent of its use.  Benefits must last for a minimum of one year.  Examples of expenditure to be included are:  installation of central heating, double glazing or mezzanine flooring; enlarging facilities so that they are used by more people; major changes of use involving structural alterations and repairs; new types and ranges of shelving.  Items to be excluded include: decorating; replacing missing tiles or repairing windows; books, sound recordings, information sources and subscriptions; computer equipment and systems.  </t>
  </si>
  <si>
    <t>If you have any comments regarding libraries closing and opening, please specify below:</t>
  </si>
  <si>
    <t>(Please note that comments provided here are to be published in a separate word document alongside the final publication)</t>
  </si>
  <si>
    <t>Memorandum: Number of enquiries of which are online/other electronic</t>
  </si>
  <si>
    <t>Online/Electronic (Internet etc.)</t>
  </si>
  <si>
    <t xml:space="preserve">(a) Name/Town </t>
  </si>
  <si>
    <t>Other Library Acquisitions (please specify)</t>
  </si>
  <si>
    <t>Please note that comments provided in this section are to be published in a separate word document alongside the final publication.</t>
  </si>
  <si>
    <t>Provision of Library Services to Other Local Authorities</t>
  </si>
  <si>
    <t>Other Libraries not included under Section 1</t>
  </si>
  <si>
    <t>Other Comments</t>
  </si>
  <si>
    <r>
      <t xml:space="preserve">Capital Charges </t>
    </r>
    <r>
      <rPr>
        <sz val="8"/>
        <rFont val="Verdana"/>
        <family val="2"/>
      </rPr>
      <t>(not to be included in Net Expenditure)</t>
    </r>
  </si>
  <si>
    <t>Email address to return questionnaire: libraries@cipfa.org</t>
  </si>
  <si>
    <r>
      <t>To return to the 'Questionnaire' tab,</t>
    </r>
    <r>
      <rPr>
        <b/>
        <u/>
        <sz val="8"/>
        <color indexed="12"/>
        <rFont val="Verdana"/>
        <family val="2"/>
      </rPr>
      <t xml:space="preserve"> click here</t>
    </r>
  </si>
  <si>
    <r>
      <t xml:space="preserve">For definitions, </t>
    </r>
    <r>
      <rPr>
        <b/>
        <u/>
        <sz val="8"/>
        <color indexed="12"/>
        <rFont val="Verdana"/>
        <family val="2"/>
      </rPr>
      <t>click here</t>
    </r>
  </si>
  <si>
    <r>
      <t xml:space="preserve">To go to the 'Service Points' tab, </t>
    </r>
    <r>
      <rPr>
        <b/>
        <u/>
        <sz val="12"/>
        <color indexed="12"/>
        <rFont val="Verdana"/>
        <family val="2"/>
      </rPr>
      <t>click here</t>
    </r>
  </si>
  <si>
    <t>Reference Books (including Children's)</t>
  </si>
  <si>
    <t>Other_Provision</t>
  </si>
  <si>
    <t>Other_Libraries</t>
  </si>
  <si>
    <t>Other_Comments</t>
  </si>
  <si>
    <t>LIBR0180</t>
  </si>
  <si>
    <t>LIBR0181</t>
  </si>
  <si>
    <t>LIBR0182</t>
  </si>
  <si>
    <t>LIBR0183</t>
  </si>
  <si>
    <t>LIBR0184</t>
  </si>
  <si>
    <t>LIBR0185</t>
  </si>
  <si>
    <t>LIBR0186</t>
  </si>
  <si>
    <t>LIBR0187</t>
  </si>
  <si>
    <t>LIBR0188</t>
  </si>
  <si>
    <t>LIBR0189</t>
  </si>
  <si>
    <t>LIBR0190</t>
  </si>
  <si>
    <t>LIBR0191</t>
  </si>
  <si>
    <t>LIBR0192</t>
  </si>
  <si>
    <t>LIBR0193</t>
  </si>
  <si>
    <t>LIBR0194</t>
  </si>
  <si>
    <t>LIBR0195</t>
  </si>
  <si>
    <t>LIBR0196</t>
  </si>
  <si>
    <t>LIBR0197</t>
  </si>
  <si>
    <t>LIBR0198</t>
  </si>
  <si>
    <t>LIBR0199</t>
  </si>
  <si>
    <t>LIBR0200</t>
  </si>
  <si>
    <t>LIBR0201</t>
  </si>
  <si>
    <t>LIBR0202</t>
  </si>
  <si>
    <t>LIBR0203</t>
  </si>
  <si>
    <t>LIBR0204</t>
  </si>
  <si>
    <t>LIBR0205</t>
  </si>
  <si>
    <t>LIBR0206</t>
  </si>
  <si>
    <t>LIBR0207</t>
  </si>
  <si>
    <t>LIBR0208</t>
  </si>
  <si>
    <t>LIBR0209</t>
  </si>
  <si>
    <t>LIBR0210</t>
  </si>
  <si>
    <t>LIBR0211</t>
  </si>
  <si>
    <t>LIBR0212</t>
  </si>
  <si>
    <t>LIBR0213</t>
  </si>
  <si>
    <t>Open_Close</t>
  </si>
  <si>
    <t>Other_Acquisitions</t>
  </si>
  <si>
    <t>Other_Capital_Expenditure</t>
  </si>
  <si>
    <t>TYPE?</t>
  </si>
  <si>
    <t>Isles of Scilly</t>
  </si>
  <si>
    <t>E4001</t>
  </si>
  <si>
    <t>Static</t>
  </si>
  <si>
    <t>Mobile</t>
  </si>
  <si>
    <t>Arbroath</t>
  </si>
  <si>
    <t>Brechin</t>
  </si>
  <si>
    <t>Carnoustie</t>
  </si>
  <si>
    <t>Kirriemuir</t>
  </si>
  <si>
    <t>Forfar</t>
  </si>
  <si>
    <t>Montrose</t>
  </si>
  <si>
    <t>Monifieth</t>
  </si>
  <si>
    <t>Mobile 1</t>
  </si>
  <si>
    <t>Mobile 2</t>
  </si>
  <si>
    <t>Campbeltown</t>
  </si>
  <si>
    <t>Cardross</t>
  </si>
  <si>
    <t>Dunoon</t>
  </si>
  <si>
    <t>Helensburgh</t>
  </si>
  <si>
    <t>Lochgilphead</t>
  </si>
  <si>
    <t>Oban</t>
  </si>
  <si>
    <t>Rosneath</t>
  </si>
  <si>
    <t>Rothesay</t>
  </si>
  <si>
    <t>Tarbert</t>
  </si>
  <si>
    <t>Islay Mobile</t>
  </si>
  <si>
    <t>Burnt Oak</t>
  </si>
  <si>
    <t>Childs Hill</t>
  </si>
  <si>
    <t>Chipping Barnet</t>
  </si>
  <si>
    <t>East Barnet</t>
  </si>
  <si>
    <t>East Finchley</t>
  </si>
  <si>
    <t>Edgware</t>
  </si>
  <si>
    <t>Golders Green</t>
  </si>
  <si>
    <t>Hendon</t>
  </si>
  <si>
    <t>Mill Hill</t>
  </si>
  <si>
    <t>North Finchley</t>
  </si>
  <si>
    <t>Osidge</t>
  </si>
  <si>
    <t>South Friern</t>
  </si>
  <si>
    <t>Hampstead Garden Suburb</t>
  </si>
  <si>
    <t>Central</t>
  </si>
  <si>
    <t>Crayford</t>
  </si>
  <si>
    <t>Erith</t>
  </si>
  <si>
    <t>Sidcup</t>
  </si>
  <si>
    <t>Thamesmead</t>
  </si>
  <si>
    <t>Welling</t>
  </si>
  <si>
    <t>Blackrod</t>
  </si>
  <si>
    <t>Breightmet</t>
  </si>
  <si>
    <t>Bromley Cross</t>
  </si>
  <si>
    <t>Farnworth</t>
  </si>
  <si>
    <t>Harwood</t>
  </si>
  <si>
    <t>High Street</t>
  </si>
  <si>
    <t>Horwich</t>
  </si>
  <si>
    <t>Little Lever</t>
  </si>
  <si>
    <t>Westhoughton</t>
  </si>
  <si>
    <t>Ensbury Park</t>
  </si>
  <si>
    <t>West Howe</t>
  </si>
  <si>
    <t>The Kinson Hub</t>
  </si>
  <si>
    <t>Westbourne</t>
  </si>
  <si>
    <t>Boscombe</t>
  </si>
  <si>
    <t>Tuckton</t>
  </si>
  <si>
    <t>Springbourne</t>
  </si>
  <si>
    <t>Charminster</t>
  </si>
  <si>
    <t>Castlepoint</t>
  </si>
  <si>
    <t>Winton</t>
  </si>
  <si>
    <t>Jubilee</t>
  </si>
  <si>
    <t>Coldean</t>
  </si>
  <si>
    <t>Hangleton</t>
  </si>
  <si>
    <t>Hollingbury</t>
  </si>
  <si>
    <t>Moulsecoomb</t>
  </si>
  <si>
    <t>Patcham</t>
  </si>
  <si>
    <t>Portslade</t>
  </si>
  <si>
    <t>Mile Oak</t>
  </si>
  <si>
    <t>Rottingdean</t>
  </si>
  <si>
    <t>Saltdean</t>
  </si>
  <si>
    <t>Westdene</t>
  </si>
  <si>
    <t>Whitehawk</t>
  </si>
  <si>
    <t>Woodingdean</t>
  </si>
  <si>
    <t>Southmead</t>
  </si>
  <si>
    <t>Henbury</t>
  </si>
  <si>
    <t>Avonmouth</t>
  </si>
  <si>
    <t>Shirehampton</t>
  </si>
  <si>
    <t>Hartcliffe</t>
  </si>
  <si>
    <t>Bishopsworth</t>
  </si>
  <si>
    <t>Fishponds</t>
  </si>
  <si>
    <t>Hillfields</t>
  </si>
  <si>
    <t>Burnt Ash</t>
  </si>
  <si>
    <t>Shortlands</t>
  </si>
  <si>
    <t>Hayes</t>
  </si>
  <si>
    <t>Southborough</t>
  </si>
  <si>
    <t>Beckenham</t>
  </si>
  <si>
    <t>West Wickham</t>
  </si>
  <si>
    <t>Petts Wood</t>
  </si>
  <si>
    <t>St Pauls Cray</t>
  </si>
  <si>
    <t>Orpington</t>
  </si>
  <si>
    <t>Chislehurst</t>
  </si>
  <si>
    <t>Penge</t>
  </si>
  <si>
    <t>Mottingham</t>
  </si>
  <si>
    <t>Biggin Hill</t>
  </si>
  <si>
    <t>Amersham</t>
  </si>
  <si>
    <t>Aylesbury Lending</t>
  </si>
  <si>
    <t>Beaconsfield</t>
  </si>
  <si>
    <t>Bourne End</t>
  </si>
  <si>
    <t>Buckingham</t>
  </si>
  <si>
    <t>Burnham</t>
  </si>
  <si>
    <t>Castlefield</t>
  </si>
  <si>
    <t>Chesham</t>
  </si>
  <si>
    <t>Hazlemere</t>
  </si>
  <si>
    <t>High Wycombe</t>
  </si>
  <si>
    <t>Marlow</t>
  </si>
  <si>
    <t>Micklefield</t>
  </si>
  <si>
    <t>Princes Risborough</t>
  </si>
  <si>
    <t>Wing</t>
  </si>
  <si>
    <t>Winslow</t>
  </si>
  <si>
    <t>Abertridwr</t>
  </si>
  <si>
    <t>Bargoed</t>
  </si>
  <si>
    <t>Bedwas</t>
  </si>
  <si>
    <t>Blackwood</t>
  </si>
  <si>
    <t>Deri</t>
  </si>
  <si>
    <t>Llanbradach</t>
  </si>
  <si>
    <t>Machen</t>
  </si>
  <si>
    <t>Nelson</t>
  </si>
  <si>
    <t>Newbridge</t>
  </si>
  <si>
    <t>New Tredegar</t>
  </si>
  <si>
    <t>Oakdale</t>
  </si>
  <si>
    <t>Pengam</t>
  </si>
  <si>
    <t>Rhymney</t>
  </si>
  <si>
    <t>Risca</t>
  </si>
  <si>
    <t>Ystrad Mynach</t>
  </si>
  <si>
    <t>Brighouse</t>
  </si>
  <si>
    <t>Rastrick</t>
  </si>
  <si>
    <t>Bailiff Bridge</t>
  </si>
  <si>
    <t>King Cross</t>
  </si>
  <si>
    <t>Mixenden</t>
  </si>
  <si>
    <t>Beechwood Road</t>
  </si>
  <si>
    <t>Skircoat</t>
  </si>
  <si>
    <t>Akroyd</t>
  </si>
  <si>
    <t>Northowram</t>
  </si>
  <si>
    <t>Shelf</t>
  </si>
  <si>
    <t>Hipperholme</t>
  </si>
  <si>
    <t>Southowram</t>
  </si>
  <si>
    <t>Greetland</t>
  </si>
  <si>
    <t>Stainland</t>
  </si>
  <si>
    <t>Elland</t>
  </si>
  <si>
    <t>Sowerby Bridge</t>
  </si>
  <si>
    <t>Ripponden</t>
  </si>
  <si>
    <t>Mytholmroyd</t>
  </si>
  <si>
    <t>Hebden Bridge</t>
  </si>
  <si>
    <t>Todmorden</t>
  </si>
  <si>
    <t>Walsden</t>
  </si>
  <si>
    <t>Arbury Court</t>
  </si>
  <si>
    <t>Bar Hill</t>
  </si>
  <si>
    <t>Barnwell Road</t>
  </si>
  <si>
    <t>Buckden</t>
  </si>
  <si>
    <t>Burwell</t>
  </si>
  <si>
    <t>Cambourne</t>
  </si>
  <si>
    <t>Cambridge Central</t>
  </si>
  <si>
    <t>Chatteris</t>
  </si>
  <si>
    <t>Cherry Hinton</t>
  </si>
  <si>
    <t>Comberton</t>
  </si>
  <si>
    <t>Cottenham</t>
  </si>
  <si>
    <t>Ely</t>
  </si>
  <si>
    <t>Great Shelford</t>
  </si>
  <si>
    <t>Histon</t>
  </si>
  <si>
    <t>Huntingdon</t>
  </si>
  <si>
    <t>Linton</t>
  </si>
  <si>
    <t>Littleport</t>
  </si>
  <si>
    <t>March</t>
  </si>
  <si>
    <t>Milton Road</t>
  </si>
  <si>
    <t>Papworth</t>
  </si>
  <si>
    <t>Ramsey</t>
  </si>
  <si>
    <t>Rock Road</t>
  </si>
  <si>
    <t>St Ives</t>
  </si>
  <si>
    <t>St Neots</t>
  </si>
  <si>
    <t>Sawston</t>
  </si>
  <si>
    <t>Sawtry</t>
  </si>
  <si>
    <t>Soham</t>
  </si>
  <si>
    <t>Warboys</t>
  </si>
  <si>
    <t>Whittlesey</t>
  </si>
  <si>
    <t>Willingham</t>
  </si>
  <si>
    <t>Wisbech</t>
  </si>
  <si>
    <t>Yaxley</t>
  </si>
  <si>
    <t>Llanelli</t>
  </si>
  <si>
    <t>Carmarthen</t>
  </si>
  <si>
    <t>Ammanford</t>
  </si>
  <si>
    <t>Kidwelly</t>
  </si>
  <si>
    <t>Newcastle Emlyn</t>
  </si>
  <si>
    <t>Pontyates</t>
  </si>
  <si>
    <t>St Clears</t>
  </si>
  <si>
    <t>Whitland</t>
  </si>
  <si>
    <t>Burry Port</t>
  </si>
  <si>
    <t>Llangennech</t>
  </si>
  <si>
    <t>Llwynhendy</t>
  </si>
  <si>
    <t>Pembrey</t>
  </si>
  <si>
    <t>Brynaman</t>
  </si>
  <si>
    <t>CrossHands</t>
  </si>
  <si>
    <t>Garnant (Ysgol Y Bedol)</t>
  </si>
  <si>
    <t>Llandeilo</t>
  </si>
  <si>
    <t>Llandovery</t>
  </si>
  <si>
    <t>Pontyberem</t>
  </si>
  <si>
    <t>Ampthill</t>
  </si>
  <si>
    <t>Barton</t>
  </si>
  <si>
    <t>Biggleswade</t>
  </si>
  <si>
    <t>Dunstable</t>
  </si>
  <si>
    <t>Flitwick</t>
  </si>
  <si>
    <t>Houghton Regis</t>
  </si>
  <si>
    <t>Leighton Buzzard</t>
  </si>
  <si>
    <t>Potton</t>
  </si>
  <si>
    <t>Sandy</t>
  </si>
  <si>
    <t>Shefford</t>
  </si>
  <si>
    <t>Stotfold</t>
  </si>
  <si>
    <t>Toddington</t>
  </si>
  <si>
    <t>Congleton</t>
  </si>
  <si>
    <t>Crewe</t>
  </si>
  <si>
    <t>Macclesfield</t>
  </si>
  <si>
    <t>Nantwich</t>
  </si>
  <si>
    <t>Wilmslow</t>
  </si>
  <si>
    <t>Alsager</t>
  </si>
  <si>
    <t>Knutsford</t>
  </si>
  <si>
    <t>Poynton</t>
  </si>
  <si>
    <t>Sandbach</t>
  </si>
  <si>
    <t>Alderley Edge</t>
  </si>
  <si>
    <t>Bollington</t>
  </si>
  <si>
    <t>Disley</t>
  </si>
  <si>
    <t>Handforth</t>
  </si>
  <si>
    <t>Holmes Chapel</t>
  </si>
  <si>
    <t>Middlewich</t>
  </si>
  <si>
    <t>Hurdsfield</t>
  </si>
  <si>
    <t>Prestbury</t>
  </si>
  <si>
    <t>Chester</t>
  </si>
  <si>
    <t>Ellesmere Port</t>
  </si>
  <si>
    <t>Northwich</t>
  </si>
  <si>
    <t>Neston</t>
  </si>
  <si>
    <t>Winsford</t>
  </si>
  <si>
    <t>Barnton</t>
  </si>
  <si>
    <t>Blacon</t>
  </si>
  <si>
    <t>Frodsham</t>
  </si>
  <si>
    <t>Great Boughton</t>
  </si>
  <si>
    <t>Helsby</t>
  </si>
  <si>
    <t>Hoole</t>
  </si>
  <si>
    <t>Hope Farm</t>
  </si>
  <si>
    <t>Lache</t>
  </si>
  <si>
    <t>Little Sutton</t>
  </si>
  <si>
    <t>Sandiway</t>
  </si>
  <si>
    <t>Upton</t>
  </si>
  <si>
    <t>Weaverham</t>
  </si>
  <si>
    <t>Wharton</t>
  </si>
  <si>
    <t>Tarvin</t>
  </si>
  <si>
    <t>Tattenhall</t>
  </si>
  <si>
    <t>Malpas</t>
  </si>
  <si>
    <t>Tarporley</t>
  </si>
  <si>
    <t>Alloa</t>
  </si>
  <si>
    <t>Cerrigydrudion</t>
  </si>
  <si>
    <t>Abergele</t>
  </si>
  <si>
    <t>Llanrwst</t>
  </si>
  <si>
    <t>Colwyn Bay</t>
  </si>
  <si>
    <t>Llandudno</t>
  </si>
  <si>
    <t>Penrhyn Bay</t>
  </si>
  <si>
    <t>Llanfairfechan</t>
  </si>
  <si>
    <t>Penmaenmawr</t>
  </si>
  <si>
    <t>Ashburton</t>
  </si>
  <si>
    <t>Shirley</t>
  </si>
  <si>
    <t>Gosforth</t>
  </si>
  <si>
    <t>Seaton</t>
  </si>
  <si>
    <t>Ottery St Mary</t>
  </si>
  <si>
    <t>Axminster</t>
  </si>
  <si>
    <t>Honiton</t>
  </si>
  <si>
    <t>Cullompton</t>
  </si>
  <si>
    <t>Uffculme</t>
  </si>
  <si>
    <t>Tiverton</t>
  </si>
  <si>
    <t>Bampton</t>
  </si>
  <si>
    <t>Crediton</t>
  </si>
  <si>
    <t>Chulmleigh</t>
  </si>
  <si>
    <t>Okehampton</t>
  </si>
  <si>
    <t>Holsworthy</t>
  </si>
  <si>
    <t>Colyton</t>
  </si>
  <si>
    <t>Topsham</t>
  </si>
  <si>
    <t>Barnstaple</t>
  </si>
  <si>
    <t>Braunton</t>
  </si>
  <si>
    <t>Combe Martin</t>
  </si>
  <si>
    <t>Ilfracombe</t>
  </si>
  <si>
    <t>Lynton</t>
  </si>
  <si>
    <t>South Molton</t>
  </si>
  <si>
    <t>Torrington</t>
  </si>
  <si>
    <t>Northam</t>
  </si>
  <si>
    <t>Appledore</t>
  </si>
  <si>
    <t>Bideford</t>
  </si>
  <si>
    <t>St Thomas</t>
  </si>
  <si>
    <t>Exeter</t>
  </si>
  <si>
    <t>Pinhoe</t>
  </si>
  <si>
    <t>Clyst Vale</t>
  </si>
  <si>
    <t>Dawlish</t>
  </si>
  <si>
    <t>Exmouth</t>
  </si>
  <si>
    <t>Budleigh Salterton</t>
  </si>
  <si>
    <t>Tavistock</t>
  </si>
  <si>
    <t>Princetown</t>
  </si>
  <si>
    <t>Ivybridge</t>
  </si>
  <si>
    <t>Buckfastleigh</t>
  </si>
  <si>
    <t>Newton Abbot</t>
  </si>
  <si>
    <t>Kingsteignton</t>
  </si>
  <si>
    <t>Kingskerswell</t>
  </si>
  <si>
    <t>Chudleigh</t>
  </si>
  <si>
    <t>Chagford</t>
  </si>
  <si>
    <t>Moretonhampstead</t>
  </si>
  <si>
    <t>Bovey Tracey</t>
  </si>
  <si>
    <t>Teignmouth</t>
  </si>
  <si>
    <t>Stoke Fleming</t>
  </si>
  <si>
    <t>Dartmouth</t>
  </si>
  <si>
    <t xml:space="preserve">Kingsbridge </t>
  </si>
  <si>
    <t>Salcombe</t>
  </si>
  <si>
    <t>Totnes</t>
  </si>
  <si>
    <t>Sidmouth</t>
  </si>
  <si>
    <t>Hatfield</t>
  </si>
  <si>
    <t>Annfield Plain</t>
  </si>
  <si>
    <t>Barnard Castle</t>
  </si>
  <si>
    <t>Belmont</t>
  </si>
  <si>
    <t>Bishop Auckland</t>
  </si>
  <si>
    <t>Blackhall</t>
  </si>
  <si>
    <t>Bowburn</t>
  </si>
  <si>
    <t>Brandon</t>
  </si>
  <si>
    <t>Chester le Street</t>
  </si>
  <si>
    <t>Chilton</t>
  </si>
  <si>
    <t>Consett</t>
  </si>
  <si>
    <t>Cornforth</t>
  </si>
  <si>
    <t>Coundon</t>
  </si>
  <si>
    <t>County Hall Staff / Members</t>
  </si>
  <si>
    <t>Crook</t>
  </si>
  <si>
    <t>Durham Clayport</t>
  </si>
  <si>
    <t>Easington Colliery</t>
  </si>
  <si>
    <t>Esh Winning</t>
  </si>
  <si>
    <t>Ferryhill</t>
  </si>
  <si>
    <t>Horden</t>
  </si>
  <si>
    <t>Lanchester</t>
  </si>
  <si>
    <t>Langley Park</t>
  </si>
  <si>
    <t>Murton</t>
  </si>
  <si>
    <t>Newton Aycliffe</t>
  </si>
  <si>
    <t>Newton Hall</t>
  </si>
  <si>
    <t>Pelton</t>
  </si>
  <si>
    <t>Peterlee</t>
  </si>
  <si>
    <t>Sacriston</t>
  </si>
  <si>
    <t>Seaham</t>
  </si>
  <si>
    <t>Sedgefield</t>
  </si>
  <si>
    <t>Shildon</t>
  </si>
  <si>
    <t>Shotton</t>
  </si>
  <si>
    <t>South Moor</t>
  </si>
  <si>
    <t>Spennymoor</t>
  </si>
  <si>
    <t>Stanley</t>
  </si>
  <si>
    <t>Thornley</t>
  </si>
  <si>
    <t>Trimdon</t>
  </si>
  <si>
    <t>Willington</t>
  </si>
  <si>
    <t>Wingate</t>
  </si>
  <si>
    <t>Wolsingham</t>
  </si>
  <si>
    <t>Woodhouse Close</t>
  </si>
  <si>
    <t>Bookbus</t>
  </si>
  <si>
    <t>Northolt Leisure</t>
  </si>
  <si>
    <t>The Dick Institute</t>
  </si>
  <si>
    <t>Busby</t>
  </si>
  <si>
    <t>Clarkston</t>
  </si>
  <si>
    <t>Eaglesham</t>
  </si>
  <si>
    <t>Giffnock</t>
  </si>
  <si>
    <t>Neilston</t>
  </si>
  <si>
    <t>Netherlee</t>
  </si>
  <si>
    <t>Thornliebank</t>
  </si>
  <si>
    <t>Uplawmoor</t>
  </si>
  <si>
    <t>Peacehaven</t>
  </si>
  <si>
    <t>Eastbourne</t>
  </si>
  <si>
    <t>Hampden Park</t>
  </si>
  <si>
    <t>Seaford</t>
  </si>
  <si>
    <t>Hailsham</t>
  </si>
  <si>
    <t>Lewes</t>
  </si>
  <si>
    <t>Newhaven</t>
  </si>
  <si>
    <t>Forest Row</t>
  </si>
  <si>
    <t>Heathfield</t>
  </si>
  <si>
    <t>Uckfield</t>
  </si>
  <si>
    <t>Rye</t>
  </si>
  <si>
    <t>Battle</t>
  </si>
  <si>
    <t>Hastings</t>
  </si>
  <si>
    <t>Hollington</t>
  </si>
  <si>
    <t>Bexhill</t>
  </si>
  <si>
    <t>Wadhurst</t>
  </si>
  <si>
    <t>Crowborough</t>
  </si>
  <si>
    <t>Stornoway</t>
  </si>
  <si>
    <t>John Jackson</t>
  </si>
  <si>
    <t>Bullsmoor</t>
  </si>
  <si>
    <t>Enfield Town</t>
  </si>
  <si>
    <t>Oakwood</t>
  </si>
  <si>
    <t>Ponders End</t>
  </si>
  <si>
    <t>Enfield Highway</t>
  </si>
  <si>
    <t>Bowes Road</t>
  </si>
  <si>
    <t>Palmers Green</t>
  </si>
  <si>
    <t>Fore Street</t>
  </si>
  <si>
    <t>Angel Rayham</t>
  </si>
  <si>
    <t>Ridge Avenue</t>
  </si>
  <si>
    <t>Winchmore Hill</t>
  </si>
  <si>
    <t>Edmonton Green</t>
  </si>
  <si>
    <t>Enfield Island Village</t>
  </si>
  <si>
    <t>Saffron Walden</t>
  </si>
  <si>
    <t>Southminster</t>
  </si>
  <si>
    <t>Chelmsford</t>
  </si>
  <si>
    <t>Writtle</t>
  </si>
  <si>
    <t>North Melbourne</t>
  </si>
  <si>
    <t>Broomfield</t>
  </si>
  <si>
    <t>Billericay</t>
  </si>
  <si>
    <t>Brentwood</t>
  </si>
  <si>
    <t>Shenfield</t>
  </si>
  <si>
    <t>Epping</t>
  </si>
  <si>
    <t>North Weald</t>
  </si>
  <si>
    <t>Old Harlow</t>
  </si>
  <si>
    <t>Tye Green</t>
  </si>
  <si>
    <t>Great Parndon</t>
  </si>
  <si>
    <t>Great Baddow</t>
  </si>
  <si>
    <t>Galleywood</t>
  </si>
  <si>
    <t>Harlow</t>
  </si>
  <si>
    <t>Mark Hall</t>
  </si>
  <si>
    <t>Stansted</t>
  </si>
  <si>
    <t>Hatfield Peverel</t>
  </si>
  <si>
    <t>Danbury</t>
  </si>
  <si>
    <t>South Woodham Ferrers</t>
  </si>
  <si>
    <t>Ingatestone</t>
  </si>
  <si>
    <t>Chipping Ongar</t>
  </si>
  <si>
    <t>Dunmow</t>
  </si>
  <si>
    <t>Thaxted</t>
  </si>
  <si>
    <t>Braintree</t>
  </si>
  <si>
    <t>Witham</t>
  </si>
  <si>
    <t>Wickham Bishops</t>
  </si>
  <si>
    <t>Silver End</t>
  </si>
  <si>
    <t>Maldon</t>
  </si>
  <si>
    <t>Colchester</t>
  </si>
  <si>
    <t>Manningtree</t>
  </si>
  <si>
    <t>Harwich</t>
  </si>
  <si>
    <t>Frinton</t>
  </si>
  <si>
    <t>Walton</t>
  </si>
  <si>
    <t>Clacton</t>
  </si>
  <si>
    <t>West Clacton</t>
  </si>
  <si>
    <t>Holland</t>
  </si>
  <si>
    <t>Prettygate</t>
  </si>
  <si>
    <t>Stanway</t>
  </si>
  <si>
    <t>Greenstead</t>
  </si>
  <si>
    <t>Tiptree</t>
  </si>
  <si>
    <t>West Mersea</t>
  </si>
  <si>
    <t>Kelvedon</t>
  </si>
  <si>
    <t>Coggeshall</t>
  </si>
  <si>
    <t>Earls Colne</t>
  </si>
  <si>
    <t>Brightlingsea</t>
  </si>
  <si>
    <t>Wivenhoe</t>
  </si>
  <si>
    <t>Halstead</t>
  </si>
  <si>
    <t>Sible Hedingham</t>
  </si>
  <si>
    <t>Waltham Abbey</t>
  </si>
  <si>
    <t>Loughton</t>
  </si>
  <si>
    <t>Debden</t>
  </si>
  <si>
    <t>Chigwell</t>
  </si>
  <si>
    <t>Buckhurst Hill</t>
  </si>
  <si>
    <t>Wickford</t>
  </si>
  <si>
    <t>Pitsea</t>
  </si>
  <si>
    <t>Basildon</t>
  </si>
  <si>
    <t>Fryerns</t>
  </si>
  <si>
    <t>Laindon</t>
  </si>
  <si>
    <t>Vange</t>
  </si>
  <si>
    <t>Great Wakering</t>
  </si>
  <si>
    <t>Rochford</t>
  </si>
  <si>
    <t>Hockley</t>
  </si>
  <si>
    <t>Hullbridge</t>
  </si>
  <si>
    <t>Rayleigh</t>
  </si>
  <si>
    <t>Hadleigh</t>
  </si>
  <si>
    <t>South Benfleet</t>
  </si>
  <si>
    <t>Great Tarpots</t>
  </si>
  <si>
    <t>Canvey</t>
  </si>
  <si>
    <t>Springfield</t>
  </si>
  <si>
    <t>Aberdour</t>
  </si>
  <si>
    <t>Auchtermuchty</t>
  </si>
  <si>
    <t>Buckhaven</t>
  </si>
  <si>
    <t>Burntisland</t>
  </si>
  <si>
    <t>Cadham</t>
  </si>
  <si>
    <t>Cardenden</t>
  </si>
  <si>
    <t>Cowdenbeath</t>
  </si>
  <si>
    <t>Cupar</t>
  </si>
  <si>
    <t>Dalgety Bay</t>
  </si>
  <si>
    <t>Duloch</t>
  </si>
  <si>
    <t>Dunfermline Carnegie</t>
  </si>
  <si>
    <t>Elie</t>
  </si>
  <si>
    <t>Inverkeithing</t>
  </si>
  <si>
    <t>Kelty</t>
  </si>
  <si>
    <t>Kennoway</t>
  </si>
  <si>
    <t>Kincardine</t>
  </si>
  <si>
    <t>Kirkcaldy Galleries</t>
  </si>
  <si>
    <t>Ladybank</t>
  </si>
  <si>
    <t>Leslie</t>
  </si>
  <si>
    <t>Leven</t>
  </si>
  <si>
    <t>Lochgelly</t>
  </si>
  <si>
    <t>Benarty</t>
  </si>
  <si>
    <t>Methil</t>
  </si>
  <si>
    <t>Newburgh</t>
  </si>
  <si>
    <t>Oakley</t>
  </si>
  <si>
    <t>Rosyth</t>
  </si>
  <si>
    <t>Rothes Halls</t>
  </si>
  <si>
    <t>St Andrews</t>
  </si>
  <si>
    <t>St Monans</t>
  </si>
  <si>
    <t>Tayport</t>
  </si>
  <si>
    <t>Templehall</t>
  </si>
  <si>
    <t>Valleyfield</t>
  </si>
  <si>
    <t>Library at the Bridge</t>
  </si>
  <si>
    <t>Library at GoMA - The Learning Gallery</t>
  </si>
  <si>
    <t>Gloucester</t>
  </si>
  <si>
    <t>Stonehouse</t>
  </si>
  <si>
    <t>Dursley</t>
  </si>
  <si>
    <t>Wotton under Edge</t>
  </si>
  <si>
    <t>Berkeley</t>
  </si>
  <si>
    <t>Newnham</t>
  </si>
  <si>
    <t>Cinderford</t>
  </si>
  <si>
    <t>Lydney</t>
  </si>
  <si>
    <t>Bream</t>
  </si>
  <si>
    <t>Coleford</t>
  </si>
  <si>
    <t>Mitcheldean</t>
  </si>
  <si>
    <t>Newent</t>
  </si>
  <si>
    <t>Longlevens</t>
  </si>
  <si>
    <t xml:space="preserve">Quedgeley </t>
  </si>
  <si>
    <t>Tewkesbury</t>
  </si>
  <si>
    <t>Churchdown</t>
  </si>
  <si>
    <t>Hucclecote</t>
  </si>
  <si>
    <t>Brockworth</t>
  </si>
  <si>
    <t>Tuffley</t>
  </si>
  <si>
    <t>Matson</t>
  </si>
  <si>
    <t>Stroud</t>
  </si>
  <si>
    <t>Cheltenham</t>
  </si>
  <si>
    <t>Up Hatherley</t>
  </si>
  <si>
    <t>Hesters Way</t>
  </si>
  <si>
    <t>Bishops Cleeve</t>
  </si>
  <si>
    <t>Charlton Kings</t>
  </si>
  <si>
    <t>Stow on the Wold</t>
  </si>
  <si>
    <t>Bourton on the Water</t>
  </si>
  <si>
    <t>Winchcombe</t>
  </si>
  <si>
    <t>Chipping Campden</t>
  </si>
  <si>
    <t>Moreton in the Marsh</t>
  </si>
  <si>
    <t>Nailsworth</t>
  </si>
  <si>
    <t>Minchinhampton</t>
  </si>
  <si>
    <t>Cirencester</t>
  </si>
  <si>
    <t>Lechlade</t>
  </si>
  <si>
    <t>Fairford</t>
  </si>
  <si>
    <t>Tetbury</t>
  </si>
  <si>
    <t>Painswick</t>
  </si>
  <si>
    <t>Abbey Wood</t>
  </si>
  <si>
    <t>Blackheath</t>
  </si>
  <si>
    <t>Charlton</t>
  </si>
  <si>
    <t>Coldharbour</t>
  </si>
  <si>
    <t>Eltham Centre</t>
  </si>
  <si>
    <t>Gosport Discovery Centre</t>
  </si>
  <si>
    <t>Basingstoke Discovery Centre</t>
  </si>
  <si>
    <t>Winchester Discovery Centre</t>
  </si>
  <si>
    <t>Rainham</t>
  </si>
  <si>
    <t>Abbots Langley</t>
  </si>
  <si>
    <t>Adeyfield</t>
  </si>
  <si>
    <t>Baldock</t>
  </si>
  <si>
    <t>Berkhamsted</t>
  </si>
  <si>
    <t>Bovingdon</t>
  </si>
  <si>
    <t>Buntingford</t>
  </si>
  <si>
    <t>Bushey</t>
  </si>
  <si>
    <t>Cheshunt</t>
  </si>
  <si>
    <t>Chorleywood</t>
  </si>
  <si>
    <t>Croxley Green</t>
  </si>
  <si>
    <t>Cuffley</t>
  </si>
  <si>
    <t>Goffs Oak</t>
  </si>
  <si>
    <t>Harpenden</t>
  </si>
  <si>
    <t>Hemel Hempstead</t>
  </si>
  <si>
    <t>Hertford</t>
  </si>
  <si>
    <t>Hitchin</t>
  </si>
  <si>
    <t>Hoddesdon</t>
  </si>
  <si>
    <t>Kings Langley</t>
  </si>
  <si>
    <t>Knebworth</t>
  </si>
  <si>
    <t>Letchworth</t>
  </si>
  <si>
    <t>Leverstock Green</t>
  </si>
  <si>
    <t>London Colney</t>
  </si>
  <si>
    <t>Marshalswick</t>
  </si>
  <si>
    <t>North Watford</t>
  </si>
  <si>
    <t>Oakmere</t>
  </si>
  <si>
    <t>Oxhey</t>
  </si>
  <si>
    <t>Radlett</t>
  </si>
  <si>
    <t>Redbourn</t>
  </si>
  <si>
    <t>Rickmansworth</t>
  </si>
  <si>
    <t>Royston</t>
  </si>
  <si>
    <t>Sawbridgeworth</t>
  </si>
  <si>
    <t>St Albans</t>
  </si>
  <si>
    <t>Stevenage</t>
  </si>
  <si>
    <t>Stevenage Old Town</t>
  </si>
  <si>
    <t>Tring</t>
  </si>
  <si>
    <t>Ware</t>
  </si>
  <si>
    <t>Watford</t>
  </si>
  <si>
    <t>Waltham Cross</t>
  </si>
  <si>
    <t>Welwyn</t>
  </si>
  <si>
    <t>Welwyn Garden City</t>
  </si>
  <si>
    <t>Woodhall</t>
  </si>
  <si>
    <t>Mobile A</t>
  </si>
  <si>
    <t>Mobile B</t>
  </si>
  <si>
    <t>Mobile C</t>
  </si>
  <si>
    <t>Alness</t>
  </si>
  <si>
    <t>Bettyhill</t>
  </si>
  <si>
    <t>Bonar Bridge</t>
  </si>
  <si>
    <t>Brora</t>
  </si>
  <si>
    <t>Dornoch</t>
  </si>
  <si>
    <t>Golspie</t>
  </si>
  <si>
    <t>Helmsdale</t>
  </si>
  <si>
    <t>Invergordon</t>
  </si>
  <si>
    <t>Lairg</t>
  </si>
  <si>
    <t>Tain</t>
  </si>
  <si>
    <t>Thurso</t>
  </si>
  <si>
    <t>Wick</t>
  </si>
  <si>
    <t>Achiltibuie</t>
  </si>
  <si>
    <t>Broadford</t>
  </si>
  <si>
    <t>Cromarty</t>
  </si>
  <si>
    <t>Dingwall</t>
  </si>
  <si>
    <t>Fortrose</t>
  </si>
  <si>
    <t>Gairloch Public</t>
  </si>
  <si>
    <t>Kyle</t>
  </si>
  <si>
    <t>Lochcarron</t>
  </si>
  <si>
    <t>Muir of Ord</t>
  </si>
  <si>
    <t>Plockton</t>
  </si>
  <si>
    <t>Portree</t>
  </si>
  <si>
    <t>Ullapool</t>
  </si>
  <si>
    <t>Ardersier</t>
  </si>
  <si>
    <t>Beauly</t>
  </si>
  <si>
    <t>Culloden</t>
  </si>
  <si>
    <t>Glenurquhart</t>
  </si>
  <si>
    <t>Inshes</t>
  </si>
  <si>
    <t>Inverness</t>
  </si>
  <si>
    <t>Nairn</t>
  </si>
  <si>
    <t>Ardnamurchan</t>
  </si>
  <si>
    <t>Aviemore</t>
  </si>
  <si>
    <t>Badenoch</t>
  </si>
  <si>
    <t>Caol</t>
  </si>
  <si>
    <t>Fort William</t>
  </si>
  <si>
    <t>Grantown</t>
  </si>
  <si>
    <t>Kinlochleven</t>
  </si>
  <si>
    <t>Knoydart</t>
  </si>
  <si>
    <t>Mallaig</t>
  </si>
  <si>
    <t>Abriachan</t>
  </si>
  <si>
    <t>Glenurquhart Centre</t>
  </si>
  <si>
    <t>Canna Post Office</t>
  </si>
  <si>
    <t>Eigg</t>
  </si>
  <si>
    <t>Muck</t>
  </si>
  <si>
    <t>Rhum Post Office</t>
  </si>
  <si>
    <t>Fort William Mobile</t>
  </si>
  <si>
    <t>Brora Mobile</t>
  </si>
  <si>
    <t>Far North Mobile</t>
  </si>
  <si>
    <t>Invergordon Mobile</t>
  </si>
  <si>
    <t>Dingwall Mobile</t>
  </si>
  <si>
    <t>West Ross Mobile</t>
  </si>
  <si>
    <t>Moray Firth Mobile</t>
  </si>
  <si>
    <t>Beavers</t>
  </si>
  <si>
    <t>Bedfont</t>
  </si>
  <si>
    <t>Brentford</t>
  </si>
  <si>
    <t>Chiswick</t>
  </si>
  <si>
    <t>Cranford</t>
  </si>
  <si>
    <t>Feltham</t>
  </si>
  <si>
    <t>Hanworth</t>
  </si>
  <si>
    <t>Heston</t>
  </si>
  <si>
    <t>Hounslow</t>
  </si>
  <si>
    <t>Isleworth</t>
  </si>
  <si>
    <t>Osterley</t>
  </si>
  <si>
    <t>Port Glasgow</t>
  </si>
  <si>
    <t>Greenock Central</t>
  </si>
  <si>
    <t>Inverkip</t>
  </si>
  <si>
    <t>South West</t>
  </si>
  <si>
    <t>Gourock</t>
  </si>
  <si>
    <t>Kilmacolm</t>
  </si>
  <si>
    <t>Chelsea</t>
  </si>
  <si>
    <t>Brompton</t>
  </si>
  <si>
    <t>Kensal</t>
  </si>
  <si>
    <t>North Kensington</t>
  </si>
  <si>
    <t>Notting Hill Gate</t>
  </si>
  <si>
    <t>Kensington Central</t>
  </si>
  <si>
    <t>Ramsgate</t>
  </si>
  <si>
    <t>Minster-in-Thanet</t>
  </si>
  <si>
    <t>Newington</t>
  </si>
  <si>
    <t>Sandwich</t>
  </si>
  <si>
    <t>Deal</t>
  </si>
  <si>
    <t>St Margaret</t>
  </si>
  <si>
    <t>Dover</t>
  </si>
  <si>
    <t>Lyminge</t>
  </si>
  <si>
    <t>Cheriton</t>
  </si>
  <si>
    <t>Wood Avenue</t>
  </si>
  <si>
    <t>Sturry</t>
  </si>
  <si>
    <t>Folkestone</t>
  </si>
  <si>
    <t>Sandgate</t>
  </si>
  <si>
    <t>Hythe</t>
  </si>
  <si>
    <t>Ash</t>
  </si>
  <si>
    <t>Aylesham</t>
  </si>
  <si>
    <t>Whitstable</t>
  </si>
  <si>
    <t>Swalecliffe</t>
  </si>
  <si>
    <t>Herne Bay</t>
  </si>
  <si>
    <t>Birchington</t>
  </si>
  <si>
    <t>Westgate</t>
  </si>
  <si>
    <t>Margate</t>
  </si>
  <si>
    <t>Cliftonville</t>
  </si>
  <si>
    <t>Dartford</t>
  </si>
  <si>
    <t>Ashen Drive</t>
  </si>
  <si>
    <t>Temple Hill</t>
  </si>
  <si>
    <t>Swan Valley</t>
  </si>
  <si>
    <t>Dashwood</t>
  </si>
  <si>
    <t>Hive House</t>
  </si>
  <si>
    <t>Gravesend</t>
  </si>
  <si>
    <t>Riverview Park</t>
  </si>
  <si>
    <t>Marling Cross</t>
  </si>
  <si>
    <t>Kings Farm</t>
  </si>
  <si>
    <t>Meopham</t>
  </si>
  <si>
    <t>Vigo</t>
  </si>
  <si>
    <t>Fleetdown</t>
  </si>
  <si>
    <t>Longfield</t>
  </si>
  <si>
    <t>Hartley</t>
  </si>
  <si>
    <t>New Ash Green</t>
  </si>
  <si>
    <t>Sutton-at-Hone</t>
  </si>
  <si>
    <t>Summerhouse Drive</t>
  </si>
  <si>
    <t>Greenhithe</t>
  </si>
  <si>
    <t>Sittingbourne</t>
  </si>
  <si>
    <t>Queenborough</t>
  </si>
  <si>
    <t>Sheerness</t>
  </si>
  <si>
    <t>Minster-in-Sheppey</t>
  </si>
  <si>
    <t>Faversham</t>
  </si>
  <si>
    <t>Boughton-under-Blean</t>
  </si>
  <si>
    <t>Maidstone</t>
  </si>
  <si>
    <t>Bearsted</t>
  </si>
  <si>
    <t>Shepway</t>
  </si>
  <si>
    <t>Swanley</t>
  </si>
  <si>
    <t>Canterbury</t>
  </si>
  <si>
    <t>Broadstairs</t>
  </si>
  <si>
    <t>West Malling</t>
  </si>
  <si>
    <t>Higham</t>
  </si>
  <si>
    <t>Snodland</t>
  </si>
  <si>
    <t>Teynham</t>
  </si>
  <si>
    <t>Tunbridge Wells</t>
  </si>
  <si>
    <t>Tonbridge North</t>
  </si>
  <si>
    <t>Hadlow</t>
  </si>
  <si>
    <t>Hildenborough</t>
  </si>
  <si>
    <t>Staplehurst</t>
  </si>
  <si>
    <t>East Peckham</t>
  </si>
  <si>
    <t>Paddock Wood</t>
  </si>
  <si>
    <t>Marden</t>
  </si>
  <si>
    <t>Sevenoaks</t>
  </si>
  <si>
    <t>Riverhead</t>
  </si>
  <si>
    <t>Otford</t>
  </si>
  <si>
    <t>Seal</t>
  </si>
  <si>
    <t>West Kingsdown</t>
  </si>
  <si>
    <t>Kemsing</t>
  </si>
  <si>
    <t>Borough Green</t>
  </si>
  <si>
    <t>Westerham</t>
  </si>
  <si>
    <t>Cranbrook</t>
  </si>
  <si>
    <t>Hawkhurst</t>
  </si>
  <si>
    <t>Sherwood</t>
  </si>
  <si>
    <t>Pembury</t>
  </si>
  <si>
    <t>Showfields</t>
  </si>
  <si>
    <t>Ashford</t>
  </si>
  <si>
    <t>Stanhope</t>
  </si>
  <si>
    <t>Bockhanger</t>
  </si>
  <si>
    <t>Wye</t>
  </si>
  <si>
    <t>Charing</t>
  </si>
  <si>
    <t>Headcorn</t>
  </si>
  <si>
    <t>New Romney</t>
  </si>
  <si>
    <t>Lydd</t>
  </si>
  <si>
    <t>Tenterden</t>
  </si>
  <si>
    <t>Rusthall</t>
  </si>
  <si>
    <t>Edenbridge</t>
  </si>
  <si>
    <t>Tonbridge</t>
  </si>
  <si>
    <t>Madginford</t>
  </si>
  <si>
    <t>Allington</t>
  </si>
  <si>
    <t>Lenham</t>
  </si>
  <si>
    <t>Coxheath</t>
  </si>
  <si>
    <t>Larkfield</t>
  </si>
  <si>
    <t>Yalding</t>
  </si>
  <si>
    <t>Kingston</t>
  </si>
  <si>
    <t>Tudor Drive</t>
  </si>
  <si>
    <t>New Malden</t>
  </si>
  <si>
    <t>Old Malden</t>
  </si>
  <si>
    <t>Surbiton</t>
  </si>
  <si>
    <t>Tolworth Community</t>
  </si>
  <si>
    <t>Hook and Chessington</t>
  </si>
  <si>
    <t>Mobile 3</t>
  </si>
  <si>
    <t>Mobile 4</t>
  </si>
  <si>
    <t>Bottesford</t>
  </si>
  <si>
    <t>Market Bosworth</t>
  </si>
  <si>
    <t>Measham</t>
  </si>
  <si>
    <t>Kegworth</t>
  </si>
  <si>
    <t>Hinckley</t>
  </si>
  <si>
    <t>Burbage</t>
  </si>
  <si>
    <t>Loughborough</t>
  </si>
  <si>
    <t>Hathern</t>
  </si>
  <si>
    <t>Mountsorrel</t>
  </si>
  <si>
    <t>Sileby</t>
  </si>
  <si>
    <t>Quorn</t>
  </si>
  <si>
    <t>Barrow upon Soar</t>
  </si>
  <si>
    <t>Shepshed</t>
  </si>
  <si>
    <t>Melton Mowbray</t>
  </si>
  <si>
    <t>Market Harborough</t>
  </si>
  <si>
    <t>Lutterworth</t>
  </si>
  <si>
    <t>Wigston Magna</t>
  </si>
  <si>
    <t>South Wigston</t>
  </si>
  <si>
    <t>Oadby</t>
  </si>
  <si>
    <t>Glenhills</t>
  </si>
  <si>
    <t>Braunstone Town</t>
  </si>
  <si>
    <t>Leicester Forest East</t>
  </si>
  <si>
    <t>Glenfield</t>
  </si>
  <si>
    <t>Birstall</t>
  </si>
  <si>
    <t>Thurmaston</t>
  </si>
  <si>
    <t>Groby</t>
  </si>
  <si>
    <t>Ratby</t>
  </si>
  <si>
    <t>Ashby de la Zouch</t>
  </si>
  <si>
    <t>Coalville</t>
  </si>
  <si>
    <t>Ibstock</t>
  </si>
  <si>
    <t>Markfield</t>
  </si>
  <si>
    <t>Syston</t>
  </si>
  <si>
    <t>East Goscote</t>
  </si>
  <si>
    <t>Anstey</t>
  </si>
  <si>
    <t>Rothley</t>
  </si>
  <si>
    <t>Kibworth</t>
  </si>
  <si>
    <t>Blaby</t>
  </si>
  <si>
    <t>Countesthorpe</t>
  </si>
  <si>
    <t>Fleckney</t>
  </si>
  <si>
    <t>Great Glen</t>
  </si>
  <si>
    <t>Cosby</t>
  </si>
  <si>
    <t>Sapcote</t>
  </si>
  <si>
    <t>Stoney Stanton</t>
  </si>
  <si>
    <t>Narborough</t>
  </si>
  <si>
    <t>Enderby</t>
  </si>
  <si>
    <t>Broughton Astley</t>
  </si>
  <si>
    <t>Earl Shilton</t>
  </si>
  <si>
    <t>Kirby Muxloe</t>
  </si>
  <si>
    <t>Desford</t>
  </si>
  <si>
    <t>Newbold Verdon</t>
  </si>
  <si>
    <t>Castle Donington</t>
  </si>
  <si>
    <t>Catford</t>
  </si>
  <si>
    <t>Downham</t>
  </si>
  <si>
    <t>Forest Hill</t>
  </si>
  <si>
    <t>Blackheath Village</t>
  </si>
  <si>
    <t>Crofton Park</t>
  </si>
  <si>
    <t>Grove Park</t>
  </si>
  <si>
    <t>Manor House</t>
  </si>
  <si>
    <t>New Cross</t>
  </si>
  <si>
    <t>Sydenham</t>
  </si>
  <si>
    <t>Torridon Road</t>
  </si>
  <si>
    <t>Alford</t>
  </si>
  <si>
    <t>Belton Lane</t>
  </si>
  <si>
    <t>Birchwood</t>
  </si>
  <si>
    <t>Boston</t>
  </si>
  <si>
    <t>Boultham</t>
  </si>
  <si>
    <t>Bourne</t>
  </si>
  <si>
    <t>Bracebridge</t>
  </si>
  <si>
    <t>Bracebridge Heath</t>
  </si>
  <si>
    <t>Branston</t>
  </si>
  <si>
    <t>Burgh le Marsh</t>
  </si>
  <si>
    <t>Caistor</t>
  </si>
  <si>
    <t>Cherry Willingham</t>
  </si>
  <si>
    <t>Crowland</t>
  </si>
  <si>
    <t>Deepings</t>
  </si>
  <si>
    <t>Donington</t>
  </si>
  <si>
    <t>Ermine</t>
  </si>
  <si>
    <t>Gainsborough</t>
  </si>
  <si>
    <t>Holbeach</t>
  </si>
  <si>
    <t>Horncastle</t>
  </si>
  <si>
    <t>Keelby</t>
  </si>
  <si>
    <t>Kirton</t>
  </si>
  <si>
    <t>Lincoln</t>
  </si>
  <si>
    <t>Long Sutton</t>
  </si>
  <si>
    <t>Louth</t>
  </si>
  <si>
    <t>Mablethorpe</t>
  </si>
  <si>
    <t>Market Rasen</t>
  </si>
  <si>
    <t>Metheringham</t>
  </si>
  <si>
    <t>Nettleham</t>
  </si>
  <si>
    <t>North Hykeham</t>
  </si>
  <si>
    <t>Pinchbeck</t>
  </si>
  <si>
    <t>Ruskington</t>
  </si>
  <si>
    <t>Scotter</t>
  </si>
  <si>
    <t>Skegness</t>
  </si>
  <si>
    <t>Sleaford</t>
  </si>
  <si>
    <t>Spalding</t>
  </si>
  <si>
    <t>Spilsby</t>
  </si>
  <si>
    <t>Stamford</t>
  </si>
  <si>
    <t>Sutton on Sea</t>
  </si>
  <si>
    <t>Waddington</t>
  </si>
  <si>
    <t>Wainfleet</t>
  </si>
  <si>
    <t>Welton</t>
  </si>
  <si>
    <t>Woodhall spa</t>
  </si>
  <si>
    <t>Wragby</t>
  </si>
  <si>
    <t>Community Mobile 1</t>
  </si>
  <si>
    <t>Community Mobile 2</t>
  </si>
  <si>
    <t>Access Mobile 1</t>
  </si>
  <si>
    <t>Luton</t>
  </si>
  <si>
    <t>Moss Side Powerhouse</t>
  </si>
  <si>
    <t>Rochester</t>
  </si>
  <si>
    <t>Cuxton</t>
  </si>
  <si>
    <t>Strood</t>
  </si>
  <si>
    <t>Grain</t>
  </si>
  <si>
    <t>Hoo</t>
  </si>
  <si>
    <t>Chatham</t>
  </si>
  <si>
    <t>Lordswood</t>
  </si>
  <si>
    <t>Walderslade Village</t>
  </si>
  <si>
    <t>Gillingham</t>
  </si>
  <si>
    <t>Hempstead</t>
  </si>
  <si>
    <t>Wigmore</t>
  </si>
  <si>
    <t>Twydall</t>
  </si>
  <si>
    <t>Wimbledon</t>
  </si>
  <si>
    <t>Dalkeith</t>
  </si>
  <si>
    <t>Danderhall</t>
  </si>
  <si>
    <t>Gorebridge</t>
  </si>
  <si>
    <t>Lasswade</t>
  </si>
  <si>
    <t>Loanhead</t>
  </si>
  <si>
    <t>Newtongrange</t>
  </si>
  <si>
    <t>Penicuik</t>
  </si>
  <si>
    <t>Roslin</t>
  </si>
  <si>
    <t>Aberlour</t>
  </si>
  <si>
    <t>Buckie</t>
  </si>
  <si>
    <t>Burghead</t>
  </si>
  <si>
    <t>Cullen</t>
  </si>
  <si>
    <t>Dufftown</t>
  </si>
  <si>
    <t>Elgin</t>
  </si>
  <si>
    <t>Baglan</t>
  </si>
  <si>
    <t>Cwmafan</t>
  </si>
  <si>
    <t>Glynneath</t>
  </si>
  <si>
    <t>Neath</t>
  </si>
  <si>
    <t>Pontardawe</t>
  </si>
  <si>
    <t>Port Talbot</t>
  </si>
  <si>
    <t>Sandfields</t>
  </si>
  <si>
    <t>Skewen</t>
  </si>
  <si>
    <t>High Heaton</t>
  </si>
  <si>
    <t>Acle</t>
  </si>
  <si>
    <t>Attleborough</t>
  </si>
  <si>
    <t>Aylsham</t>
  </si>
  <si>
    <t>Blofield</t>
  </si>
  <si>
    <t>Brundall</t>
  </si>
  <si>
    <t>Caister</t>
  </si>
  <si>
    <t>Costessey</t>
  </si>
  <si>
    <t>Cromer</t>
  </si>
  <si>
    <t>Dereham</t>
  </si>
  <si>
    <t>Dersingham</t>
  </si>
  <si>
    <t>Diss</t>
  </si>
  <si>
    <t>Downham Market</t>
  </si>
  <si>
    <t>Earlham</t>
  </si>
  <si>
    <t>Fakenham</t>
  </si>
  <si>
    <t>Gaywood</t>
  </si>
  <si>
    <t>Gorleston</t>
  </si>
  <si>
    <t>Great Yarmouth</t>
  </si>
  <si>
    <t>Harleston</t>
  </si>
  <si>
    <t>Hellesdon</t>
  </si>
  <si>
    <t>Hethersett</t>
  </si>
  <si>
    <t>Hingham</t>
  </si>
  <si>
    <t>Holt</t>
  </si>
  <si>
    <t>Hunstanton</t>
  </si>
  <si>
    <t>Kings Lynn</t>
  </si>
  <si>
    <t>Loddon</t>
  </si>
  <si>
    <t>Long Stratton</t>
  </si>
  <si>
    <t>Martham</t>
  </si>
  <si>
    <t>Mile Cross</t>
  </si>
  <si>
    <t>Mundesley</t>
  </si>
  <si>
    <t>North Walsham</t>
  </si>
  <si>
    <t>Plumstead Road</t>
  </si>
  <si>
    <t>Poringland</t>
  </si>
  <si>
    <t>Reepham</t>
  </si>
  <si>
    <t>Sheringham</t>
  </si>
  <si>
    <t>Sprowston</t>
  </si>
  <si>
    <t>St Williams Way</t>
  </si>
  <si>
    <t>Stalham</t>
  </si>
  <si>
    <t>Swaffham</t>
  </si>
  <si>
    <t>Taverham</t>
  </si>
  <si>
    <t>Thetford</t>
  </si>
  <si>
    <t>Tuckswood</t>
  </si>
  <si>
    <t>Watton</t>
  </si>
  <si>
    <t>Wells</t>
  </si>
  <si>
    <t>West Earlham</t>
  </si>
  <si>
    <t>Wroxham</t>
  </si>
  <si>
    <t>Wymondham</t>
  </si>
  <si>
    <t>Dersingham - Mobile</t>
  </si>
  <si>
    <t>North Walsham - Mobile</t>
  </si>
  <si>
    <t>Wells - Mobile</t>
  </si>
  <si>
    <t>Clifton</t>
  </si>
  <si>
    <t>Stoke</t>
  </si>
  <si>
    <t>Grangetown</t>
  </si>
  <si>
    <t>Whitchurch</t>
  </si>
  <si>
    <t>Knowle</t>
  </si>
  <si>
    <t>Eccleston</t>
  </si>
  <si>
    <t>Silverdale</t>
  </si>
  <si>
    <t>Longton</t>
  </si>
  <si>
    <t>Stirchley</t>
  </si>
  <si>
    <t>Stratford</t>
  </si>
  <si>
    <t>Westbury</t>
  </si>
  <si>
    <t>Type</t>
  </si>
  <si>
    <t>Aberdeen Central</t>
  </si>
  <si>
    <t>Airyhall</t>
  </si>
  <si>
    <t>Bridge of Don</t>
  </si>
  <si>
    <t>Bucksburn</t>
  </si>
  <si>
    <t>Cornhill</t>
  </si>
  <si>
    <t>Cove</t>
  </si>
  <si>
    <t>Culter</t>
  </si>
  <si>
    <t>Cults</t>
  </si>
  <si>
    <t>Dyce</t>
  </si>
  <si>
    <t>Kincorth</t>
  </si>
  <si>
    <t>Mastrick</t>
  </si>
  <si>
    <t>Northfield</t>
  </si>
  <si>
    <t>Tillydrone</t>
  </si>
  <si>
    <t>Torry</t>
  </si>
  <si>
    <t>Woodside</t>
  </si>
  <si>
    <t>Kaimhill</t>
  </si>
  <si>
    <t>Barking</t>
  </si>
  <si>
    <t>Marks Gate</t>
  </si>
  <si>
    <t>Robert Jeyes</t>
  </si>
  <si>
    <t>Thames View</t>
  </si>
  <si>
    <t>Valence</t>
  </si>
  <si>
    <t>Bedford Central</t>
  </si>
  <si>
    <t>Kempston</t>
  </si>
  <si>
    <t>Putnoe</t>
  </si>
  <si>
    <t>Bromham</t>
  </si>
  <si>
    <t>Wootton</t>
  </si>
  <si>
    <t>Anchorsholme</t>
  </si>
  <si>
    <t>Layton</t>
  </si>
  <si>
    <t>Mereside</t>
  </si>
  <si>
    <t>Moorpark</t>
  </si>
  <si>
    <t>Palatine</t>
  </si>
  <si>
    <t>Revoe</t>
  </si>
  <si>
    <t>Ebbw Vale</t>
  </si>
  <si>
    <t>Abertillery</t>
  </si>
  <si>
    <t>Tredegar</t>
  </si>
  <si>
    <t>Brynmawr</t>
  </si>
  <si>
    <t>Blaina</t>
  </si>
  <si>
    <t>Cwm</t>
  </si>
  <si>
    <t>Ealing Road</t>
  </si>
  <si>
    <t>Kilburn</t>
  </si>
  <si>
    <t>Wembley</t>
  </si>
  <si>
    <t>Ramsbottom</t>
  </si>
  <si>
    <t>Prestwich</t>
  </si>
  <si>
    <t>Radcliffe</t>
  </si>
  <si>
    <t>Aberbargoed</t>
  </si>
  <si>
    <t>Guildhall</t>
  </si>
  <si>
    <t>City Business</t>
  </si>
  <si>
    <t>Shoe Lane</t>
  </si>
  <si>
    <t>Kinmel Bay</t>
  </si>
  <si>
    <t>Housebound - Mobile</t>
  </si>
  <si>
    <t>Brierley Hill</t>
  </si>
  <si>
    <t>Coseley</t>
  </si>
  <si>
    <t>Cradley</t>
  </si>
  <si>
    <t>Dudley Wood Link</t>
  </si>
  <si>
    <t>Gornal</t>
  </si>
  <si>
    <t>Halesowen</t>
  </si>
  <si>
    <t>Kingswinford</t>
  </si>
  <si>
    <t>Long Lane</t>
  </si>
  <si>
    <t>Lye</t>
  </si>
  <si>
    <t>Netherton</t>
  </si>
  <si>
    <t>Quarry Bank Link</t>
  </si>
  <si>
    <t>Pensnett Link</t>
  </si>
  <si>
    <t>Sedgley</t>
  </si>
  <si>
    <t>Stourbridge</t>
  </si>
  <si>
    <t>Wordsley</t>
  </si>
  <si>
    <t xml:space="preserve">Mobile </t>
  </si>
  <si>
    <t>Acton</t>
  </si>
  <si>
    <t xml:space="preserve">Ealing Central </t>
  </si>
  <si>
    <t>Greenford</t>
  </si>
  <si>
    <t>Hanwell</t>
  </si>
  <si>
    <t>Jubilee Gardens</t>
  </si>
  <si>
    <t>Northolt</t>
  </si>
  <si>
    <t>Northfields</t>
  </si>
  <si>
    <t>Perivale</t>
  </si>
  <si>
    <t>Pitshanger</t>
  </si>
  <si>
    <t xml:space="preserve">Southall </t>
  </si>
  <si>
    <t>West Ealing</t>
  </si>
  <si>
    <t>Wood End</t>
  </si>
  <si>
    <t>Hospital</t>
  </si>
  <si>
    <t>Balerno</t>
  </si>
  <si>
    <t>Balgreen</t>
  </si>
  <si>
    <t>Colinton</t>
  </si>
  <si>
    <t>Corstorphine</t>
  </si>
  <si>
    <t>Craigmillar</t>
  </si>
  <si>
    <t>Currie</t>
  </si>
  <si>
    <t>Drumbrae</t>
  </si>
  <si>
    <t>Fountainbridge</t>
  </si>
  <si>
    <t>Gilmerton</t>
  </si>
  <si>
    <t>Granton</t>
  </si>
  <si>
    <t>Kirkliston</t>
  </si>
  <si>
    <t>Leith</t>
  </si>
  <si>
    <t>McDonald Road</t>
  </si>
  <si>
    <t>Moredun</t>
  </si>
  <si>
    <t>Morningside</t>
  </si>
  <si>
    <t>Muirhouse</t>
  </si>
  <si>
    <t>Oxgangs</t>
  </si>
  <si>
    <t>Piershill</t>
  </si>
  <si>
    <t>Portobello</t>
  </si>
  <si>
    <t>Ratho</t>
  </si>
  <si>
    <t>Sighthill</t>
  </si>
  <si>
    <t>South Neighbourhood</t>
  </si>
  <si>
    <t>South Queensferry</t>
  </si>
  <si>
    <t>Stockbridge</t>
  </si>
  <si>
    <t>Wester Hailes</t>
  </si>
  <si>
    <t>Askew Road</t>
  </si>
  <si>
    <t>Fulham</t>
  </si>
  <si>
    <t>Hammersmith</t>
  </si>
  <si>
    <t>Shepherds Bush</t>
  </si>
  <si>
    <t>Ringwood</t>
  </si>
  <si>
    <t>New Milton</t>
  </si>
  <si>
    <t>Aldershot</t>
  </si>
  <si>
    <t>Farnborough</t>
  </si>
  <si>
    <t>Liphook</t>
  </si>
  <si>
    <t>Petersfield</t>
  </si>
  <si>
    <t>Alton</t>
  </si>
  <si>
    <t>Bordon</t>
  </si>
  <si>
    <t>Yateley</t>
  </si>
  <si>
    <t>Fleet</t>
  </si>
  <si>
    <t>Fareham</t>
  </si>
  <si>
    <t>Emsworth</t>
  </si>
  <si>
    <t>Hayling Island</t>
  </si>
  <si>
    <t>Elson</t>
  </si>
  <si>
    <t>Bridgemary</t>
  </si>
  <si>
    <t>Lee-on-the-Solent</t>
  </si>
  <si>
    <t>Stubbington</t>
  </si>
  <si>
    <t>Portchester</t>
  </si>
  <si>
    <t>Waterlooville</t>
  </si>
  <si>
    <t>Horndean</t>
  </si>
  <si>
    <t>Havant</t>
  </si>
  <si>
    <t>Leigh Park</t>
  </si>
  <si>
    <t>Kingsclere</t>
  </si>
  <si>
    <t>South Ham</t>
  </si>
  <si>
    <t>Chineham</t>
  </si>
  <si>
    <t>Overton</t>
  </si>
  <si>
    <t>Tadley</t>
  </si>
  <si>
    <t>Odiham</t>
  </si>
  <si>
    <t>Alresford</t>
  </si>
  <si>
    <t>West End</t>
  </si>
  <si>
    <t>Hedge End</t>
  </si>
  <si>
    <t>Netley</t>
  </si>
  <si>
    <t>Lockswood</t>
  </si>
  <si>
    <t>Bishops Waltham</t>
  </si>
  <si>
    <t>Totton</t>
  </si>
  <si>
    <t>Milford-on-Sea</t>
  </si>
  <si>
    <t>Lymington</t>
  </si>
  <si>
    <t>Lyndhurst</t>
  </si>
  <si>
    <t>Blackfield</t>
  </si>
  <si>
    <t>Eastleigh</t>
  </si>
  <si>
    <t>Fair Oak</t>
  </si>
  <si>
    <t>Romsey</t>
  </si>
  <si>
    <t>Chandlers Ford</t>
  </si>
  <si>
    <t>Andover</t>
  </si>
  <si>
    <t>Fordingbridge</t>
  </si>
  <si>
    <t>Gayton</t>
  </si>
  <si>
    <t>Performing Arts</t>
  </si>
  <si>
    <t>Home Service</t>
  </si>
  <si>
    <t>Mobile Service</t>
  </si>
  <si>
    <t>Cowes</t>
  </si>
  <si>
    <t>Freshwater</t>
  </si>
  <si>
    <t>Lord Louis, Newport</t>
  </si>
  <si>
    <t>Ryde</t>
  </si>
  <si>
    <t>Sandown</t>
  </si>
  <si>
    <t>Ventnor</t>
  </si>
  <si>
    <t>The at Deptford Lounge</t>
  </si>
  <si>
    <t>Childrens Mobile</t>
  </si>
  <si>
    <t>Westcroft</t>
  </si>
  <si>
    <t>Beckton Globe</t>
  </si>
  <si>
    <t>Canning Town</t>
  </si>
  <si>
    <t>Custom House</t>
  </si>
  <si>
    <t>East Ham</t>
  </si>
  <si>
    <t>Green Street</t>
  </si>
  <si>
    <t>The Gate</t>
  </si>
  <si>
    <t>Manor Park</t>
  </si>
  <si>
    <t>Docklands</t>
  </si>
  <si>
    <t>Plaistow</t>
  </si>
  <si>
    <t>Weston</t>
  </si>
  <si>
    <t>Mobile North</t>
  </si>
  <si>
    <t xml:space="preserve">Highgate </t>
  </si>
  <si>
    <t>Beaminster</t>
  </si>
  <si>
    <t>Blandford</t>
  </si>
  <si>
    <t>Bridport</t>
  </si>
  <si>
    <t>Burton Bradstock</t>
  </si>
  <si>
    <t>Charmouth</t>
  </si>
  <si>
    <t>Chickerell</t>
  </si>
  <si>
    <t>Christchurch</t>
  </si>
  <si>
    <t>Colehill</t>
  </si>
  <si>
    <t>Corfe Castle</t>
  </si>
  <si>
    <t>Corfe Mullen</t>
  </si>
  <si>
    <t>Crossways</t>
  </si>
  <si>
    <t>Dorchester</t>
  </si>
  <si>
    <t>Ferndown</t>
  </si>
  <si>
    <t>Highcliffe</t>
  </si>
  <si>
    <t>Littlemoor</t>
  </si>
  <si>
    <t>Lyme Regis</t>
  </si>
  <si>
    <t>Lytchett Matravers</t>
  </si>
  <si>
    <t>Portland Tophill</t>
  </si>
  <si>
    <t>Puddletown</t>
  </si>
  <si>
    <t>Shaftesbury</t>
  </si>
  <si>
    <t>Sherborne</t>
  </si>
  <si>
    <t>Stalbridge</t>
  </si>
  <si>
    <t>Sturminster Newton</t>
  </si>
  <si>
    <t>Swanage</t>
  </si>
  <si>
    <t>Verwood</t>
  </si>
  <si>
    <t>Wareham</t>
  </si>
  <si>
    <t>West Moors</t>
  </si>
  <si>
    <t>Weymouth</t>
  </si>
  <si>
    <t>Wimborne</t>
  </si>
  <si>
    <t>Wool</t>
  </si>
  <si>
    <t>Wyke Regis</t>
  </si>
  <si>
    <t>Home Service - Mobile</t>
  </si>
  <si>
    <t>Mobile South</t>
  </si>
  <si>
    <t>Ditton</t>
  </si>
  <si>
    <t>Halton Lea</t>
  </si>
  <si>
    <t>Runcorn</t>
  </si>
  <si>
    <t>Widnes</t>
  </si>
  <si>
    <t>Accrington</t>
  </si>
  <si>
    <t>Ansdell</t>
  </si>
  <si>
    <t>Barnoldswick</t>
  </si>
  <si>
    <t>Brierfield</t>
  </si>
  <si>
    <t>Burnley</t>
  </si>
  <si>
    <t>Burscough</t>
  </si>
  <si>
    <t>Carnforth</t>
  </si>
  <si>
    <t>Clitheroe</t>
  </si>
  <si>
    <t>Coal Clough</t>
  </si>
  <si>
    <t>Colne</t>
  </si>
  <si>
    <t>Fleetwood</t>
  </si>
  <si>
    <t>Great Harwood</t>
  </si>
  <si>
    <t>Haslingden</t>
  </si>
  <si>
    <t>Heysham</t>
  </si>
  <si>
    <t>Knott End</t>
  </si>
  <si>
    <t>Lancaster</t>
  </si>
  <si>
    <t>Mellor</t>
  </si>
  <si>
    <t>Morecambe</t>
  </si>
  <si>
    <t>Ormskirk</t>
  </si>
  <si>
    <t>Padiham</t>
  </si>
  <si>
    <t>Poulton</t>
  </si>
  <si>
    <t>Rawtenstall</t>
  </si>
  <si>
    <t>Rishton</t>
  </si>
  <si>
    <t>St Annes</t>
  </si>
  <si>
    <t>Artizan Street and Community Centre</t>
  </si>
  <si>
    <t xml:space="preserve">Norfolk and Norwich Millennium </t>
  </si>
  <si>
    <t>Central Halifax</t>
  </si>
  <si>
    <t>Ardler</t>
  </si>
  <si>
    <t>Arthurstone</t>
  </si>
  <si>
    <t>Blackness</t>
  </si>
  <si>
    <t>Broughty Ferry</t>
  </si>
  <si>
    <t>Charleston</t>
  </si>
  <si>
    <t>Coldside</t>
  </si>
  <si>
    <t>Douglas</t>
  </si>
  <si>
    <t>Fintry</t>
  </si>
  <si>
    <t>Hub</t>
  </si>
  <si>
    <t>Kirkton</t>
  </si>
  <si>
    <t>Lochee</t>
  </si>
  <si>
    <t>Menzieshill</t>
  </si>
  <si>
    <t>Whitfield</t>
  </si>
  <si>
    <t>Auchinleck</t>
  </si>
  <si>
    <t>Crosshouse</t>
  </si>
  <si>
    <t>Cumnock</t>
  </si>
  <si>
    <t>Darvel</t>
  </si>
  <si>
    <t>Drongan</t>
  </si>
  <si>
    <t>Galston</t>
  </si>
  <si>
    <t>Newmilns</t>
  </si>
  <si>
    <t>Stewarton</t>
  </si>
  <si>
    <t>Public Sector Mobile</t>
  </si>
  <si>
    <t>Lowford</t>
  </si>
  <si>
    <t>North Baddesley</t>
  </si>
  <si>
    <t>Stanmore</t>
  </si>
  <si>
    <t>Bembridge</t>
  </si>
  <si>
    <t>Brighstone</t>
  </si>
  <si>
    <t>East Cowes</t>
  </si>
  <si>
    <t>Edward Edwards, Niton</t>
  </si>
  <si>
    <t>Shanklin</t>
  </si>
  <si>
    <t>Walderslade Hook Meadow</t>
  </si>
  <si>
    <t>Central Mobile 1</t>
  </si>
  <si>
    <t>Central Mobile 2</t>
  </si>
  <si>
    <t>Central Mobile 3</t>
  </si>
  <si>
    <t>Central Mobile 4</t>
  </si>
  <si>
    <t>Downham Market - Mobile 1</t>
  </si>
  <si>
    <r>
      <t xml:space="preserve">The answer to all questions in the main body of the Questionnaire should exclude details of services provided to educational establishments, prisons and hospitals - and any other rechargeable services.
</t>
    </r>
    <r>
      <rPr>
        <b/>
        <sz val="8"/>
        <color indexed="47"/>
        <rFont val="Verdana"/>
        <family val="2"/>
      </rPr>
      <t xml:space="preserve">NB. Information relating to Archive Services is specifically excluded from the questionnaire.
</t>
    </r>
    <r>
      <rPr>
        <sz val="8"/>
        <rFont val="Verdana"/>
        <family val="2"/>
      </rPr>
      <t>General data e.g. population, area, etc. will be obtained by CIPFA from other sources (Ordnance Survey, ONS)
Please express all figures in actual units. If figures are not available, best estimates are acceptable.</t>
    </r>
  </si>
  <si>
    <t>Exclude temporary closures where the intention is to reopen.</t>
  </si>
  <si>
    <t>Only include transfers if the library has been transferred outside the CIPFA definition of service points.</t>
  </si>
  <si>
    <t>From here on, only include figures in this return from service points you have identified as being under your statutory control.</t>
  </si>
  <si>
    <t>Inter Library Loans</t>
  </si>
  <si>
    <t>This is to include wages and purchases of supplies (where there is a separate bindery) and/or payments to contractors where the binding is put out to private firms.</t>
  </si>
  <si>
    <t>Please include both statutory and non-statutory libraries here.  Relocations (temporary or permanent) should be excluded.</t>
  </si>
  <si>
    <t xml:space="preserve">H.Q. </t>
  </si>
  <si>
    <t>HMP &amp; YOI Grampian</t>
  </si>
  <si>
    <t>Community Managed Co-produced library</t>
  </si>
  <si>
    <t>Friern Barnet Library</t>
  </si>
  <si>
    <t>Mobile Library</t>
  </si>
  <si>
    <t>Bexley Community Library</t>
  </si>
  <si>
    <t>The Bournemouth Library</t>
  </si>
  <si>
    <t>Pokesdown &amp; Southbourne</t>
  </si>
  <si>
    <t>Hove</t>
  </si>
  <si>
    <t>Bristol Central Library</t>
  </si>
  <si>
    <t>St Pauls</t>
  </si>
  <si>
    <t>Bedminster</t>
  </si>
  <si>
    <t>Marksbury Road</t>
  </si>
  <si>
    <t>Filwood</t>
  </si>
  <si>
    <t>Wick Road</t>
  </si>
  <si>
    <t>St George</t>
  </si>
  <si>
    <t>Horfield</t>
  </si>
  <si>
    <t>Redland</t>
  </si>
  <si>
    <t>Sea Mills</t>
  </si>
  <si>
    <t>Stockwood</t>
  </si>
  <si>
    <t>Junction 3</t>
  </si>
  <si>
    <t>Beacon Villages Community Library</t>
  </si>
  <si>
    <t>Chalfont St Giles Community Library</t>
  </si>
  <si>
    <t>Chalfont St Peter Community Library</t>
  </si>
  <si>
    <t>Farnham Common Community Library</t>
  </si>
  <si>
    <t>Flackwell Heath Community Library</t>
  </si>
  <si>
    <t>Gerrards Cross Community Library</t>
  </si>
  <si>
    <t>Great Missenden Community Library</t>
  </si>
  <si>
    <t>Haddenham Community Library</t>
  </si>
  <si>
    <t>Iver Health Community Library</t>
  </si>
  <si>
    <t>Little Chalfont Community Library</t>
  </si>
  <si>
    <t>Long Crendon Community Library</t>
  </si>
  <si>
    <t>Stokenchurch Community Library</t>
  </si>
  <si>
    <t>Wendover Community Library</t>
  </si>
  <si>
    <t>West Wycombe Community Library</t>
  </si>
  <si>
    <t>CMOB</t>
  </si>
  <si>
    <t>HMOB</t>
  </si>
  <si>
    <t>Bassingbourn LAP</t>
  </si>
  <si>
    <t>Community managed co-produced Library</t>
  </si>
  <si>
    <t>Bottisham LAP</t>
  </si>
  <si>
    <t>Fulbourn LAP</t>
  </si>
  <si>
    <t>Gamlingay LAP</t>
  </si>
  <si>
    <t>Haddenham LAP</t>
  </si>
  <si>
    <t>Little Downham LAP</t>
  </si>
  <si>
    <t>Melbourn LAP</t>
  </si>
  <si>
    <t>Somersham LAP</t>
  </si>
  <si>
    <t>Swavesey LAP</t>
  </si>
  <si>
    <t>Waterbeach LAP</t>
  </si>
  <si>
    <t>Carmarthen Mobile 1</t>
  </si>
  <si>
    <t>Carmarthen Mobile 2</t>
  </si>
  <si>
    <t>Carmarthen Mobile 3</t>
  </si>
  <si>
    <t>Portsoken Health &amp; Community Centre</t>
  </si>
  <si>
    <t>New Addington</t>
  </si>
  <si>
    <t>Broad Green</t>
  </si>
  <si>
    <t>South Norwood</t>
  </si>
  <si>
    <t>Norbury</t>
  </si>
  <si>
    <t>Sanderstead</t>
  </si>
  <si>
    <t>Selsdon</t>
  </si>
  <si>
    <t>Bradmore Green</t>
  </si>
  <si>
    <t>Coulsdon</t>
  </si>
  <si>
    <t>Thornton Heath</t>
  </si>
  <si>
    <t>Purley</t>
  </si>
  <si>
    <t>Croydon Central</t>
  </si>
  <si>
    <t>Darlington Central Library</t>
  </si>
  <si>
    <t>Cockerton Library</t>
  </si>
  <si>
    <t>Ewart Library</t>
  </si>
  <si>
    <t>Lochthorn Library</t>
  </si>
  <si>
    <t>Georgetown Library</t>
  </si>
  <si>
    <t>Moffat Library</t>
  </si>
  <si>
    <t>Lochmaben Library</t>
  </si>
  <si>
    <t>Lockerbie Library</t>
  </si>
  <si>
    <t>Annan Library</t>
  </si>
  <si>
    <t>Eastriggs Library</t>
  </si>
  <si>
    <t>Langholm Library</t>
  </si>
  <si>
    <t>Gretna Library</t>
  </si>
  <si>
    <t>Lochside Library</t>
  </si>
  <si>
    <t>Thornhill Library</t>
  </si>
  <si>
    <t>Sanquhar Library</t>
  </si>
  <si>
    <t>Kirkconnel Library</t>
  </si>
  <si>
    <t>Kirkcudbright Library</t>
  </si>
  <si>
    <t>Castle Douglas Library</t>
  </si>
  <si>
    <t>Gatehouse Library</t>
  </si>
  <si>
    <t>Dalry Library</t>
  </si>
  <si>
    <t>Newton Stewart Library</t>
  </si>
  <si>
    <t>Whithorn Library</t>
  </si>
  <si>
    <t>Wigtown Library</t>
  </si>
  <si>
    <t>Portwilliam Library</t>
  </si>
  <si>
    <t>Stranraer Library</t>
  </si>
  <si>
    <t>Dunbar Library</t>
  </si>
  <si>
    <t>East Linton Library</t>
  </si>
  <si>
    <t>Gullane Library</t>
  </si>
  <si>
    <t>Haddington Library</t>
  </si>
  <si>
    <t>Longniddry Library</t>
  </si>
  <si>
    <t>Musselburgh Library</t>
  </si>
  <si>
    <t>North Berwick Library</t>
  </si>
  <si>
    <t>Ormiston Library</t>
  </si>
  <si>
    <t>Port Seton Library</t>
  </si>
  <si>
    <t>Prestonpans Library</t>
  </si>
  <si>
    <t>Tranent Library</t>
  </si>
  <si>
    <t>Wallyford Library</t>
  </si>
  <si>
    <t>Barrhead Foundry</t>
  </si>
  <si>
    <t xml:space="preserve">Mearns </t>
  </si>
  <si>
    <t>yes</t>
  </si>
  <si>
    <t>Gateshead Central Library</t>
  </si>
  <si>
    <t>Pelaw Library</t>
  </si>
  <si>
    <t>Leam Lane Library</t>
  </si>
  <si>
    <t>Felling Library</t>
  </si>
  <si>
    <t>Dunston Library</t>
  </si>
  <si>
    <t>Whickham Library</t>
  </si>
  <si>
    <t>Chopwell Library</t>
  </si>
  <si>
    <t>Blaydon Library</t>
  </si>
  <si>
    <t>Rowlands Gill Library</t>
  </si>
  <si>
    <t>Crawcrook Library</t>
  </si>
  <si>
    <t>Wrekenton Library</t>
  </si>
  <si>
    <t>Low Fell Library</t>
  </si>
  <si>
    <t>Ryton Library</t>
  </si>
  <si>
    <t>Winlaton Library</t>
  </si>
  <si>
    <t>Anniesland Library and Learning centre</t>
  </si>
  <si>
    <t>Baillieston Library and Learning Centre</t>
  </si>
  <si>
    <t>Barmulloch Community Centre and Library</t>
  </si>
  <si>
    <t>Bridgeton Library and Learning Centre</t>
  </si>
  <si>
    <t>Cardonald Library and Learning Centre</t>
  </si>
  <si>
    <t>Castlemilk Library and Learning Centre</t>
  </si>
  <si>
    <t>Couper Institute Library and Learning Centre</t>
  </si>
  <si>
    <t>Dennistoun Library and Learning Centre</t>
  </si>
  <si>
    <t>Drumchapel Library and Learning Centre</t>
  </si>
  <si>
    <t>Elderpark Library and Learning Centre</t>
  </si>
  <si>
    <t>Gorbals Library and Learning Centre</t>
  </si>
  <si>
    <t>Govanhill Library and Learning Centre</t>
  </si>
  <si>
    <t>Hillhead Library and Learning Centre</t>
  </si>
  <si>
    <t>Ibrox Library and Learning Centre</t>
  </si>
  <si>
    <t>Knightswood Library and Learning Centre</t>
  </si>
  <si>
    <t>Langside Library and Learning Centre</t>
  </si>
  <si>
    <t>Maryhill Library and Learning Centre</t>
  </si>
  <si>
    <t>Milton Library and Learning Centre</t>
  </si>
  <si>
    <t>The Mitchell Library</t>
  </si>
  <si>
    <t>Parkhead Library and Learning Centre</t>
  </si>
  <si>
    <t>Partick Library and Learning Centre</t>
  </si>
  <si>
    <t>Pollok Library and Learning Centre</t>
  </si>
  <si>
    <t>Pollokshaws Library and Learning Centre</t>
  </si>
  <si>
    <t>Pollokshields Library and Learning Centre</t>
  </si>
  <si>
    <t>Possilpark Library and Learning Centre</t>
  </si>
  <si>
    <t>Riddrie Library and Learning Centre</t>
  </si>
  <si>
    <t>Royston Library and Learning Centre</t>
  </si>
  <si>
    <t>Shettleston Library and Learning Centre</t>
  </si>
  <si>
    <t>Springburn Library and Learning Centre</t>
  </si>
  <si>
    <t>Whiteinch Library and Learning Centre</t>
  </si>
  <si>
    <t>Woodside Library and Learning Centre</t>
  </si>
  <si>
    <t>New Eltham</t>
  </si>
  <si>
    <t>Plumstead</t>
  </si>
  <si>
    <t>Slade</t>
  </si>
  <si>
    <t>West Greenwich</t>
  </si>
  <si>
    <t>Woolwich</t>
  </si>
  <si>
    <t>Kenton</t>
  </si>
  <si>
    <t>Pinner</t>
  </si>
  <si>
    <t>Roxeth</t>
  </si>
  <si>
    <t>Wealdstone</t>
  </si>
  <si>
    <t>Central Library (Romford)</t>
  </si>
  <si>
    <t>Hornchurch Library</t>
  </si>
  <si>
    <t>Upminster Library</t>
  </si>
  <si>
    <t>Gidea Park Library</t>
  </si>
  <si>
    <t>Harold Hill Library</t>
  </si>
  <si>
    <t>Harold Wood Library</t>
  </si>
  <si>
    <t>Collier Row Library</t>
  </si>
  <si>
    <t>Elm Park Library</t>
  </si>
  <si>
    <t>Rainham Library</t>
  </si>
  <si>
    <t>South Hornchurch Library</t>
  </si>
  <si>
    <t>Hereford</t>
  </si>
  <si>
    <t>Leominster</t>
  </si>
  <si>
    <t>Ross-on-Wye</t>
  </si>
  <si>
    <t>Bromyard</t>
  </si>
  <si>
    <t>Kington</t>
  </si>
  <si>
    <t>Colwall</t>
  </si>
  <si>
    <t>Weobley</t>
  </si>
  <si>
    <t>Leintwardine</t>
  </si>
  <si>
    <t>Peterchurch</t>
  </si>
  <si>
    <t>Bishops Stortford</t>
  </si>
  <si>
    <t>Borhamwood</t>
  </si>
  <si>
    <t>Brookmans park</t>
  </si>
  <si>
    <t>Hertfordshire Archive &amp; Local Studies</t>
  </si>
  <si>
    <t>Skye &amp; Lochalsh Mobile</t>
  </si>
  <si>
    <t>Central Library</t>
  </si>
  <si>
    <t>N4 Library</t>
  </si>
  <si>
    <t>Finsbury Library</t>
  </si>
  <si>
    <t>West Library</t>
  </si>
  <si>
    <t>South Library</t>
  </si>
  <si>
    <t>Archway Library</t>
  </si>
  <si>
    <t>North Library</t>
  </si>
  <si>
    <t>Mildmay Library</t>
  </si>
  <si>
    <t>Lewis Carroll Library</t>
  </si>
  <si>
    <t>Adlington</t>
  </si>
  <si>
    <t>Bacup</t>
  </si>
  <si>
    <t>Chorley</t>
  </si>
  <si>
    <t>Clayton Green</t>
  </si>
  <si>
    <t>Coppull</t>
  </si>
  <si>
    <t>Euxton</t>
  </si>
  <si>
    <t>Garstang</t>
  </si>
  <si>
    <t>Harris Library</t>
  </si>
  <si>
    <t>Ingol</t>
  </si>
  <si>
    <t>Kingsfold</t>
  </si>
  <si>
    <t>Kirkham</t>
  </si>
  <si>
    <t>Leyland</t>
  </si>
  <si>
    <t>Longridge</t>
  </si>
  <si>
    <t>Ribbleton</t>
  </si>
  <si>
    <t>Savick</t>
  </si>
  <si>
    <t>Sharoe Green</t>
  </si>
  <si>
    <t>Skelmersdale</t>
  </si>
  <si>
    <t>Tarleton</t>
  </si>
  <si>
    <t>Whitworth</t>
  </si>
  <si>
    <t>Heysham &amp; Lancaster Mobile</t>
  </si>
  <si>
    <t>Garstang Mobile</t>
  </si>
  <si>
    <t>Clayton Green Mobile</t>
  </si>
  <si>
    <t>Ormskirk Mobile</t>
  </si>
  <si>
    <t>Brierfield Mobile</t>
  </si>
  <si>
    <t>Mobile East</t>
  </si>
  <si>
    <t>Barlow Moor Library</t>
  </si>
  <si>
    <t>Burnage Library</t>
  </si>
  <si>
    <t>Chorlton Library</t>
  </si>
  <si>
    <t>Abraham Moss Library</t>
  </si>
  <si>
    <t>Didsbury Library</t>
  </si>
  <si>
    <t>Fallowfield Library</t>
  </si>
  <si>
    <t>Gorton Library</t>
  </si>
  <si>
    <t>Longsight Library</t>
  </si>
  <si>
    <t>Miles Platting Library</t>
  </si>
  <si>
    <t>New Moston Library</t>
  </si>
  <si>
    <t>Newton Heath Library</t>
  </si>
  <si>
    <t>North City Library</t>
  </si>
  <si>
    <t>Northenden Library</t>
  </si>
  <si>
    <t>Forum Library</t>
  </si>
  <si>
    <t>Beswick Library</t>
  </si>
  <si>
    <t>Brooklands Library</t>
  </si>
  <si>
    <t>Avenue Library</t>
  </si>
  <si>
    <t>Fochabers</t>
  </si>
  <si>
    <t>Forres</t>
  </si>
  <si>
    <t>Keith</t>
  </si>
  <si>
    <t>Lossiemouth</t>
  </si>
  <si>
    <t>Tomintoul</t>
  </si>
  <si>
    <t>Blakelaw</t>
  </si>
  <si>
    <t>Cruddas Park</t>
  </si>
  <si>
    <t>Denton Burn</t>
  </si>
  <si>
    <t>East End</t>
  </si>
  <si>
    <t>Fenham</t>
  </si>
  <si>
    <t>Newburn</t>
  </si>
  <si>
    <t>Outer West</t>
  </si>
  <si>
    <t>Walker</t>
  </si>
  <si>
    <t>Tredegar House Library</t>
  </si>
  <si>
    <t>Rothwell Library</t>
  </si>
  <si>
    <t>Third_Party</t>
  </si>
  <si>
    <t>LIBR0214</t>
  </si>
  <si>
    <t>(cont.)</t>
  </si>
  <si>
    <t>Go to Guidance --&gt;</t>
  </si>
  <si>
    <t xml:space="preserve">     Go to Guidance --&gt;</t>
  </si>
  <si>
    <t xml:space="preserve">      Go to Guidance --&gt;</t>
  </si>
  <si>
    <t xml:space="preserve">               Go to Guidance --&gt;</t>
  </si>
  <si>
    <t>If your statutory library provision is being provided by a third party, please give details below:</t>
  </si>
  <si>
    <t>LIBR0215</t>
  </si>
  <si>
    <t>LIBR0216</t>
  </si>
  <si>
    <t>LIBR0217</t>
  </si>
  <si>
    <t>LIBR0221</t>
  </si>
  <si>
    <t>LIBR0222</t>
  </si>
  <si>
    <t>LIBR0223</t>
  </si>
  <si>
    <t>LIBR0224</t>
  </si>
  <si>
    <t>LIBR0225</t>
  </si>
  <si>
    <t>LIBR0226</t>
  </si>
  <si>
    <t>Aberchirder</t>
  </si>
  <si>
    <t>Aboyne</t>
  </si>
  <si>
    <t>Ballater</t>
  </si>
  <si>
    <t>Balmedie</t>
  </si>
  <si>
    <t>Banchory</t>
  </si>
  <si>
    <t>Banff</t>
  </si>
  <si>
    <t>Boddam</t>
  </si>
  <si>
    <t>Bracoden</t>
  </si>
  <si>
    <t>Cairnbulg</t>
  </si>
  <si>
    <t>Ellon</t>
  </si>
  <si>
    <t>Fettercairn</t>
  </si>
  <si>
    <t>Fraserburgh</t>
  </si>
  <si>
    <t>Huntly</t>
  </si>
  <si>
    <t>Insch</t>
  </si>
  <si>
    <t>Inverbervie</t>
  </si>
  <si>
    <t>Inverurie</t>
  </si>
  <si>
    <t>Kemnay</t>
  </si>
  <si>
    <t>Kintore</t>
  </si>
  <si>
    <t>Macduff</t>
  </si>
  <si>
    <t>Mearns</t>
  </si>
  <si>
    <t>Meldrum</t>
  </si>
  <si>
    <t>Mintlaw</t>
  </si>
  <si>
    <t xml:space="preserve">New Pitsligo </t>
  </si>
  <si>
    <t>Newmachar</t>
  </si>
  <si>
    <t>Newtonhill</t>
  </si>
  <si>
    <t>Peterhead</t>
  </si>
  <si>
    <t>Portlethen</t>
  </si>
  <si>
    <t>Portsoy</t>
  </si>
  <si>
    <t>Rosehearty</t>
  </si>
  <si>
    <t>Stonehaven</t>
  </si>
  <si>
    <t>Strichen</t>
  </si>
  <si>
    <t>Turriff</t>
  </si>
  <si>
    <t>Westhill</t>
  </si>
  <si>
    <t>Whitehills</t>
  </si>
  <si>
    <t>Blackburn Central Library</t>
  </si>
  <si>
    <t>Darwen Library</t>
  </si>
  <si>
    <t>Livesey Library</t>
  </si>
  <si>
    <t>Mill Hill Library</t>
  </si>
  <si>
    <t>Roman Road Library</t>
  </si>
  <si>
    <t>Central, Blackpool</t>
  </si>
  <si>
    <t>Bolton Central</t>
  </si>
  <si>
    <t>Harlesden</t>
  </si>
  <si>
    <t>Abercarn Library</t>
  </si>
  <si>
    <t>MMOB</t>
  </si>
  <si>
    <t>Cheshire West Mobile</t>
  </si>
  <si>
    <t xml:space="preserve">Patna </t>
  </si>
  <si>
    <t>Bishopbriggs Library</t>
  </si>
  <si>
    <t>Craighead Library</t>
  </si>
  <si>
    <t>Lennoxtown Library</t>
  </si>
  <si>
    <t>Lenzie Library</t>
  </si>
  <si>
    <t>Milngavie Library</t>
  </si>
  <si>
    <t>Westerton Library</t>
  </si>
  <si>
    <t xml:space="preserve">William Patrick Library </t>
  </si>
  <si>
    <t>Millfield House</t>
  </si>
  <si>
    <t>Greenwich Centre</t>
  </si>
  <si>
    <t>Thamesmere</t>
  </si>
  <si>
    <t>Dalston CLR James</t>
  </si>
  <si>
    <t>Hackney Central</t>
  </si>
  <si>
    <t>Homerton</t>
  </si>
  <si>
    <t>Shoreditch</t>
  </si>
  <si>
    <t>Stoke Newington</t>
  </si>
  <si>
    <t>Woodberry Down</t>
  </si>
  <si>
    <t>Wheathampstead</t>
  </si>
  <si>
    <t>New Cross (Pepys)</t>
  </si>
  <si>
    <t>Ingoldmels Community Library</t>
  </si>
  <si>
    <t>Navenby Community Hub</t>
  </si>
  <si>
    <t>Swineshead Community Library</t>
  </si>
  <si>
    <t>Arcadia Library</t>
  </si>
  <si>
    <t>Hulme High Street</t>
  </si>
  <si>
    <t>Withington Library</t>
  </si>
  <si>
    <t>Caerleon Library</t>
  </si>
  <si>
    <t>Newport Central Library</t>
  </si>
  <si>
    <t>Library at Willesden Green</t>
  </si>
  <si>
    <t xml:space="preserve">Cruden Bay </t>
  </si>
  <si>
    <t>Bettws Library and Information Centre</t>
  </si>
  <si>
    <t>Malpas Library and Information Centre</t>
  </si>
  <si>
    <t>Pillgwenlly Community Learning Centre and Library</t>
  </si>
  <si>
    <t>Ringland Library and Information Centre</t>
  </si>
  <si>
    <t>Rogerstone Library and Information Centre</t>
  </si>
  <si>
    <t>St Julian's Community Learning Centre and Library</t>
  </si>
  <si>
    <t>Ardrossan</t>
  </si>
  <si>
    <t>Arran</t>
  </si>
  <si>
    <t>Beattie (Stevenston)</t>
  </si>
  <si>
    <t>Beith</t>
  </si>
  <si>
    <t>Bourtreehill</t>
  </si>
  <si>
    <t>Dalry</t>
  </si>
  <si>
    <t>Dreghorn</t>
  </si>
  <si>
    <t>Fairlie</t>
  </si>
  <si>
    <t>Irvine</t>
  </si>
  <si>
    <t>Kilbirnie</t>
  </si>
  <si>
    <t>Kilwinning</t>
  </si>
  <si>
    <t>Largs</t>
  </si>
  <si>
    <t>Millport</t>
  </si>
  <si>
    <t>North Ayrshire Heritage Centre</t>
  </si>
  <si>
    <t>Saltcoats</t>
  </si>
  <si>
    <t>Skelmorlie</t>
  </si>
  <si>
    <t>Springside</t>
  </si>
  <si>
    <t>West Kilbride</t>
  </si>
  <si>
    <t>Arran Mobile</t>
  </si>
  <si>
    <t>Mainland Mobile</t>
  </si>
  <si>
    <t>Abronhill</t>
  </si>
  <si>
    <t>Airdrie</t>
  </si>
  <si>
    <t>Bellshill</t>
  </si>
  <si>
    <t>Chapelhall</t>
  </si>
  <si>
    <t>Chryston</t>
  </si>
  <si>
    <t>Cleland</t>
  </si>
  <si>
    <t>Coatbridge</t>
  </si>
  <si>
    <t>Condorrat</t>
  </si>
  <si>
    <t>Cumbernauld</t>
  </si>
  <si>
    <t>Kilsyth</t>
  </si>
  <si>
    <t>Moodiesburn</t>
  </si>
  <si>
    <t>Motherwell</t>
  </si>
  <si>
    <t>Newarthill</t>
  </si>
  <si>
    <t>Newmains</t>
  </si>
  <si>
    <t>NewStevenston</t>
  </si>
  <si>
    <t>Shotts</t>
  </si>
  <si>
    <t>Stepps</t>
  </si>
  <si>
    <t>Viewpark</t>
  </si>
  <si>
    <t>Wishaw</t>
  </si>
  <si>
    <t>Park</t>
  </si>
  <si>
    <t>Winterton</t>
  </si>
  <si>
    <t>Ashby</t>
  </si>
  <si>
    <t>Riddings</t>
  </si>
  <si>
    <t>Messingham</t>
  </si>
  <si>
    <t>Crowle</t>
  </si>
  <si>
    <t>Goxhill</t>
  </si>
  <si>
    <t>Brigg</t>
  </si>
  <si>
    <t>Kirton in Lindsey</t>
  </si>
  <si>
    <t>Epworth</t>
  </si>
  <si>
    <t>Haxey</t>
  </si>
  <si>
    <t>Broughton</t>
  </si>
  <si>
    <t>North Lincolnshire Central</t>
  </si>
  <si>
    <t>Nailsea</t>
  </si>
  <si>
    <t>Battle Hill Library</t>
  </si>
  <si>
    <t>Cullercoats Library</t>
  </si>
  <si>
    <t>Dudley Library</t>
  </si>
  <si>
    <t>Forest Hall Library</t>
  </si>
  <si>
    <t>Howdon Library</t>
  </si>
  <si>
    <t>Killingworth Library</t>
  </si>
  <si>
    <t>Longbenton Library</t>
  </si>
  <si>
    <t>Monkseaton Library</t>
  </si>
  <si>
    <t>North Shields Library</t>
  </si>
  <si>
    <t>Shiremoor Library</t>
  </si>
  <si>
    <t>Tynemouth Library</t>
  </si>
  <si>
    <t>Wallsend Library</t>
  </si>
  <si>
    <t>Whitley Bay Library</t>
  </si>
  <si>
    <t>Wideopen Library</t>
  </si>
  <si>
    <t>Adult Library Bus</t>
  </si>
  <si>
    <t>Children's Library Bus</t>
  </si>
  <si>
    <t>Bainbridge</t>
  </si>
  <si>
    <t>Barlby</t>
  </si>
  <si>
    <t>Bedale</t>
  </si>
  <si>
    <t>Bentham</t>
  </si>
  <si>
    <t>Bilton and Woodfield</t>
  </si>
  <si>
    <t>Boroughbridge</t>
  </si>
  <si>
    <t>Catterick Garrison</t>
  </si>
  <si>
    <t>Colburn</t>
  </si>
  <si>
    <t>Crosshills</t>
  </si>
  <si>
    <t>Derwent Valley Bridge</t>
  </si>
  <si>
    <t>Easingwold</t>
  </si>
  <si>
    <t>Eastfield</t>
  </si>
  <si>
    <t>Embsay with Eastby</t>
  </si>
  <si>
    <t>Filey</t>
  </si>
  <si>
    <t>Gargrave and Malhamdale</t>
  </si>
  <si>
    <t>Grassington</t>
  </si>
  <si>
    <t>Great Ayton</t>
  </si>
  <si>
    <t>Harrogate</t>
  </si>
  <si>
    <t>Hawes</t>
  </si>
  <si>
    <t>Helmsley</t>
  </si>
  <si>
    <t>Ingleton</t>
  </si>
  <si>
    <t>Kirkbymoorside</t>
  </si>
  <si>
    <t>Knaresborough</t>
  </si>
  <si>
    <t>Leyburn</t>
  </si>
  <si>
    <t>Malton</t>
  </si>
  <si>
    <t>Mashamshire</t>
  </si>
  <si>
    <t>Northallerton</t>
  </si>
  <si>
    <t>Norton</t>
  </si>
  <si>
    <t>Nidderdale Plus</t>
  </si>
  <si>
    <t>Pickering</t>
  </si>
  <si>
    <t>Richmond</t>
  </si>
  <si>
    <t>Ripon</t>
  </si>
  <si>
    <t>Scalby</t>
  </si>
  <si>
    <t>Scarborough</t>
  </si>
  <si>
    <t>Selby</t>
  </si>
  <si>
    <t>Settle</t>
  </si>
  <si>
    <t>Sherburn</t>
  </si>
  <si>
    <t>Skipton</t>
  </si>
  <si>
    <t>Starbeck</t>
  </si>
  <si>
    <t>Stokesley</t>
  </si>
  <si>
    <t>Tadcaster</t>
  </si>
  <si>
    <t>Thirsk</t>
  </si>
  <si>
    <t>Whitby</t>
  </si>
  <si>
    <t>Supermobile</t>
  </si>
  <si>
    <t>Abington Library</t>
  </si>
  <si>
    <t>Brackley Library</t>
  </si>
  <si>
    <t>Brixworth Library</t>
  </si>
  <si>
    <t>Burton Latimer Library</t>
  </si>
  <si>
    <t>Corby Library</t>
  </si>
  <si>
    <t>Danesholme Library</t>
  </si>
  <si>
    <t>Daventry Library</t>
  </si>
  <si>
    <t>Deanshanger Library</t>
  </si>
  <si>
    <t>Desborough Library</t>
  </si>
  <si>
    <t>Duston Library</t>
  </si>
  <si>
    <t>Earls Barton Library</t>
  </si>
  <si>
    <t>Far Cotton Library</t>
  </si>
  <si>
    <t>Finedon Library</t>
  </si>
  <si>
    <t>Higham Ferrers Library</t>
  </si>
  <si>
    <t>Hunsbury Library</t>
  </si>
  <si>
    <t>Irchester Library</t>
  </si>
  <si>
    <t>Irthlingborough Library</t>
  </si>
  <si>
    <t>Kettering Library</t>
  </si>
  <si>
    <t>Kingsthorpe Library</t>
  </si>
  <si>
    <t>Long Buckby Library</t>
  </si>
  <si>
    <t>Middleton Cheney Library</t>
  </si>
  <si>
    <t>Moulton Library</t>
  </si>
  <si>
    <t>Northamptonshire Central Library</t>
  </si>
  <si>
    <t>Oundle Library</t>
  </si>
  <si>
    <t>Raunds Library</t>
  </si>
  <si>
    <t>Roade Library</t>
  </si>
  <si>
    <t>Rushden Library</t>
  </si>
  <si>
    <t>St. James Library</t>
  </si>
  <si>
    <t>Thrapston Library</t>
  </si>
  <si>
    <t>Towcester Library</t>
  </si>
  <si>
    <t>Wellingborough Library</t>
  </si>
  <si>
    <t>Weston Favell Library</t>
  </si>
  <si>
    <t>Wollaston Library</t>
  </si>
  <si>
    <t>Woodford Halse Library</t>
  </si>
  <si>
    <t>Wootton Library</t>
  </si>
  <si>
    <t>North Mobile</t>
  </si>
  <si>
    <t>Aspley Library</t>
  </si>
  <si>
    <t>Basford Library</t>
  </si>
  <si>
    <t>Bilborough Library</t>
  </si>
  <si>
    <t>Bulwell Riverside Library</t>
  </si>
  <si>
    <t>Clifton Library</t>
  </si>
  <si>
    <t>Hyson Green Library</t>
  </si>
  <si>
    <t>Meadows Library</t>
  </si>
  <si>
    <t>Nottingham Central Library</t>
  </si>
  <si>
    <t>Radford Lenton Library</t>
  </si>
  <si>
    <t>Sherwood Library</t>
  </si>
  <si>
    <t>Southglade Park Library</t>
  </si>
  <si>
    <t>St Ann's Valley Library</t>
  </si>
  <si>
    <t>Strelley Road Library</t>
  </si>
  <si>
    <t>Wollaton Library</t>
  </si>
  <si>
    <t>Annesley Woodhouse</t>
  </si>
  <si>
    <t>Arnold Library</t>
  </si>
  <si>
    <t>Balderton</t>
  </si>
  <si>
    <t>Balmoral</t>
  </si>
  <si>
    <t>Beeston</t>
  </si>
  <si>
    <t>Bilsthorpe</t>
  </si>
  <si>
    <t>Bingham</t>
  </si>
  <si>
    <t>Bircotes</t>
  </si>
  <si>
    <t>Blidworth</t>
  </si>
  <si>
    <t>Burton Joyce</t>
  </si>
  <si>
    <t>Calverton</t>
  </si>
  <si>
    <t xml:space="preserve">Carlton  </t>
  </si>
  <si>
    <t>Carlton Hill</t>
  </si>
  <si>
    <t>Carlton in Lindrick</t>
  </si>
  <si>
    <t>Clipstone</t>
  </si>
  <si>
    <t>Collingham</t>
  </si>
  <si>
    <t>Cotgrave</t>
  </si>
  <si>
    <t>Dukeries</t>
  </si>
  <si>
    <t xml:space="preserve">East Leake </t>
  </si>
  <si>
    <t>Eastwood</t>
  </si>
  <si>
    <t>Edgewood</t>
  </si>
  <si>
    <t>Edwinstowe</t>
  </si>
  <si>
    <t>Farnsfield</t>
  </si>
  <si>
    <t>Forest Town</t>
  </si>
  <si>
    <t>Gedling</t>
  </si>
  <si>
    <t>Gotham</t>
  </si>
  <si>
    <t>Hucknall</t>
  </si>
  <si>
    <t>Huthwaite</t>
  </si>
  <si>
    <t>Inham Nook</t>
  </si>
  <si>
    <t>Jacksdale</t>
  </si>
  <si>
    <t>Keyworth</t>
  </si>
  <si>
    <t>Kimberley</t>
  </si>
  <si>
    <t>Kirkby in Ashfield</t>
  </si>
  <si>
    <t>Ladybrook</t>
  </si>
  <si>
    <t>Langold</t>
  </si>
  <si>
    <t>Lowdham</t>
  </si>
  <si>
    <t>Mansfield</t>
  </si>
  <si>
    <t>Mansfield Woodhouse</t>
  </si>
  <si>
    <t>Mapperley</t>
  </si>
  <si>
    <t>Misterton</t>
  </si>
  <si>
    <t>Newark</t>
  </si>
  <si>
    <t>Ollerton</t>
  </si>
  <si>
    <t>Radcliffe on Trent</t>
  </si>
  <si>
    <t>Rainworth</t>
  </si>
  <si>
    <t>Ravenshead</t>
  </si>
  <si>
    <t>Retford</t>
  </si>
  <si>
    <t>Ruddington</t>
  </si>
  <si>
    <t>Selston</t>
  </si>
  <si>
    <t>Skegby</t>
  </si>
  <si>
    <t>Southwell</t>
  </si>
  <si>
    <t>Stapleford</t>
  </si>
  <si>
    <t>Sutton Bonington</t>
  </si>
  <si>
    <t>Sutton in Ashfield</t>
  </si>
  <si>
    <t>Sutton on Trent</t>
  </si>
  <si>
    <t>Toton</t>
  </si>
  <si>
    <t>Tuxford</t>
  </si>
  <si>
    <t>Warsop</t>
  </si>
  <si>
    <t>West Bridgford</t>
  </si>
  <si>
    <t>Woodthorpe</t>
  </si>
  <si>
    <t>Worksop</t>
  </si>
  <si>
    <t>East-South Mobile (Southwell)</t>
  </si>
  <si>
    <t>North Mobile (Worksop)</t>
  </si>
  <si>
    <t>West Mobile (Kirkby in Ashfield)</t>
  </si>
  <si>
    <t>Chadderton</t>
  </si>
  <si>
    <t>Crompton</t>
  </si>
  <si>
    <t>Delph</t>
  </si>
  <si>
    <t>Failsworth</t>
  </si>
  <si>
    <t>Fitton Hill</t>
  </si>
  <si>
    <t>Greenfield</t>
  </si>
  <si>
    <t>Lees</t>
  </si>
  <si>
    <t>Limehurst</t>
  </si>
  <si>
    <t>Northmoor</t>
  </si>
  <si>
    <t>Oldham</t>
  </si>
  <si>
    <t>Royton</t>
  </si>
  <si>
    <t>Uppermill</t>
  </si>
  <si>
    <t>Orkney Library &amp; Archive</t>
  </si>
  <si>
    <t>Stromness Library (Warehouse Buildings)</t>
  </si>
  <si>
    <t>Abingdon</t>
  </si>
  <si>
    <t>Adderbury</t>
  </si>
  <si>
    <t>Banbury</t>
  </si>
  <si>
    <t>Benson</t>
  </si>
  <si>
    <t>Berinsfield</t>
  </si>
  <si>
    <t>Bicester</t>
  </si>
  <si>
    <t>Blackbird Leys</t>
  </si>
  <si>
    <t>Botley</t>
  </si>
  <si>
    <t>Burford</t>
  </si>
  <si>
    <t>Carterton</t>
  </si>
  <si>
    <t>Charlbury</t>
  </si>
  <si>
    <t>Chinnor</t>
  </si>
  <si>
    <t>Chipping Norton</t>
  </si>
  <si>
    <t>Cowley</t>
  </si>
  <si>
    <t>Deddington</t>
  </si>
  <si>
    <t>Didcot</t>
  </si>
  <si>
    <t>Eynsham</t>
  </si>
  <si>
    <t>Faringdon</t>
  </si>
  <si>
    <t>Goring</t>
  </si>
  <si>
    <t>Grove</t>
  </si>
  <si>
    <t>Headington</t>
  </si>
  <si>
    <t>Henley</t>
  </si>
  <si>
    <t>Hook Norton</t>
  </si>
  <si>
    <t>Kennington</t>
  </si>
  <si>
    <t>Kidlington</t>
  </si>
  <si>
    <t>Littlemore</t>
  </si>
  <si>
    <t>North Leigh</t>
  </si>
  <si>
    <t>Old Marston</t>
  </si>
  <si>
    <t>Sonning Common</t>
  </si>
  <si>
    <t>Stonesfield</t>
  </si>
  <si>
    <t>Summertown</t>
  </si>
  <si>
    <t>Thame</t>
  </si>
  <si>
    <t>Wallingford</t>
  </si>
  <si>
    <t>Wantage</t>
  </si>
  <si>
    <t>Watlington</t>
  </si>
  <si>
    <t>Wheatley</t>
  </si>
  <si>
    <t>Witney</t>
  </si>
  <si>
    <t>Woodcote</t>
  </si>
  <si>
    <t>Woodstock</t>
  </si>
  <si>
    <t>Wychwood</t>
  </si>
  <si>
    <t>A K Bell</t>
  </si>
  <si>
    <t>Alyth</t>
  </si>
  <si>
    <t>Auchterarder</t>
  </si>
  <si>
    <t>Birnam</t>
  </si>
  <si>
    <t>Blairgowrie</t>
  </si>
  <si>
    <t xml:space="preserve">Breadalbane </t>
  </si>
  <si>
    <t>Comrie</t>
  </si>
  <si>
    <t>Coupar Angus</t>
  </si>
  <si>
    <t>Loch Leven</t>
  </si>
  <si>
    <t xml:space="preserve">North Inch Community </t>
  </si>
  <si>
    <t>Pitlochry</t>
  </si>
  <si>
    <t>Scone</t>
  </si>
  <si>
    <t>Strathearn</t>
  </si>
  <si>
    <t>Bretton</t>
  </si>
  <si>
    <t>Dogsthorpe</t>
  </si>
  <si>
    <t>Eye</t>
  </si>
  <si>
    <t>Hampton</t>
  </si>
  <si>
    <t>Orton</t>
  </si>
  <si>
    <t>Stanground</t>
  </si>
  <si>
    <t>Thorney</t>
  </si>
  <si>
    <t>Werrington</t>
  </si>
  <si>
    <t>Woodston</t>
  </si>
  <si>
    <t>Public Mobile</t>
  </si>
  <si>
    <t>Crownhill</t>
  </si>
  <si>
    <t>Devonport</t>
  </si>
  <si>
    <t>Efford</t>
  </si>
  <si>
    <t>Estover</t>
  </si>
  <si>
    <t>North Prospect</t>
  </si>
  <si>
    <t>Peverell</t>
  </si>
  <si>
    <t>Plymouth Central</t>
  </si>
  <si>
    <t>Plympton</t>
  </si>
  <si>
    <t>Plymstock</t>
  </si>
  <si>
    <t>Southway</t>
  </si>
  <si>
    <t>St Budeaux</t>
  </si>
  <si>
    <t>West Park</t>
  </si>
  <si>
    <t>Branksome</t>
  </si>
  <si>
    <t>Broadstone</t>
  </si>
  <si>
    <t>Canford Cliffs</t>
  </si>
  <si>
    <t>Canford Heath</t>
  </si>
  <si>
    <t>Creekmoor</t>
  </si>
  <si>
    <t>Hamworthy</t>
  </si>
  <si>
    <t>Parkstone</t>
  </si>
  <si>
    <t>Poole Central</t>
  </si>
  <si>
    <t>Rossmore</t>
  </si>
  <si>
    <t>Carnegie</t>
  </si>
  <si>
    <t>Knighton Library</t>
  </si>
  <si>
    <t>South Mobile</t>
  </si>
  <si>
    <t>Caversham</t>
  </si>
  <si>
    <t>Palmer Park</t>
  </si>
  <si>
    <t>Reading Central</t>
  </si>
  <si>
    <t>Southcote</t>
  </si>
  <si>
    <t>Tilehurst</t>
  </si>
  <si>
    <t>Whitley</t>
  </si>
  <si>
    <t>Mobile Services</t>
  </si>
  <si>
    <t>Aldersbrook</t>
  </si>
  <si>
    <t>Clayhall</t>
  </si>
  <si>
    <t>Fullwell Cross</t>
  </si>
  <si>
    <t>Gants Hill</t>
  </si>
  <si>
    <t>Goodmayes</t>
  </si>
  <si>
    <t>Hainault</t>
  </si>
  <si>
    <t>Redbridge Central</t>
  </si>
  <si>
    <t>Seven Kings</t>
  </si>
  <si>
    <t>South Woodford</t>
  </si>
  <si>
    <t>The Keith Axon Centre</t>
  </si>
  <si>
    <t>Wanstead</t>
  </si>
  <si>
    <t>Woodford Green</t>
  </si>
  <si>
    <t>Brotton</t>
  </si>
  <si>
    <t>Dormanstown</t>
  </si>
  <si>
    <t>Guisborough</t>
  </si>
  <si>
    <t>Laburnum</t>
  </si>
  <si>
    <t>Loftus</t>
  </si>
  <si>
    <t>Marske</t>
  </si>
  <si>
    <t>Ormesby</t>
  </si>
  <si>
    <t>Redcar</t>
  </si>
  <si>
    <t>Roseberry</t>
  </si>
  <si>
    <t>Saltburn</t>
  </si>
  <si>
    <t>Skelton</t>
  </si>
  <si>
    <t>South Bank</t>
  </si>
  <si>
    <t>Aberdare</t>
  </si>
  <si>
    <t>Pontypridd</t>
  </si>
  <si>
    <t>Castelnau Library</t>
  </si>
  <si>
    <t>East Sheen Library</t>
  </si>
  <si>
    <t>Ham Library</t>
  </si>
  <si>
    <t>Hampton Library</t>
  </si>
  <si>
    <t>Hampton Hill Library</t>
  </si>
  <si>
    <t>Hampton Wick Library</t>
  </si>
  <si>
    <t>Heathfield Library Access Point</t>
  </si>
  <si>
    <t>Kew Library</t>
  </si>
  <si>
    <t>Richmond Lending Library</t>
  </si>
  <si>
    <t>Richmond Reference Library</t>
  </si>
  <si>
    <t>Teddington Library</t>
  </si>
  <si>
    <t>Twickenham Library</t>
  </si>
  <si>
    <t>Whitton Library</t>
  </si>
  <si>
    <t>Aston Customer Service Centre</t>
  </si>
  <si>
    <t>Brinsworth</t>
  </si>
  <si>
    <t>Dinnington Customer Service Centre &amp; Library</t>
  </si>
  <si>
    <t>Greasbrough</t>
  </si>
  <si>
    <t>Kimberworth</t>
  </si>
  <si>
    <t>Kiveton Park</t>
  </si>
  <si>
    <t>Rawmarsh Customer Service Centre &amp; Library</t>
  </si>
  <si>
    <t>Swinton Customer Service Centre &amp; Library</t>
  </si>
  <si>
    <t>Thorpe Hesley</t>
  </si>
  <si>
    <t>Thurcroft</t>
  </si>
  <si>
    <t>Wath</t>
  </si>
  <si>
    <t>Wickersley</t>
  </si>
  <si>
    <t>Booklink Mobile Library</t>
  </si>
  <si>
    <t>Balderstone</t>
  </si>
  <si>
    <t>Alkrington</t>
  </si>
  <si>
    <t>Belfield</t>
  </si>
  <si>
    <t>Castleton</t>
  </si>
  <si>
    <t>Darnhill</t>
  </si>
  <si>
    <t>Heywood</t>
  </si>
  <si>
    <t>Langley</t>
  </si>
  <si>
    <t>Littleborough</t>
  </si>
  <si>
    <t>Middleton</t>
  </si>
  <si>
    <t>Milnrow</t>
  </si>
  <si>
    <t>Norden</t>
  </si>
  <si>
    <t>Rochdale Central</t>
  </si>
  <si>
    <t>Smallbridge</t>
  </si>
  <si>
    <t>Smithybridge</t>
  </si>
  <si>
    <t>Spotland</t>
  </si>
  <si>
    <t>Boothstown Library</t>
  </si>
  <si>
    <t>Broughton Library</t>
  </si>
  <si>
    <t>Cadishead Library</t>
  </si>
  <si>
    <t>Eccles Library</t>
  </si>
  <si>
    <t>Height Library</t>
  </si>
  <si>
    <t>Hope Library</t>
  </si>
  <si>
    <t>Irlam Library</t>
  </si>
  <si>
    <t>Little Hulton Library</t>
  </si>
  <si>
    <t>Lower Kersal Library</t>
  </si>
  <si>
    <t>Ordsall Library</t>
  </si>
  <si>
    <t>Pendleton Library</t>
  </si>
  <si>
    <t>Swinton Library</t>
  </si>
  <si>
    <t>Walkden Library</t>
  </si>
  <si>
    <t>Winton Library</t>
  </si>
  <si>
    <t>Worsley Village Library</t>
  </si>
  <si>
    <t>Oakham</t>
  </si>
  <si>
    <t>Uppingham</t>
  </si>
  <si>
    <t>Ketton</t>
  </si>
  <si>
    <t>Ryhall</t>
  </si>
  <si>
    <t>Bleakhouse</t>
  </si>
  <si>
    <t>Brandhall</t>
  </si>
  <si>
    <t>Cradley Heath</t>
  </si>
  <si>
    <t>Glebefields</t>
  </si>
  <si>
    <t>Great Barr</t>
  </si>
  <si>
    <t>Great Bridge</t>
  </si>
  <si>
    <t>Hamstead</t>
  </si>
  <si>
    <t>Hill Top</t>
  </si>
  <si>
    <t>Oldbury</t>
  </si>
  <si>
    <t>Rounds Green</t>
  </si>
  <si>
    <t>Smethwick</t>
  </si>
  <si>
    <t>Stone Cross</t>
  </si>
  <si>
    <t>Thimblemill</t>
  </si>
  <si>
    <t>Tipton</t>
  </si>
  <si>
    <t>Wednesbury</t>
  </si>
  <si>
    <t>BGH Patients</t>
  </si>
  <si>
    <t>Coldstream</t>
  </si>
  <si>
    <t>Duns</t>
  </si>
  <si>
    <t>Earlston</t>
  </si>
  <si>
    <t>Eyemouth</t>
  </si>
  <si>
    <t>Galashiels</t>
  </si>
  <si>
    <t>Hawick</t>
  </si>
  <si>
    <t>Innerleithen</t>
  </si>
  <si>
    <t>Jedburgh</t>
  </si>
  <si>
    <t>Kelso</t>
  </si>
  <si>
    <t>Melrose</t>
  </si>
  <si>
    <t>Peebles</t>
  </si>
  <si>
    <t>Selkirk</t>
  </si>
  <si>
    <t>MB East</t>
  </si>
  <si>
    <t>MB West</t>
  </si>
  <si>
    <t>MB South</t>
  </si>
  <si>
    <t>Broomhill</t>
  </si>
  <si>
    <t>Burngreave</t>
  </si>
  <si>
    <t>Chapeltown</t>
  </si>
  <si>
    <t>Crystal Peaks</t>
  </si>
  <si>
    <t>Darnall</t>
  </si>
  <si>
    <t>Ecclesall</t>
  </si>
  <si>
    <t>Ecclesfield</t>
  </si>
  <si>
    <t>Firth Park</t>
  </si>
  <si>
    <t>Frecheville</t>
  </si>
  <si>
    <t>Gleadless</t>
  </si>
  <si>
    <t>Greenhill</t>
  </si>
  <si>
    <t>Highfield</t>
  </si>
  <si>
    <t>Hillsborough</t>
  </si>
  <si>
    <t>Jordanthorpe</t>
  </si>
  <si>
    <t>Manor</t>
  </si>
  <si>
    <t>Newfield Green</t>
  </si>
  <si>
    <t>Parson Cross</t>
  </si>
  <si>
    <t>Southey</t>
  </si>
  <si>
    <t>Stannington</t>
  </si>
  <si>
    <t>Stocksbridge</t>
  </si>
  <si>
    <t>Totley</t>
  </si>
  <si>
    <t>Upperthorpe</t>
  </si>
  <si>
    <t>Walkley</t>
  </si>
  <si>
    <t>Woodhouse</t>
  </si>
  <si>
    <t>Lerwick</t>
  </si>
  <si>
    <t>Aith</t>
  </si>
  <si>
    <t>Brae</t>
  </si>
  <si>
    <t>Mid Yell</t>
  </si>
  <si>
    <t>Sandwick</t>
  </si>
  <si>
    <t>Albrighton</t>
  </si>
  <si>
    <t>Bayston Hill</t>
  </si>
  <si>
    <t>Bishops Castle</t>
  </si>
  <si>
    <t>Bridgnorth</t>
  </si>
  <si>
    <t>Broseley</t>
  </si>
  <si>
    <t>Church Stretton</t>
  </si>
  <si>
    <t>Cleobury Mortimer</t>
  </si>
  <si>
    <t>Craven Arms</t>
  </si>
  <si>
    <t>Ellesmere</t>
  </si>
  <si>
    <t>Gobowen</t>
  </si>
  <si>
    <t>Highley</t>
  </si>
  <si>
    <t>Library at the Lantern</t>
  </si>
  <si>
    <t>Ludlow</t>
  </si>
  <si>
    <t>Market Drayton</t>
  </si>
  <si>
    <t>Much Wenlock</t>
  </si>
  <si>
    <t>Oswestry</t>
  </si>
  <si>
    <t>Pontesbury</t>
  </si>
  <si>
    <t>Shifnal</t>
  </si>
  <si>
    <t>Shrewsbury</t>
  </si>
  <si>
    <t>Wem</t>
  </si>
  <si>
    <t>Mobile Central</t>
  </si>
  <si>
    <t>Balsall Common</t>
  </si>
  <si>
    <t>Castle Bromwich</t>
  </si>
  <si>
    <t>Chelmsley Wood</t>
  </si>
  <si>
    <t>Dickens Heath</t>
  </si>
  <si>
    <t>Hampton In Arden</t>
  </si>
  <si>
    <t>Hobs Moat</t>
  </si>
  <si>
    <t>Kingshurst</t>
  </si>
  <si>
    <t>Marston Green</t>
  </si>
  <si>
    <t>Meriden</t>
  </si>
  <si>
    <t>Olton</t>
  </si>
  <si>
    <t>The Core Library</t>
  </si>
  <si>
    <t>Bishops Lydeard</t>
  </si>
  <si>
    <t>Bridgwater</t>
  </si>
  <si>
    <t>Bruton</t>
  </si>
  <si>
    <t>Castle Cary</t>
  </si>
  <si>
    <t>Chard</t>
  </si>
  <si>
    <t>Cheddar</t>
  </si>
  <si>
    <t>Crewkerne</t>
  </si>
  <si>
    <t>Dulverton</t>
  </si>
  <si>
    <t>Frome</t>
  </si>
  <si>
    <t>Glastonbury</t>
  </si>
  <si>
    <t>Ilminster</t>
  </si>
  <si>
    <t>Langport</t>
  </si>
  <si>
    <t>Martock</t>
  </si>
  <si>
    <t>Milborne Port</t>
  </si>
  <si>
    <t>Minehead</t>
  </si>
  <si>
    <t>Nether Stowey</t>
  </si>
  <si>
    <t>North Petherton</t>
  </si>
  <si>
    <t>Porlock</t>
  </si>
  <si>
    <t>Priorswood</t>
  </si>
  <si>
    <t>Shepton Mallet</t>
  </si>
  <si>
    <t>Somerton</t>
  </si>
  <si>
    <t>South Petherton</t>
  </si>
  <si>
    <t>Street</t>
  </si>
  <si>
    <t>Taunton</t>
  </si>
  <si>
    <t>Watchet</t>
  </si>
  <si>
    <t>Wellington</t>
  </si>
  <si>
    <t>Williton</t>
  </si>
  <si>
    <t>Wincanton</t>
  </si>
  <si>
    <t>Wiveliscombe</t>
  </si>
  <si>
    <t>Yeovil</t>
  </si>
  <si>
    <t>Taunton Mobile</t>
  </si>
  <si>
    <t>Alloway</t>
  </si>
  <si>
    <t>Ballantrae</t>
  </si>
  <si>
    <t>Forehill</t>
  </si>
  <si>
    <t>Girvan</t>
  </si>
  <si>
    <t>Maybole</t>
  </si>
  <si>
    <t>Prestwick</t>
  </si>
  <si>
    <t xml:space="preserve">Symington  </t>
  </si>
  <si>
    <t>Tarbolton</t>
  </si>
  <si>
    <t>Troon</t>
  </si>
  <si>
    <t>Bradley Stoke</t>
  </si>
  <si>
    <t>Kingswood</t>
  </si>
  <si>
    <t>Blantyre Library</t>
  </si>
  <si>
    <t>Bothwell</t>
  </si>
  <si>
    <t>Burnbank</t>
  </si>
  <si>
    <t>Cambuslang</t>
  </si>
  <si>
    <t>Carluke</t>
  </si>
  <si>
    <t>Cathkin</t>
  </si>
  <si>
    <t>East Kilbride Central</t>
  </si>
  <si>
    <t>Fairhill</t>
  </si>
  <si>
    <t>Forth</t>
  </si>
  <si>
    <t>Greenhills</t>
  </si>
  <si>
    <t>Halfway</t>
  </si>
  <si>
    <t>Hamilton Town House Library</t>
  </si>
  <si>
    <t>Hillhouse Library</t>
  </si>
  <si>
    <t>Lanark Library</t>
  </si>
  <si>
    <t>Larkhall Library</t>
  </si>
  <si>
    <t>Lesmahagow Library</t>
  </si>
  <si>
    <t>Rutherglen Library</t>
  </si>
  <si>
    <t>Stonehouse Library</t>
  </si>
  <si>
    <t>Strathaven Library</t>
  </si>
  <si>
    <t>Uddingston Library</t>
  </si>
  <si>
    <t xml:space="preserve">Biggar Library </t>
  </si>
  <si>
    <t>Blackwood Library</t>
  </si>
  <si>
    <t>Whitburn</t>
  </si>
  <si>
    <t>Bitterne</t>
  </si>
  <si>
    <t>Cobbett Road</t>
  </si>
  <si>
    <t>Lordshill</t>
  </si>
  <si>
    <t>Millbrook</t>
  </si>
  <si>
    <t>Portswood</t>
  </si>
  <si>
    <t>Thornhill</t>
  </si>
  <si>
    <t>Blue Anchor</t>
  </si>
  <si>
    <t>Camberwell</t>
  </si>
  <si>
    <t>Canada Water</t>
  </si>
  <si>
    <t>Dulwich</t>
  </si>
  <si>
    <t>East Street</t>
  </si>
  <si>
    <t>Grove Vale</t>
  </si>
  <si>
    <t>John Harvard</t>
  </si>
  <si>
    <t>Nunhead</t>
  </si>
  <si>
    <t>Peckham</t>
  </si>
  <si>
    <t>Rainhill</t>
  </si>
  <si>
    <t>Thatto Heath</t>
  </si>
  <si>
    <t>Haydock</t>
  </si>
  <si>
    <t>Moss Bank</t>
  </si>
  <si>
    <t>Rainford</t>
  </si>
  <si>
    <t>Newton -le -Willows</t>
  </si>
  <si>
    <t>Parr</t>
  </si>
  <si>
    <t>Chester Lane</t>
  </si>
  <si>
    <t>Garswood</t>
  </si>
  <si>
    <t>Billinge</t>
  </si>
  <si>
    <t>Peter Street</t>
  </si>
  <si>
    <t>Audley</t>
  </si>
  <si>
    <t>Baswich</t>
  </si>
  <si>
    <t>Biddulph</t>
  </si>
  <si>
    <t>Blythe Bridge</t>
  </si>
  <si>
    <t>Brereton</t>
  </si>
  <si>
    <t>Brewood</t>
  </si>
  <si>
    <t>Burntwood</t>
  </si>
  <si>
    <t>Burton</t>
  </si>
  <si>
    <t>Cannock</t>
  </si>
  <si>
    <t>Cheadle</t>
  </si>
  <si>
    <t>Cheslyn Hay</t>
  </si>
  <si>
    <t>Clayton</t>
  </si>
  <si>
    <t>Codsall</t>
  </si>
  <si>
    <t>Eccleshall</t>
  </si>
  <si>
    <t>Glascote</t>
  </si>
  <si>
    <t>Gnosall</t>
  </si>
  <si>
    <t>Great Wyrley</t>
  </si>
  <si>
    <t>Heath Hayes</t>
  </si>
  <si>
    <t>Hednesford</t>
  </si>
  <si>
    <t>Holmcroft</t>
  </si>
  <si>
    <t>Kidsgrove</t>
  </si>
  <si>
    <t>Kinver</t>
  </si>
  <si>
    <t>Knutton</t>
  </si>
  <si>
    <t>Leek</t>
  </si>
  <si>
    <t>Lichfield</t>
  </si>
  <si>
    <t>Loggerheads</t>
  </si>
  <si>
    <t>Newcastle</t>
  </si>
  <si>
    <t>Norton Canes</t>
  </si>
  <si>
    <t>Penkridge</t>
  </si>
  <si>
    <t>Perton</t>
  </si>
  <si>
    <t>Rising Brook</t>
  </si>
  <si>
    <t>Rugeley</t>
  </si>
  <si>
    <t>Shenstone</t>
  </si>
  <si>
    <t>Stafford</t>
  </si>
  <si>
    <t>Stone</t>
  </si>
  <si>
    <t>Talke</t>
  </si>
  <si>
    <t>Tamworth</t>
  </si>
  <si>
    <t>Uttoxeter</t>
  </si>
  <si>
    <t>Wilnecote High School</t>
  </si>
  <si>
    <t>Wombourne</t>
  </si>
  <si>
    <t>Balfron</t>
  </si>
  <si>
    <t>Bannockburn</t>
  </si>
  <si>
    <t>Bridge of Allan</t>
  </si>
  <si>
    <t>Callander</t>
  </si>
  <si>
    <t>Cambusbarron</t>
  </si>
  <si>
    <t>Cowie</t>
  </si>
  <si>
    <t>Doune</t>
  </si>
  <si>
    <t>Drymen</t>
  </si>
  <si>
    <t>Dunblane</t>
  </si>
  <si>
    <t>Fallin</t>
  </si>
  <si>
    <t>Killin</t>
  </si>
  <si>
    <t>Plean</t>
  </si>
  <si>
    <t>Raploch Xpress</t>
  </si>
  <si>
    <t>St. Ninians</t>
  </si>
  <si>
    <t>Stirling Central</t>
  </si>
  <si>
    <t>Strathblane</t>
  </si>
  <si>
    <t>Stockport Central Library</t>
  </si>
  <si>
    <t>Great Moor Library</t>
  </si>
  <si>
    <t>Edgeley Library</t>
  </si>
  <si>
    <t>The Heatons Library</t>
  </si>
  <si>
    <t>Reddish Library</t>
  </si>
  <si>
    <t>Brinnington Library</t>
  </si>
  <si>
    <t>Bredbury Library</t>
  </si>
  <si>
    <t>Marple Library</t>
  </si>
  <si>
    <t>High Lane Library</t>
  </si>
  <si>
    <t>Bramhall Library</t>
  </si>
  <si>
    <t>Hazel Grove Library</t>
  </si>
  <si>
    <t>Cheadle Library</t>
  </si>
  <si>
    <t>Heald Green Library</t>
  </si>
  <si>
    <t>Cheadle Hulme Library</t>
  </si>
  <si>
    <t>Offerton Library</t>
  </si>
  <si>
    <t>Adswood &amp; Bridgehall Library</t>
  </si>
  <si>
    <t>Bentilee</t>
  </si>
  <si>
    <t>City Central</t>
  </si>
  <si>
    <t>Meir</t>
  </si>
  <si>
    <t>Tunstall</t>
  </si>
  <si>
    <t>Aldeburgh</t>
  </si>
  <si>
    <t>Beccles</t>
  </si>
  <si>
    <t>Bungay</t>
  </si>
  <si>
    <t>Chantry</t>
  </si>
  <si>
    <t>Clare</t>
  </si>
  <si>
    <t>Debenham</t>
  </si>
  <si>
    <t>Elmswell</t>
  </si>
  <si>
    <t>Felixstowe</t>
  </si>
  <si>
    <t>Framlingham</t>
  </si>
  <si>
    <t>Glemsford</t>
  </si>
  <si>
    <t>Halesworth</t>
  </si>
  <si>
    <t>Haverhill</t>
  </si>
  <si>
    <t>Ixworth</t>
  </si>
  <si>
    <t>Kedington</t>
  </si>
  <si>
    <t>Kesgrave</t>
  </si>
  <si>
    <t>Kessingland</t>
  </si>
  <si>
    <t>Lakenheath</t>
  </si>
  <si>
    <t>Lavenham</t>
  </si>
  <si>
    <t>Leiston</t>
  </si>
  <si>
    <t>Long Melford</t>
  </si>
  <si>
    <t>Lowestoft</t>
  </si>
  <si>
    <t>Mildenhall</t>
  </si>
  <si>
    <t>Needham Market</t>
  </si>
  <si>
    <t>Newmarket</t>
  </si>
  <si>
    <t>Oulton Broad</t>
  </si>
  <si>
    <t>Rosehill</t>
  </si>
  <si>
    <t>Saxmundham</t>
  </si>
  <si>
    <t>Southwold</t>
  </si>
  <si>
    <t>Stowmarket</t>
  </si>
  <si>
    <t>Stradbroke</t>
  </si>
  <si>
    <t>Sudbury</t>
  </si>
  <si>
    <t>Thurston</t>
  </si>
  <si>
    <t>Wickham Market</t>
  </si>
  <si>
    <t>West Suffolk House</t>
  </si>
  <si>
    <t>Woodbridge</t>
  </si>
  <si>
    <t>Bury St Edmunds Mobile</t>
  </si>
  <si>
    <t>Ipswich Mobile</t>
  </si>
  <si>
    <t>Saxmundham Mobile</t>
  </si>
  <si>
    <t>Addlestone</t>
  </si>
  <si>
    <t>Ashtead</t>
  </si>
  <si>
    <t>Bagshot</t>
  </si>
  <si>
    <t>Banstead</t>
  </si>
  <si>
    <t>Bookham</t>
  </si>
  <si>
    <t>Bramley</t>
  </si>
  <si>
    <t>Byfleet</t>
  </si>
  <si>
    <t>Camberley</t>
  </si>
  <si>
    <t>Caterham Hill</t>
  </si>
  <si>
    <t>Caterham Valley</t>
  </si>
  <si>
    <t>Chertsey</t>
  </si>
  <si>
    <t>Cobham</t>
  </si>
  <si>
    <t>Cranleigh</t>
  </si>
  <si>
    <t>Dittons</t>
  </si>
  <si>
    <t>Dorking</t>
  </si>
  <si>
    <t>Egham</t>
  </si>
  <si>
    <t>Epsom</t>
  </si>
  <si>
    <t>Esher</t>
  </si>
  <si>
    <t>Ewell</t>
  </si>
  <si>
    <t>Ewell Court</t>
  </si>
  <si>
    <t>Farnham</t>
  </si>
  <si>
    <t>Frimley Green</t>
  </si>
  <si>
    <t>Godalming</t>
  </si>
  <si>
    <t>Guildford</t>
  </si>
  <si>
    <t>Haslemere</t>
  </si>
  <si>
    <t>Hersham</t>
  </si>
  <si>
    <t>Horley</t>
  </si>
  <si>
    <t>Horsley</t>
  </si>
  <si>
    <t>Knaphill</t>
  </si>
  <si>
    <t>Leatherhead</t>
  </si>
  <si>
    <t>Lightwater</t>
  </si>
  <si>
    <t>Lingfield</t>
  </si>
  <si>
    <t>Merstham</t>
  </si>
  <si>
    <t>Molesey</t>
  </si>
  <si>
    <t>New Haw</t>
  </si>
  <si>
    <t>Oxted</t>
  </si>
  <si>
    <t>Redhill</t>
  </si>
  <si>
    <t>Reigate</t>
  </si>
  <si>
    <t>Shepperton</t>
  </si>
  <si>
    <t>Staines</t>
  </si>
  <si>
    <t>Stanwell</t>
  </si>
  <si>
    <t>Stoneleigh</t>
  </si>
  <si>
    <t>Sunbury</t>
  </si>
  <si>
    <t>Surrey History Centre</t>
  </si>
  <si>
    <t>Tattenhams</t>
  </si>
  <si>
    <t>Virginia Water</t>
  </si>
  <si>
    <t>Warlingham</t>
  </si>
  <si>
    <t>West Byfleet</t>
  </si>
  <si>
    <t>Weybridge</t>
  </si>
  <si>
    <t>Woking</t>
  </si>
  <si>
    <t>Cheam</t>
  </si>
  <si>
    <t>Circle</t>
  </si>
  <si>
    <t>Library &amp; The Life Centre</t>
  </si>
  <si>
    <t>Library @ The Phoenix Centre</t>
  </si>
  <si>
    <t>Wallington</t>
  </si>
  <si>
    <t>Worcester Park</t>
  </si>
  <si>
    <t>Denton</t>
  </si>
  <si>
    <t>Droylsden</t>
  </si>
  <si>
    <t>Dukinfield</t>
  </si>
  <si>
    <t>Hattersley</t>
  </si>
  <si>
    <t>Hyde</t>
  </si>
  <si>
    <t>Mossley</t>
  </si>
  <si>
    <t>Stalybridge</t>
  </si>
  <si>
    <t>Altrincham</t>
  </si>
  <si>
    <t>Coppice Avenue</t>
  </si>
  <si>
    <t>Hale</t>
  </si>
  <si>
    <t>Lostock Community and School</t>
  </si>
  <si>
    <t>Old Trafford</t>
  </si>
  <si>
    <t>Partington</t>
  </si>
  <si>
    <t>Sale</t>
  </si>
  <si>
    <t>Stretford</t>
  </si>
  <si>
    <t>Timperley</t>
  </si>
  <si>
    <t>Town Hall</t>
  </si>
  <si>
    <t>Urmston</t>
  </si>
  <si>
    <t>Woodsend</t>
  </si>
  <si>
    <t>Hadley</t>
  </si>
  <si>
    <t>Madeley</t>
  </si>
  <si>
    <t>Oakengates</t>
  </si>
  <si>
    <t>Aveley</t>
  </si>
  <si>
    <t>South Ockendon Centre (Belhus Library)</t>
  </si>
  <si>
    <t>Blackshots</t>
  </si>
  <si>
    <t>Chadwell Information Centre</t>
  </si>
  <si>
    <t>Corringham</t>
  </si>
  <si>
    <t>East Tilbury</t>
  </si>
  <si>
    <t>Grays</t>
  </si>
  <si>
    <t>Stanford le Hope</t>
  </si>
  <si>
    <t>Tilbury</t>
  </si>
  <si>
    <t>Cwmbran Library</t>
  </si>
  <si>
    <t xml:space="preserve">Pontypool Library </t>
  </si>
  <si>
    <t xml:space="preserve">Blaenavon Library </t>
  </si>
  <si>
    <t>Library@Home service</t>
  </si>
  <si>
    <t>Brixham</t>
  </si>
  <si>
    <t>Churston</t>
  </si>
  <si>
    <t>Paignton</t>
  </si>
  <si>
    <t>Torquay</t>
  </si>
  <si>
    <t>Bethnal Green Library</t>
  </si>
  <si>
    <t>Cubitt Toiwn Library</t>
  </si>
  <si>
    <t>Idea Store Bow</t>
  </si>
  <si>
    <t>Idea Store Canary Wharf</t>
  </si>
  <si>
    <t>Idea Store Chrisp St</t>
  </si>
  <si>
    <t>Idea Store Watney Market</t>
  </si>
  <si>
    <t>Idea Store Whitechapel</t>
  </si>
  <si>
    <t>Local History Library and Archives</t>
  </si>
  <si>
    <t>County, Barry</t>
  </si>
  <si>
    <t>Balham</t>
  </si>
  <si>
    <t>Battersea</t>
  </si>
  <si>
    <t>Battersea Park</t>
  </si>
  <si>
    <t>Earlsfield</t>
  </si>
  <si>
    <t>Northcote</t>
  </si>
  <si>
    <t>Putney</t>
  </si>
  <si>
    <t>Roehampton</t>
  </si>
  <si>
    <t>Southfields</t>
  </si>
  <si>
    <t>Tooting</t>
  </si>
  <si>
    <t>Wandsworth Town</t>
  </si>
  <si>
    <t>York Gardens</t>
  </si>
  <si>
    <t>Hale End</t>
  </si>
  <si>
    <t>Higham Hill Library</t>
  </si>
  <si>
    <t>Lea Bridge</t>
  </si>
  <si>
    <t xml:space="preserve">leyton </t>
  </si>
  <si>
    <t>Leytonstone</t>
  </si>
  <si>
    <t>North Chingford</t>
  </si>
  <si>
    <t>Vestry House Local Study</t>
  </si>
  <si>
    <t>Walthamstow</t>
  </si>
  <si>
    <t>Wood Street</t>
  </si>
  <si>
    <t>Burtonwood</t>
  </si>
  <si>
    <t>Culcheth</t>
  </si>
  <si>
    <t>Grappenhall</t>
  </si>
  <si>
    <t>Lymm</t>
  </si>
  <si>
    <t>Orford</t>
  </si>
  <si>
    <t>Padgate</t>
  </si>
  <si>
    <t>Penketh</t>
  </si>
  <si>
    <t>Stockton Heath</t>
  </si>
  <si>
    <t>Warrington</t>
  </si>
  <si>
    <t>Westbrook</t>
  </si>
  <si>
    <t>Woolston</t>
  </si>
  <si>
    <t>Alcester</t>
  </si>
  <si>
    <t>Atherstone</t>
  </si>
  <si>
    <t>Baddesley Grendon</t>
  </si>
  <si>
    <t>Bedworth</t>
  </si>
  <si>
    <t>Bidford</t>
  </si>
  <si>
    <t>Bulkington</t>
  </si>
  <si>
    <t>Camp Hill</t>
  </si>
  <si>
    <t>Coleshill</t>
  </si>
  <si>
    <t>Dordon</t>
  </si>
  <si>
    <t>Dunchurch</t>
  </si>
  <si>
    <t>Harbury</t>
  </si>
  <si>
    <t>Hartshill</t>
  </si>
  <si>
    <t>Henley in Arden</t>
  </si>
  <si>
    <t>Kenilworth</t>
  </si>
  <si>
    <t>Keresley Newland</t>
  </si>
  <si>
    <t>Kineton</t>
  </si>
  <si>
    <t>Leamington</t>
  </si>
  <si>
    <t>Lillington</t>
  </si>
  <si>
    <t>Nuneaton</t>
  </si>
  <si>
    <t>Polesworth</t>
  </si>
  <si>
    <t>Rugby</t>
  </si>
  <si>
    <t>Shipston on Stour</t>
  </si>
  <si>
    <t>Southam</t>
  </si>
  <si>
    <t>Stockingford</t>
  </si>
  <si>
    <t>Studley</t>
  </si>
  <si>
    <t>Warwick</t>
  </si>
  <si>
    <t>Water Orton</t>
  </si>
  <si>
    <t>Wellesbourne</t>
  </si>
  <si>
    <t>Whitnash</t>
  </si>
  <si>
    <t>Wolston</t>
  </si>
  <si>
    <t>Alcester Mobile</t>
  </si>
  <si>
    <t>Bedworth Mobile</t>
  </si>
  <si>
    <t>Kenilworth Mobile</t>
  </si>
  <si>
    <t>Burghfield Common Library</t>
  </si>
  <si>
    <t>Hungerford Library</t>
  </si>
  <si>
    <t>Lambourn Library</t>
  </si>
  <si>
    <t>Mortimer Library</t>
  </si>
  <si>
    <t>Newbury Library</t>
  </si>
  <si>
    <t>Pangbourne Library</t>
  </si>
  <si>
    <t>Thatcham Library</t>
  </si>
  <si>
    <t>Theale Library</t>
  </si>
  <si>
    <t>Alvechurch</t>
  </si>
  <si>
    <t>Bewdley</t>
  </si>
  <si>
    <t>Broadway</t>
  </si>
  <si>
    <t>Bromsgrove</t>
  </si>
  <si>
    <t>Catshill</t>
  </si>
  <si>
    <t>Droitwich</t>
  </si>
  <si>
    <t>Evesham</t>
  </si>
  <si>
    <t>Hagley</t>
  </si>
  <si>
    <t>Kidderminster</t>
  </si>
  <si>
    <t>Malvern</t>
  </si>
  <si>
    <t>Pershore</t>
  </si>
  <si>
    <t>Redditch</t>
  </si>
  <si>
    <t>Rubery</t>
  </si>
  <si>
    <t>St John's</t>
  </si>
  <si>
    <t>Stourport</t>
  </si>
  <si>
    <t>Tenbury</t>
  </si>
  <si>
    <t>Upton-upon-Severn</t>
  </si>
  <si>
    <t>Warndon</t>
  </si>
  <si>
    <t>Woodrow</t>
  </si>
  <si>
    <t>Worcester - The Hive</t>
  </si>
  <si>
    <t>Wythall</t>
  </si>
  <si>
    <t>Martley</t>
  </si>
  <si>
    <t>Welland</t>
  </si>
  <si>
    <t>Alexandria</t>
  </si>
  <si>
    <t>Balloch</t>
  </si>
  <si>
    <t>Clydebank</t>
  </si>
  <si>
    <t>Dalmuir</t>
  </si>
  <si>
    <t>Dumbarton</t>
  </si>
  <si>
    <t>Duntocher</t>
  </si>
  <si>
    <t>Faifley</t>
  </si>
  <si>
    <t>Parkhall</t>
  </si>
  <si>
    <t>Almondbank</t>
  </si>
  <si>
    <t>Armadale</t>
  </si>
  <si>
    <t>Bathgate</t>
  </si>
  <si>
    <t>Blackburn</t>
  </si>
  <si>
    <t>Blackridge</t>
  </si>
  <si>
    <t>Broxburn</t>
  </si>
  <si>
    <t>Carmondean</t>
  </si>
  <si>
    <t>East Calder</t>
  </si>
  <si>
    <t>Fauldhouse</t>
  </si>
  <si>
    <t>Lanthorn</t>
  </si>
  <si>
    <t>Linlithgow</t>
  </si>
  <si>
    <t>Local History</t>
  </si>
  <si>
    <t>Pumpherston</t>
  </si>
  <si>
    <t>West Calder</t>
  </si>
  <si>
    <t>Charing Cross</t>
  </si>
  <si>
    <t>Church Street</t>
  </si>
  <si>
    <t>Maida Vale</t>
  </si>
  <si>
    <t>Marylebone</t>
  </si>
  <si>
    <t>Mayfair</t>
  </si>
  <si>
    <t>Paddington</t>
  </si>
  <si>
    <t>Pimlico</t>
  </si>
  <si>
    <t>Queen's Park</t>
  </si>
  <si>
    <t>St John's Wood</t>
  </si>
  <si>
    <t>Victoria</t>
  </si>
  <si>
    <t>Westminster Reference</t>
  </si>
  <si>
    <t>Angmering</t>
  </si>
  <si>
    <t>Arundel</t>
  </si>
  <si>
    <t>Billingshurst</t>
  </si>
  <si>
    <t>Bognor Regis</t>
  </si>
  <si>
    <t>Broadfield</t>
  </si>
  <si>
    <t>Broadwater</t>
  </si>
  <si>
    <t>Burgess Hill</t>
  </si>
  <si>
    <t>Chichester</t>
  </si>
  <si>
    <t>Crawley</t>
  </si>
  <si>
    <t>Durrington</t>
  </si>
  <si>
    <t>East Grinstead</t>
  </si>
  <si>
    <t>East Preston</t>
  </si>
  <si>
    <t>Ferring</t>
  </si>
  <si>
    <t>Findon Valley</t>
  </si>
  <si>
    <t>Hassocks</t>
  </si>
  <si>
    <t>Haywards Heath</t>
  </si>
  <si>
    <t>Henfield</t>
  </si>
  <si>
    <t>Horsham</t>
  </si>
  <si>
    <t>Hurstpierpoint</t>
  </si>
  <si>
    <t>Lancing</t>
  </si>
  <si>
    <t>Littlehampton</t>
  </si>
  <si>
    <t>Midhurst</t>
  </si>
  <si>
    <t>Petworth</t>
  </si>
  <si>
    <t>Pulborough</t>
  </si>
  <si>
    <t>Rustington</t>
  </si>
  <si>
    <t>Selsey</t>
  </si>
  <si>
    <t>Shoreham</t>
  </si>
  <si>
    <t>Southbourne</t>
  </si>
  <si>
    <t>Southwater</t>
  </si>
  <si>
    <t>Southwick</t>
  </si>
  <si>
    <t>Steyning</t>
  </si>
  <si>
    <t>Storrington</t>
  </si>
  <si>
    <t>Willowhale</t>
  </si>
  <si>
    <t>Witterings</t>
  </si>
  <si>
    <t>Worthing</t>
  </si>
  <si>
    <t>Aldbourne</t>
  </si>
  <si>
    <t>Amesbury</t>
  </si>
  <si>
    <t>Box</t>
  </si>
  <si>
    <t>Bradford on Avon</t>
  </si>
  <si>
    <t>Calne</t>
  </si>
  <si>
    <t>Chippenham</t>
  </si>
  <si>
    <t>Corsham</t>
  </si>
  <si>
    <t>Cricklade</t>
  </si>
  <si>
    <t>Devizes</t>
  </si>
  <si>
    <t>Downton</t>
  </si>
  <si>
    <t>Ludgershall</t>
  </si>
  <si>
    <t>Lyneham</t>
  </si>
  <si>
    <t>Malmesbury</t>
  </si>
  <si>
    <t>Market Lavington</t>
  </si>
  <si>
    <t>Marlborough</t>
  </si>
  <si>
    <t>Melksham</t>
  </si>
  <si>
    <t>Mere</t>
  </si>
  <si>
    <t>Netheravon</t>
  </si>
  <si>
    <t>Pewsey</t>
  </si>
  <si>
    <t>Purton</t>
  </si>
  <si>
    <t>Ramsbury</t>
  </si>
  <si>
    <t>Royal Wootton Bassett</t>
  </si>
  <si>
    <t>Salisbury</t>
  </si>
  <si>
    <t>Tidworth</t>
  </si>
  <si>
    <t>Tisbury</t>
  </si>
  <si>
    <t>Trowbridge</t>
  </si>
  <si>
    <t>Warminster</t>
  </si>
  <si>
    <t>Wilton</t>
  </si>
  <si>
    <t>Wiltshire Local Studies</t>
  </si>
  <si>
    <t>Homes Mobile</t>
  </si>
  <si>
    <t>Maidenhead</t>
  </si>
  <si>
    <t>Windsor</t>
  </si>
  <si>
    <t>Cookham</t>
  </si>
  <si>
    <t>Cox Green</t>
  </si>
  <si>
    <t>Boyn Grove</t>
  </si>
  <si>
    <t>Ascot Durning</t>
  </si>
  <si>
    <t>Datchet</t>
  </si>
  <si>
    <t>Dedworth</t>
  </si>
  <si>
    <t>Eton</t>
  </si>
  <si>
    <t>Eton Wick</t>
  </si>
  <si>
    <t>Old Windsor</t>
  </si>
  <si>
    <t>Sunninghill</t>
  </si>
  <si>
    <t>Woodlands Park Container</t>
  </si>
  <si>
    <t>Wraysbury Container</t>
  </si>
  <si>
    <t>Bebington Central</t>
  </si>
  <si>
    <t>Beechwood</t>
  </si>
  <si>
    <t>Birkenhead Central</t>
  </si>
  <si>
    <t>Bromborough</t>
  </si>
  <si>
    <t>Eastham</t>
  </si>
  <si>
    <t>Greasby</t>
  </si>
  <si>
    <t>Heswall</t>
  </si>
  <si>
    <t>Higher Bebington</t>
  </si>
  <si>
    <t>Hoylake</t>
  </si>
  <si>
    <t>Irby</t>
  </si>
  <si>
    <t>Leasowe</t>
  </si>
  <si>
    <t>Moreton</t>
  </si>
  <si>
    <t>New Ferry</t>
  </si>
  <si>
    <t>Pensby</t>
  </si>
  <si>
    <t>Prenton</t>
  </si>
  <si>
    <t>Ridgeway</t>
  </si>
  <si>
    <t>Rock Ferry</t>
  </si>
  <si>
    <t>Seacombe</t>
  </si>
  <si>
    <t>St James</t>
  </si>
  <si>
    <t>Wallasey Village</t>
  </si>
  <si>
    <t>West Kirby</t>
  </si>
  <si>
    <t>Woodchurch</t>
  </si>
  <si>
    <t>Ashmore Park</t>
  </si>
  <si>
    <t>Bilston</t>
  </si>
  <si>
    <t>Blakenhall</t>
  </si>
  <si>
    <t>Collingwood</t>
  </si>
  <si>
    <t>East Park</t>
  </si>
  <si>
    <t>Finchfield</t>
  </si>
  <si>
    <t>Low Hill</t>
  </si>
  <si>
    <t>Pendeford</t>
  </si>
  <si>
    <t>Penn</t>
  </si>
  <si>
    <t>Spring Vale</t>
  </si>
  <si>
    <t>Tettenhall</t>
  </si>
  <si>
    <t>Warstones</t>
  </si>
  <si>
    <t>Wednesfield</t>
  </si>
  <si>
    <t>Whitmore Reans</t>
  </si>
  <si>
    <t>Fulford</t>
  </si>
  <si>
    <t>Dunnington</t>
  </si>
  <si>
    <t>Bishopthorpe</t>
  </si>
  <si>
    <t>Copmanthorpe</t>
  </si>
  <si>
    <t>Dringhouses</t>
  </si>
  <si>
    <t>Acomb</t>
  </si>
  <si>
    <t>Poppleton</t>
  </si>
  <si>
    <t>Tang Hall</t>
  </si>
  <si>
    <t>Haxby</t>
  </si>
  <si>
    <t>New Earswick</t>
  </si>
  <si>
    <t>Strensall</t>
  </si>
  <si>
    <t>Huntington</t>
  </si>
  <si>
    <t>Rowntree Park</t>
  </si>
  <si>
    <t>Sycamore House</t>
  </si>
  <si>
    <t>Barbican</t>
  </si>
  <si>
    <t>Cell 133</t>
  </si>
  <si>
    <t>Cell 139</t>
  </si>
  <si>
    <t>Cell 135</t>
  </si>
  <si>
    <t>Islington Central</t>
  </si>
  <si>
    <t>Cell 136</t>
  </si>
  <si>
    <t>Cell 88</t>
  </si>
  <si>
    <t>Greenwich Leisure Ltd</t>
  </si>
  <si>
    <t>n/a</t>
  </si>
  <si>
    <t>Bromley Central</t>
  </si>
  <si>
    <t>Cell 134</t>
  </si>
  <si>
    <t>Cell 148</t>
  </si>
  <si>
    <t>N/A</t>
  </si>
  <si>
    <t>None</t>
  </si>
  <si>
    <t>Central, Manchester</t>
  </si>
  <si>
    <t>Stockport Central</t>
  </si>
  <si>
    <t>cell 136</t>
  </si>
  <si>
    <t>Wallasey Central</t>
  </si>
  <si>
    <t>Central, Sheffield</t>
  </si>
  <si>
    <t>Gateshead Central</t>
  </si>
  <si>
    <t>City Library, Newcastle</t>
  </si>
  <si>
    <t>North Shields</t>
  </si>
  <si>
    <t>Central, Coventry</t>
  </si>
  <si>
    <t>Cell 76</t>
  </si>
  <si>
    <t>Cell 142</t>
  </si>
  <si>
    <t>Central, West Bromwich</t>
  </si>
  <si>
    <t>The Core Library, Solihull</t>
  </si>
  <si>
    <t>Wolverhampton Central</t>
  </si>
  <si>
    <t>Blackburn Central</t>
  </si>
  <si>
    <t>Darlington Central</t>
  </si>
  <si>
    <t>See Notes</t>
  </si>
  <si>
    <t>Nottingham Central</t>
  </si>
  <si>
    <t>Peterborough Central</t>
  </si>
  <si>
    <t>cell 133</t>
  </si>
  <si>
    <t>Central, Swindon</t>
  </si>
  <si>
    <t>Newbury</t>
  </si>
  <si>
    <t>Membership subscriptions, RFID tags, acquisitions &amp; interlending costs</t>
  </si>
  <si>
    <t>Harris Library, Preston</t>
  </si>
  <si>
    <t>Kettering</t>
  </si>
  <si>
    <t>Northamptonshire Central</t>
  </si>
  <si>
    <t>Furniture and equipment</t>
  </si>
  <si>
    <t>Bibliographic tools</t>
  </si>
  <si>
    <t>Newport Central</t>
  </si>
  <si>
    <t>Stranraer</t>
  </si>
  <si>
    <t>Central, Dundee</t>
  </si>
  <si>
    <t>Dick Institute, Kilmarnock</t>
  </si>
  <si>
    <t>William Patrick</t>
  </si>
  <si>
    <t>Haddington</t>
  </si>
  <si>
    <t>Hillhead</t>
  </si>
  <si>
    <t>Mitchell</t>
  </si>
  <si>
    <t>If the Cells below are blank and you provided a return last year, please return to the contacts tab and fill it in.</t>
  </si>
  <si>
    <t>Please note that the dropdown boxes for library name will auto-populate, using the information provided on the service points tab.  BUT this will only work if the contacts tab has been filled in, and the Authority name has been selected.</t>
  </si>
  <si>
    <r>
      <t xml:space="preserve">- Commissioned Community Co-Produced Library: </t>
    </r>
    <r>
      <rPr>
        <sz val="8"/>
        <rFont val="Verdana"/>
        <family val="2"/>
      </rPr>
      <t>These are commissioned and fully funded by the council but delivered by a not-for-private-profit community, social enterprise or mutual organisation, either existing or newly created.</t>
    </r>
  </si>
  <si>
    <r>
      <t xml:space="preserve">- Local Authority Run Library: </t>
    </r>
    <r>
      <rPr>
        <sz val="8"/>
        <rFont val="Verdana"/>
        <family val="2"/>
      </rPr>
      <t>These are funded and delivered by the public library authority.</t>
    </r>
  </si>
  <si>
    <t>Central, Bexleyheath</t>
  </si>
  <si>
    <t>Vision RCL</t>
  </si>
  <si>
    <t>Prison Library - located at HMP Manchester</t>
  </si>
  <si>
    <t>Southport Library (Atkinson)</t>
  </si>
  <si>
    <t xml:space="preserve">Bedford Borough Council Library Service provides a range of services to Central Bedfordshire Council under a shared services agreement, whereby the Borough hosts the services and the costs are shared by the two partners. </t>
  </si>
  <si>
    <t>Leicester Central</t>
  </si>
  <si>
    <t>Luton Central</t>
  </si>
  <si>
    <t>HMP Nottingham Prison Library; Wells Road Mental Health Centre Library</t>
  </si>
  <si>
    <t>Southampton Central</t>
  </si>
  <si>
    <t>City Central, Hanley</t>
  </si>
  <si>
    <t>Reading Resources</t>
  </si>
  <si>
    <t>Carlisle</t>
  </si>
  <si>
    <t>Devon County Council has commissioned Libraries Unlimited South West to deliver its statutory library provision.</t>
  </si>
  <si>
    <t>Cell 63</t>
  </si>
  <si>
    <t>Cwmbran</t>
  </si>
  <si>
    <t>Fife Cultural Trust</t>
  </si>
  <si>
    <t>Johnstone</t>
  </si>
  <si>
    <t>S8401_1</t>
  </si>
  <si>
    <t>S8401_2</t>
  </si>
  <si>
    <t>S8401_3</t>
  </si>
  <si>
    <t>S8401_4</t>
  </si>
  <si>
    <t>S8401_5</t>
  </si>
  <si>
    <t>S8401_6</t>
  </si>
  <si>
    <t>S8401_7</t>
  </si>
  <si>
    <t>S8401_8</t>
  </si>
  <si>
    <t>S8401_9</t>
  </si>
  <si>
    <t>S8401_10</t>
  </si>
  <si>
    <t>S8401_11</t>
  </si>
  <si>
    <t>S8401_12</t>
  </si>
  <si>
    <t>S8401_14</t>
  </si>
  <si>
    <t>S8401_15</t>
  </si>
  <si>
    <t>S8401_16</t>
  </si>
  <si>
    <t>S8401_17</t>
  </si>
  <si>
    <t>S8401_18</t>
  </si>
  <si>
    <t>S8402_1</t>
  </si>
  <si>
    <t>S8402_2</t>
  </si>
  <si>
    <t>S8402_3</t>
  </si>
  <si>
    <t>S8402_4</t>
  </si>
  <si>
    <t>S8402_5</t>
  </si>
  <si>
    <t>S8402_6</t>
  </si>
  <si>
    <t>S8402_7</t>
  </si>
  <si>
    <t>S8402_8</t>
  </si>
  <si>
    <t>S8402_9</t>
  </si>
  <si>
    <t>S8402_10</t>
  </si>
  <si>
    <t>S8402_11</t>
  </si>
  <si>
    <t>S8402_12</t>
  </si>
  <si>
    <t>S8402_13</t>
  </si>
  <si>
    <t>S8402_14</t>
  </si>
  <si>
    <t>S8402_15</t>
  </si>
  <si>
    <t>S8402_16</t>
  </si>
  <si>
    <t>S8402_17</t>
  </si>
  <si>
    <t>S8402_18</t>
  </si>
  <si>
    <t>S8402_19</t>
  </si>
  <si>
    <t>S8402_20</t>
  </si>
  <si>
    <t>S8402_21</t>
  </si>
  <si>
    <t>S8402_22</t>
  </si>
  <si>
    <t>S8402_23</t>
  </si>
  <si>
    <t>S8402_24</t>
  </si>
  <si>
    <t>S8402_25</t>
  </si>
  <si>
    <t>S8402_26</t>
  </si>
  <si>
    <t>S8402_27</t>
  </si>
  <si>
    <t>S8402_28</t>
  </si>
  <si>
    <t>S8402_29</t>
  </si>
  <si>
    <t>S8402_30</t>
  </si>
  <si>
    <t>S8402_31</t>
  </si>
  <si>
    <t>S8402_32</t>
  </si>
  <si>
    <t>S8402_33</t>
  </si>
  <si>
    <t>S8402_34</t>
  </si>
  <si>
    <t>S8402_35</t>
  </si>
  <si>
    <t>S8402_36</t>
  </si>
  <si>
    <t>S8402_37</t>
  </si>
  <si>
    <t>S8402_38</t>
  </si>
  <si>
    <t>S8402_39</t>
  </si>
  <si>
    <t>S8402_40</t>
  </si>
  <si>
    <t>S8402_41</t>
  </si>
  <si>
    <t>S8801_1</t>
  </si>
  <si>
    <t>S8801_2</t>
  </si>
  <si>
    <t>S8801_3</t>
  </si>
  <si>
    <t>S8801_4</t>
  </si>
  <si>
    <t>S8801_5</t>
  </si>
  <si>
    <t>S8801_6</t>
  </si>
  <si>
    <t>S8801_7</t>
  </si>
  <si>
    <t>S8801_8</t>
  </si>
  <si>
    <t>S8801_9</t>
  </si>
  <si>
    <t>S8701_1</t>
  </si>
  <si>
    <t>S8701_2</t>
  </si>
  <si>
    <t>S8701_3</t>
  </si>
  <si>
    <t>S8701_4</t>
  </si>
  <si>
    <t>S8701_5</t>
  </si>
  <si>
    <t>S8701_6</t>
  </si>
  <si>
    <t>S8701_7</t>
  </si>
  <si>
    <t>S8701_8</t>
  </si>
  <si>
    <t>S8701_9</t>
  </si>
  <si>
    <t>S8701_10</t>
  </si>
  <si>
    <t>E5030_1</t>
  </si>
  <si>
    <t>Barking Library</t>
  </si>
  <si>
    <t>E5030_2</t>
  </si>
  <si>
    <t>Dagenham Library</t>
  </si>
  <si>
    <t>E5030_3</t>
  </si>
  <si>
    <t>E5030_4</t>
  </si>
  <si>
    <t>E5030_5</t>
  </si>
  <si>
    <t>E5030_6</t>
  </si>
  <si>
    <t>E5031_1</t>
  </si>
  <si>
    <t>E5031_2</t>
  </si>
  <si>
    <t>E5031_3</t>
  </si>
  <si>
    <t>E5031_4</t>
  </si>
  <si>
    <t>E5031_5</t>
  </si>
  <si>
    <t>E5031_6</t>
  </si>
  <si>
    <t>E5031_7</t>
  </si>
  <si>
    <t>E5031_8</t>
  </si>
  <si>
    <t>E5031_9</t>
  </si>
  <si>
    <t>E5031_10</t>
  </si>
  <si>
    <t>E5031_11</t>
  </si>
  <si>
    <t>E5031_12</t>
  </si>
  <si>
    <t>E5031_13</t>
  </si>
  <si>
    <t>E5031_14</t>
  </si>
  <si>
    <t>E5031_15</t>
  </si>
  <si>
    <t>E5031_16</t>
  </si>
  <si>
    <t>E5031_17</t>
  </si>
  <si>
    <t>E0202_1</t>
  </si>
  <si>
    <t>E0202_2</t>
  </si>
  <si>
    <t>E0202_3</t>
  </si>
  <si>
    <t>E0202_4</t>
  </si>
  <si>
    <t>E0202_5</t>
  </si>
  <si>
    <t>E0202_6</t>
  </si>
  <si>
    <t>E0202_7</t>
  </si>
  <si>
    <t>E5032_1</t>
  </si>
  <si>
    <t>Blackfen Community Library</t>
  </si>
  <si>
    <t>E5032_2</t>
  </si>
  <si>
    <t>Bostall Community Library</t>
  </si>
  <si>
    <t>E5032_3</t>
  </si>
  <si>
    <t>E5032_4</t>
  </si>
  <si>
    <t>E5032_5</t>
  </si>
  <si>
    <t>E5032_6</t>
  </si>
  <si>
    <t>North Heath Community Library</t>
  </si>
  <si>
    <t>E5032_7</t>
  </si>
  <si>
    <t>E5032_9</t>
  </si>
  <si>
    <t>E5032_10</t>
  </si>
  <si>
    <t>Upper Belvedere Community Library</t>
  </si>
  <si>
    <t>E5032_11</t>
  </si>
  <si>
    <t>E5032_12</t>
  </si>
  <si>
    <t>E5032_13</t>
  </si>
  <si>
    <t>Slade Green Community Library</t>
  </si>
  <si>
    <t>E2301_1</t>
  </si>
  <si>
    <t>E2301_2</t>
  </si>
  <si>
    <t>E2301_3</t>
  </si>
  <si>
    <t>E2301_4</t>
  </si>
  <si>
    <t>E2301_5</t>
  </si>
  <si>
    <t>E2302_1</t>
  </si>
  <si>
    <t>E2302_2</t>
  </si>
  <si>
    <t>E2302_3</t>
  </si>
  <si>
    <t>E2302_4</t>
  </si>
  <si>
    <t>E2302_5</t>
  </si>
  <si>
    <t>E2302_6</t>
  </si>
  <si>
    <t>E2302_7</t>
  </si>
  <si>
    <t>E2302_8</t>
  </si>
  <si>
    <t>W7201_1</t>
  </si>
  <si>
    <t>W7201_2</t>
  </si>
  <si>
    <t>W7201_3</t>
  </si>
  <si>
    <t>W7201_4</t>
  </si>
  <si>
    <t>W7201_5</t>
  </si>
  <si>
    <t>W7201_6</t>
  </si>
  <si>
    <t>E4201_1</t>
  </si>
  <si>
    <t>E4201_2</t>
  </si>
  <si>
    <t>E4201_3</t>
  </si>
  <si>
    <t>E4201_4</t>
  </si>
  <si>
    <t>E4201_5</t>
  </si>
  <si>
    <t>E4201_6</t>
  </si>
  <si>
    <t>E4201_7</t>
  </si>
  <si>
    <t>E4201_8</t>
  </si>
  <si>
    <t>E4201_9</t>
  </si>
  <si>
    <t>E4201_10</t>
  </si>
  <si>
    <t>E5033_1</t>
  </si>
  <si>
    <t>E5033_2</t>
  </si>
  <si>
    <t>E5033_3</t>
  </si>
  <si>
    <t>E5033_4</t>
  </si>
  <si>
    <t>E5033_5</t>
  </si>
  <si>
    <t>E5033_6</t>
  </si>
  <si>
    <t>E1401_1</t>
  </si>
  <si>
    <t>E1401_2</t>
  </si>
  <si>
    <t>E1401_3</t>
  </si>
  <si>
    <t>E1401_4</t>
  </si>
  <si>
    <t>E1401_5</t>
  </si>
  <si>
    <t>E1401_6</t>
  </si>
  <si>
    <t>E1401_7</t>
  </si>
  <si>
    <t>E1401_8</t>
  </si>
  <si>
    <t>E1401_9</t>
  </si>
  <si>
    <t>E1401_10</t>
  </si>
  <si>
    <t>E1401_11</t>
  </si>
  <si>
    <t>E1401_12</t>
  </si>
  <si>
    <t>E1401_13</t>
  </si>
  <si>
    <t>E1401_14</t>
  </si>
  <si>
    <t>E0102_1</t>
  </si>
  <si>
    <t>E0102_4</t>
  </si>
  <si>
    <t>E0102_5</t>
  </si>
  <si>
    <t>E0102_6</t>
  </si>
  <si>
    <t>E0102_7</t>
  </si>
  <si>
    <t>E0102_8</t>
  </si>
  <si>
    <t>E0102_9</t>
  </si>
  <si>
    <t>E0102_10</t>
  </si>
  <si>
    <t>E0102_11</t>
  </si>
  <si>
    <t>E0102_12</t>
  </si>
  <si>
    <t>E0102_13</t>
  </si>
  <si>
    <t>E0102_14</t>
  </si>
  <si>
    <t>E0102_15</t>
  </si>
  <si>
    <t>E0102_16</t>
  </si>
  <si>
    <t>E0102_18</t>
  </si>
  <si>
    <t>E0102_19</t>
  </si>
  <si>
    <t>E0102_20</t>
  </si>
  <si>
    <t>E0102_21</t>
  </si>
  <si>
    <t>E0102_22</t>
  </si>
  <si>
    <t>E0102_23</t>
  </si>
  <si>
    <t>E0102_24</t>
  </si>
  <si>
    <t>E0102_25</t>
  </si>
  <si>
    <t>E0102_26</t>
  </si>
  <si>
    <t>E0102_27</t>
  </si>
  <si>
    <t>E0102_28</t>
  </si>
  <si>
    <t>E0102_29</t>
  </si>
  <si>
    <t>E5034_2</t>
  </si>
  <si>
    <t>E5034_3</t>
  </si>
  <si>
    <t>E5034_4</t>
  </si>
  <si>
    <t>E5034_5</t>
  </si>
  <si>
    <t>E5034_6</t>
  </si>
  <si>
    <t>E5034_7</t>
  </si>
  <si>
    <t>E5034_8</t>
  </si>
  <si>
    <t>E5034_9</t>
  </si>
  <si>
    <t>E5034_10</t>
  </si>
  <si>
    <t>E5034_11</t>
  </si>
  <si>
    <t>E5034_12</t>
  </si>
  <si>
    <t>E5034_13</t>
  </si>
  <si>
    <t>E5034_14</t>
  </si>
  <si>
    <t>E5034_15</t>
  </si>
  <si>
    <t>E0421_1</t>
  </si>
  <si>
    <t>E0421_2</t>
  </si>
  <si>
    <t>E0421_4</t>
  </si>
  <si>
    <t>E0421_5</t>
  </si>
  <si>
    <t>E0421_6</t>
  </si>
  <si>
    <t>E0421_7</t>
  </si>
  <si>
    <t>E0421_8</t>
  </si>
  <si>
    <t>E0421_9</t>
  </si>
  <si>
    <t>E0421_10</t>
  </si>
  <si>
    <t>E0421_11</t>
  </si>
  <si>
    <t>E0421_12</t>
  </si>
  <si>
    <t>E0421_13</t>
  </si>
  <si>
    <t>E0421_14</t>
  </si>
  <si>
    <t>E0421_15</t>
  </si>
  <si>
    <t>E0421_16</t>
  </si>
  <si>
    <t>E0421_17</t>
  </si>
  <si>
    <t>E0421_18</t>
  </si>
  <si>
    <t>E0421_19</t>
  </si>
  <si>
    <t>E0421_20</t>
  </si>
  <si>
    <t>E0421_21</t>
  </si>
  <si>
    <t>E0421_22</t>
  </si>
  <si>
    <t>E0421_23</t>
  </si>
  <si>
    <t>E0421_24</t>
  </si>
  <si>
    <t>E0421_25</t>
  </si>
  <si>
    <t>E0421_26</t>
  </si>
  <si>
    <t>E0421_27</t>
  </si>
  <si>
    <t>E0421_28</t>
  </si>
  <si>
    <t>E0421_29</t>
  </si>
  <si>
    <t>E0421_30</t>
  </si>
  <si>
    <t>E4202_3</t>
  </si>
  <si>
    <t>E4202_9</t>
  </si>
  <si>
    <t>E4202_10</t>
  </si>
  <si>
    <t>E4202_11</t>
  </si>
  <si>
    <t>W7402_1</t>
  </si>
  <si>
    <t>W7402_2</t>
  </si>
  <si>
    <t>W7402_3</t>
  </si>
  <si>
    <t>W7402_4</t>
  </si>
  <si>
    <t>W7402_5</t>
  </si>
  <si>
    <t>W7402_6</t>
  </si>
  <si>
    <t>W7402_7</t>
  </si>
  <si>
    <t>W7402_8</t>
  </si>
  <si>
    <t>W7402_9</t>
  </si>
  <si>
    <t>W7402_10</t>
  </si>
  <si>
    <t>W7402_11</t>
  </si>
  <si>
    <t>W7402_12</t>
  </si>
  <si>
    <t>W7402_13</t>
  </si>
  <si>
    <t>W7402_14</t>
  </si>
  <si>
    <t>W7402_15</t>
  </si>
  <si>
    <t>W7402_16</t>
  </si>
  <si>
    <t>W7402_17</t>
  </si>
  <si>
    <t>W7402_18</t>
  </si>
  <si>
    <t>W7402_19</t>
  </si>
  <si>
    <t>LibraryLink1</t>
  </si>
  <si>
    <t>W7402_20</t>
  </si>
  <si>
    <t>LibraryLink2</t>
  </si>
  <si>
    <t>E4702_1</t>
  </si>
  <si>
    <t>E4702_2</t>
  </si>
  <si>
    <t>E4702_3</t>
  </si>
  <si>
    <t>E4702_4</t>
  </si>
  <si>
    <t>E4702_5</t>
  </si>
  <si>
    <t>E4702_6</t>
  </si>
  <si>
    <t>E4702_7</t>
  </si>
  <si>
    <t>E4702_8</t>
  </si>
  <si>
    <t>E4702_9</t>
  </si>
  <si>
    <t>E4702_10</t>
  </si>
  <si>
    <t>E4702_11</t>
  </si>
  <si>
    <t>E4702_12</t>
  </si>
  <si>
    <t>E4702_13</t>
  </si>
  <si>
    <t>E4702_14</t>
  </si>
  <si>
    <t>E4702_15</t>
  </si>
  <si>
    <t>E4702_16</t>
  </si>
  <si>
    <t>E4702_17</t>
  </si>
  <si>
    <t>E4702_18</t>
  </si>
  <si>
    <t>E4702_19</t>
  </si>
  <si>
    <t>E4702_20</t>
  </si>
  <si>
    <t>E4702_21</t>
  </si>
  <si>
    <t>E4702_22</t>
  </si>
  <si>
    <t>E0521_1</t>
  </si>
  <si>
    <t>E0521_2</t>
  </si>
  <si>
    <t>E0521_3</t>
  </si>
  <si>
    <t>E0521_4</t>
  </si>
  <si>
    <t>E0521_5</t>
  </si>
  <si>
    <t>E0521_6</t>
  </si>
  <si>
    <t>E0521_7</t>
  </si>
  <si>
    <t>E0521_8</t>
  </si>
  <si>
    <t>E0521_9</t>
  </si>
  <si>
    <t>E0521_10</t>
  </si>
  <si>
    <t>E0521_11</t>
  </si>
  <si>
    <t>E0521_12</t>
  </si>
  <si>
    <t>E0521_13</t>
  </si>
  <si>
    <t>E0521_14</t>
  </si>
  <si>
    <t>E0521_15</t>
  </si>
  <si>
    <t>E0521_16</t>
  </si>
  <si>
    <t>E0521_17</t>
  </si>
  <si>
    <t>E0521_18</t>
  </si>
  <si>
    <t>E0521_19</t>
  </si>
  <si>
    <t>E0521_20</t>
  </si>
  <si>
    <t>E0521_21</t>
  </si>
  <si>
    <t>E0521_22</t>
  </si>
  <si>
    <t>E0521_23</t>
  </si>
  <si>
    <t>E0521_24</t>
  </si>
  <si>
    <t>E0521_25</t>
  </si>
  <si>
    <t>E0521_26</t>
  </si>
  <si>
    <t>E0521_27</t>
  </si>
  <si>
    <t>E0521_28</t>
  </si>
  <si>
    <t>E0521_29</t>
  </si>
  <si>
    <t>E0521_30</t>
  </si>
  <si>
    <t>E0521_31</t>
  </si>
  <si>
    <t>E0521_32</t>
  </si>
  <si>
    <t>E0521_33</t>
  </si>
  <si>
    <t>E0521_34</t>
  </si>
  <si>
    <t>E0521_35</t>
  </si>
  <si>
    <t>E0521_36</t>
  </si>
  <si>
    <t>E0521_37</t>
  </si>
  <si>
    <t>E0521_38</t>
  </si>
  <si>
    <t>E0521_39</t>
  </si>
  <si>
    <t>E0521_40</t>
  </si>
  <si>
    <t>E0521_41</t>
  </si>
  <si>
    <t>E0521_42</t>
  </si>
  <si>
    <t>E0521_43</t>
  </si>
  <si>
    <t>E0521_44</t>
  </si>
  <si>
    <t>E0521_45</t>
  </si>
  <si>
    <t>E5011_1</t>
  </si>
  <si>
    <t xml:space="preserve">Swiss Cottage Library </t>
  </si>
  <si>
    <t>E5011_2</t>
  </si>
  <si>
    <t>Pancras Square Library</t>
  </si>
  <si>
    <t>E5011_3</t>
  </si>
  <si>
    <t>Holborn Library</t>
  </si>
  <si>
    <t>E5011_4</t>
  </si>
  <si>
    <t>Kentish Town Library</t>
  </si>
  <si>
    <t>E5011_5</t>
  </si>
  <si>
    <t>Kilburn Library</t>
  </si>
  <si>
    <t>E5011_6</t>
  </si>
  <si>
    <t>Camden Town Library</t>
  </si>
  <si>
    <t>E5011_7</t>
  </si>
  <si>
    <t>Queens Crescent</t>
  </si>
  <si>
    <t>E5011_8</t>
  </si>
  <si>
    <t>West Hampstead</t>
  </si>
  <si>
    <t>E5011_9</t>
  </si>
  <si>
    <t>W7102_1</t>
  </si>
  <si>
    <t>W7102_2</t>
  </si>
  <si>
    <t>W7102_3</t>
  </si>
  <si>
    <t>W7102_4</t>
  </si>
  <si>
    <t>W7102_5</t>
  </si>
  <si>
    <t>W7102_6</t>
  </si>
  <si>
    <t>W7102_7</t>
  </si>
  <si>
    <t>W7102_8</t>
  </si>
  <si>
    <t>W7102_9</t>
  </si>
  <si>
    <t>W7102_10</t>
  </si>
  <si>
    <t>W7102_11</t>
  </si>
  <si>
    <t>W7102_12</t>
  </si>
  <si>
    <t>W7102_13</t>
  </si>
  <si>
    <t>W7102_14</t>
  </si>
  <si>
    <t>W7102_15</t>
  </si>
  <si>
    <t>W7102_16</t>
  </si>
  <si>
    <t>W7102_17</t>
  </si>
  <si>
    <t>W7102_18</t>
  </si>
  <si>
    <t>W7102_19</t>
  </si>
  <si>
    <t>W7102_20</t>
  </si>
  <si>
    <t>W7102_21</t>
  </si>
  <si>
    <t>E0203_1</t>
  </si>
  <si>
    <t>E0203_2</t>
  </si>
  <si>
    <t>E0203_3</t>
  </si>
  <si>
    <t>E0203_4</t>
  </si>
  <si>
    <t>E0203_5</t>
  </si>
  <si>
    <t>E0203_6</t>
  </si>
  <si>
    <t>E0203_7</t>
  </si>
  <si>
    <t>E0203_8</t>
  </si>
  <si>
    <t>E0203_9</t>
  </si>
  <si>
    <t>E0203_10</t>
  </si>
  <si>
    <t>E0203_11</t>
  </si>
  <si>
    <t>E0203_12</t>
  </si>
  <si>
    <t>E0203_13</t>
  </si>
  <si>
    <t>E0603_1</t>
  </si>
  <si>
    <t>E0603_2</t>
  </si>
  <si>
    <t>E0603_3</t>
  </si>
  <si>
    <t>E0603_4</t>
  </si>
  <si>
    <t>E0603_5</t>
  </si>
  <si>
    <t>E0603_6</t>
  </si>
  <si>
    <t>E0603_7</t>
  </si>
  <si>
    <t>E0603_8</t>
  </si>
  <si>
    <t>E0603_9</t>
  </si>
  <si>
    <t>E0603_10</t>
  </si>
  <si>
    <t>E0603_11</t>
  </si>
  <si>
    <t>E0603_12</t>
  </si>
  <si>
    <t>E0603_13</t>
  </si>
  <si>
    <t>E0603_14</t>
  </si>
  <si>
    <t>E0603_15</t>
  </si>
  <si>
    <t>E0603_16</t>
  </si>
  <si>
    <t>E0603_17</t>
  </si>
  <si>
    <t>E0603_18</t>
  </si>
  <si>
    <t>E0604_1</t>
  </si>
  <si>
    <t>E0604_3</t>
  </si>
  <si>
    <t>E0604_4</t>
  </si>
  <si>
    <t>E0604_5</t>
  </si>
  <si>
    <t>E0604_7</t>
  </si>
  <si>
    <t>E0604_8</t>
  </si>
  <si>
    <t>E0604_9</t>
  </si>
  <si>
    <t>E0604_10</t>
  </si>
  <si>
    <t>E0604_11</t>
  </si>
  <si>
    <t>E0604_12</t>
  </si>
  <si>
    <t>E0604_13</t>
  </si>
  <si>
    <t>E0604_14</t>
  </si>
  <si>
    <t>E0604_15</t>
  </si>
  <si>
    <t>E0604_16</t>
  </si>
  <si>
    <t>E0604_17</t>
  </si>
  <si>
    <t>E0604_18</t>
  </si>
  <si>
    <t>E0604_19</t>
  </si>
  <si>
    <t>E0604_20</t>
  </si>
  <si>
    <t>E0604_21</t>
  </si>
  <si>
    <t>E0604_22</t>
  </si>
  <si>
    <t>E0604_23</t>
  </si>
  <si>
    <t>E0604_25</t>
  </si>
  <si>
    <t>E0604_26</t>
  </si>
  <si>
    <t>E5010_1</t>
  </si>
  <si>
    <t>E5010_2</t>
  </si>
  <si>
    <t>E5010_3</t>
  </si>
  <si>
    <t>E5010_4</t>
  </si>
  <si>
    <t>E5010_5</t>
  </si>
  <si>
    <t>E5010_6</t>
  </si>
  <si>
    <t>S8101_1</t>
  </si>
  <si>
    <t>S8101_2</t>
  </si>
  <si>
    <t>S8101_3</t>
  </si>
  <si>
    <t>S8101_4</t>
  </si>
  <si>
    <t>S8101_5</t>
  </si>
  <si>
    <t>W7301_1</t>
  </si>
  <si>
    <t>W7301_2</t>
  </si>
  <si>
    <t>W7301_3</t>
  </si>
  <si>
    <t>W7301_4</t>
  </si>
  <si>
    <t>W7301_6</t>
  </si>
  <si>
    <t>W7301_7</t>
  </si>
  <si>
    <t>W7301_9</t>
  </si>
  <si>
    <t>W7301_10</t>
  </si>
  <si>
    <t>W7301_11</t>
  </si>
  <si>
    <t>W7301_12</t>
  </si>
  <si>
    <t>W7301_13</t>
  </si>
  <si>
    <t>W7301_14</t>
  </si>
  <si>
    <t>E4602_1</t>
  </si>
  <si>
    <t>Aldermoor Community Library</t>
  </si>
  <si>
    <t>E4602_2</t>
  </si>
  <si>
    <t>Allesley Park Community Library</t>
  </si>
  <si>
    <t>E4602_3</t>
  </si>
  <si>
    <t>Bell Green Community Library and Learning Centre</t>
  </si>
  <si>
    <t>E4602_4</t>
  </si>
  <si>
    <t>Caludon Castle Community Library</t>
  </si>
  <si>
    <t>E4602_5</t>
  </si>
  <si>
    <t>Canley Community Library</t>
  </si>
  <si>
    <t>E4602_6</t>
  </si>
  <si>
    <t>E4602_7</t>
  </si>
  <si>
    <t>Cheylesmore Community Library</t>
  </si>
  <si>
    <t>E4602_8</t>
  </si>
  <si>
    <t>Coundon Community Library</t>
  </si>
  <si>
    <t>E4602_9</t>
  </si>
  <si>
    <t>Earlsdon Community Library</t>
  </si>
  <si>
    <t>E4602_10</t>
  </si>
  <si>
    <t>Finham Community Library</t>
  </si>
  <si>
    <t>E4602_11</t>
  </si>
  <si>
    <t>Foleshill Community Librart</t>
  </si>
  <si>
    <t>E4602_12</t>
  </si>
  <si>
    <t>Hillfields Community Library</t>
  </si>
  <si>
    <t>E4602_13</t>
  </si>
  <si>
    <t>Holbrooks Community Library</t>
  </si>
  <si>
    <t>E4602_14</t>
  </si>
  <si>
    <t>Jubilee Crescent Community Library</t>
  </si>
  <si>
    <t>E4602_15</t>
  </si>
  <si>
    <t>Stoke Community Library</t>
  </si>
  <si>
    <t>E4602_16</t>
  </si>
  <si>
    <t>Tile Hill Community Library and Learning Centre</t>
  </si>
  <si>
    <t>E4602_17</t>
  </si>
  <si>
    <t>Willenhall Community Library</t>
  </si>
  <si>
    <t>E5035_1</t>
  </si>
  <si>
    <t>E5035_2</t>
  </si>
  <si>
    <t>E5035_3</t>
  </si>
  <si>
    <t>E5035_4</t>
  </si>
  <si>
    <t>E5035_5</t>
  </si>
  <si>
    <t>E5035_6</t>
  </si>
  <si>
    <t>E5035_7</t>
  </si>
  <si>
    <t>E5035_8</t>
  </si>
  <si>
    <t>E5035_9</t>
  </si>
  <si>
    <t>E5035_10</t>
  </si>
  <si>
    <t>E5035_11</t>
  </si>
  <si>
    <t>E5035_12</t>
  </si>
  <si>
    <t>E5035_13</t>
  </si>
  <si>
    <t>E0920_1</t>
  </si>
  <si>
    <t>E0920_2</t>
  </si>
  <si>
    <t>Alston</t>
  </si>
  <si>
    <t>E0920_3</t>
  </si>
  <si>
    <t>Ambleside</t>
  </si>
  <si>
    <t>E0920_4</t>
  </si>
  <si>
    <t>Appleby</t>
  </si>
  <si>
    <t>E0920_5</t>
  </si>
  <si>
    <t>Askam</t>
  </si>
  <si>
    <t>E0920_6</t>
  </si>
  <si>
    <t>Aspatria</t>
  </si>
  <si>
    <t>E0920_7</t>
  </si>
  <si>
    <t>Barrow in Furness</t>
  </si>
  <si>
    <t>E0920_8</t>
  </si>
  <si>
    <t>Brampton</t>
  </si>
  <si>
    <t>E0920_9</t>
  </si>
  <si>
    <t>Cleator Moor</t>
  </si>
  <si>
    <t>E0920_10</t>
  </si>
  <si>
    <t>Cockermouth Library Link</t>
  </si>
  <si>
    <t>E0920_11</t>
  </si>
  <si>
    <t>Denton Holme</t>
  </si>
  <si>
    <t>E0920_12</t>
  </si>
  <si>
    <t>Egremont</t>
  </si>
  <si>
    <t>E0920_13</t>
  </si>
  <si>
    <t>Frizington</t>
  </si>
  <si>
    <t>E0920_14</t>
  </si>
  <si>
    <t>Grange over Sands</t>
  </si>
  <si>
    <t>E0920_15</t>
  </si>
  <si>
    <t>Harraby Library Link</t>
  </si>
  <si>
    <t>E0920_18</t>
  </si>
  <si>
    <t>Kendal</t>
  </si>
  <si>
    <t>E0920_19</t>
  </si>
  <si>
    <t>Keswick</t>
  </si>
  <si>
    <t>E0920_20</t>
  </si>
  <si>
    <t>Kirkby Lonsdale</t>
  </si>
  <si>
    <t>E0920_21</t>
  </si>
  <si>
    <t>Kirkby Stephen</t>
  </si>
  <si>
    <t>E0920_22</t>
  </si>
  <si>
    <t>Longtown</t>
  </si>
  <si>
    <t>E0920_23</t>
  </si>
  <si>
    <t>Maryport</t>
  </si>
  <si>
    <t>E0920_24</t>
  </si>
  <si>
    <t>Millom</t>
  </si>
  <si>
    <t>E0920_25</t>
  </si>
  <si>
    <t>Milnthorpe</t>
  </si>
  <si>
    <t>E0920_27</t>
  </si>
  <si>
    <t>Moorclose</t>
  </si>
  <si>
    <t>E0920_28</t>
  </si>
  <si>
    <t>Morton Library Link</t>
  </si>
  <si>
    <t>E0920_29</t>
  </si>
  <si>
    <t>Penrith</t>
  </si>
  <si>
    <t>E0920_30</t>
  </si>
  <si>
    <t>Roose</t>
  </si>
  <si>
    <t>E0920_31</t>
  </si>
  <si>
    <t>Seascale</t>
  </si>
  <si>
    <t>E0920_32</t>
  </si>
  <si>
    <t>E0920_33</t>
  </si>
  <si>
    <t>Sedbergh</t>
  </si>
  <si>
    <t>E0920_34</t>
  </si>
  <si>
    <t>Silloth</t>
  </si>
  <si>
    <t>E0920_35</t>
  </si>
  <si>
    <t>Ulverston</t>
  </si>
  <si>
    <t>E0920_36</t>
  </si>
  <si>
    <t>Walney</t>
  </si>
  <si>
    <t>E0920_37</t>
  </si>
  <si>
    <t>Whitehaven</t>
  </si>
  <si>
    <t>E0920_38</t>
  </si>
  <si>
    <t>Wigton</t>
  </si>
  <si>
    <t>E0920_39</t>
  </si>
  <si>
    <t>Windermere</t>
  </si>
  <si>
    <t>E0920_40</t>
  </si>
  <si>
    <t>Workington</t>
  </si>
  <si>
    <t>E1301_1</t>
  </si>
  <si>
    <t>E1301_2</t>
  </si>
  <si>
    <t>E1121_1</t>
  </si>
  <si>
    <t>E1121_2</t>
  </si>
  <si>
    <t>E1121_3</t>
  </si>
  <si>
    <t>E1121_4</t>
  </si>
  <si>
    <t>E1121_5</t>
  </si>
  <si>
    <t>E1121_6</t>
  </si>
  <si>
    <t>E1121_7</t>
  </si>
  <si>
    <t>E1121_8</t>
  </si>
  <si>
    <t>E1121_9</t>
  </si>
  <si>
    <t>E1121_10</t>
  </si>
  <si>
    <t>E1121_11</t>
  </si>
  <si>
    <t>E1121_12</t>
  </si>
  <si>
    <t>E1121_13</t>
  </si>
  <si>
    <t>E1121_14</t>
  </si>
  <si>
    <t>E1121_15</t>
  </si>
  <si>
    <t>E1121_16</t>
  </si>
  <si>
    <t>E1121_17</t>
  </si>
  <si>
    <t>E1121_18</t>
  </si>
  <si>
    <t>E1121_19</t>
  </si>
  <si>
    <t>E1121_20</t>
  </si>
  <si>
    <t>E1121_21</t>
  </si>
  <si>
    <t>E1121_22</t>
  </si>
  <si>
    <t>E1121_23</t>
  </si>
  <si>
    <t>E1121_24</t>
  </si>
  <si>
    <t>E1121_25</t>
  </si>
  <si>
    <t>E1121_26</t>
  </si>
  <si>
    <t>E1121_27</t>
  </si>
  <si>
    <t>E1121_28</t>
  </si>
  <si>
    <t>E1121_29</t>
  </si>
  <si>
    <t>E1121_30</t>
  </si>
  <si>
    <t>E1121_31</t>
  </si>
  <si>
    <t>E1121_32</t>
  </si>
  <si>
    <t>E1121_33</t>
  </si>
  <si>
    <t>E1121_34</t>
  </si>
  <si>
    <t>E1121_35</t>
  </si>
  <si>
    <t>E1121_36</t>
  </si>
  <si>
    <t>E1121_37</t>
  </si>
  <si>
    <t>E1121_38</t>
  </si>
  <si>
    <t>E1121_39</t>
  </si>
  <si>
    <t>E1121_40</t>
  </si>
  <si>
    <t>E1121_41</t>
  </si>
  <si>
    <t>E1121_42</t>
  </si>
  <si>
    <t>E1121_43</t>
  </si>
  <si>
    <t>E1121_44</t>
  </si>
  <si>
    <t>E1121_45</t>
  </si>
  <si>
    <t>E1121_46</t>
  </si>
  <si>
    <t>E1121_47</t>
  </si>
  <si>
    <t>E1121_48</t>
  </si>
  <si>
    <t>E1121_49</t>
  </si>
  <si>
    <t>E1121_50</t>
  </si>
  <si>
    <t>E1121_51</t>
  </si>
  <si>
    <t>E1121_52</t>
  </si>
  <si>
    <t>E1121_53</t>
  </si>
  <si>
    <t>E1121_54</t>
  </si>
  <si>
    <t>E4603_1</t>
  </si>
  <si>
    <t>E4603_2</t>
  </si>
  <si>
    <t>E4603_3</t>
  </si>
  <si>
    <t>E4603_4</t>
  </si>
  <si>
    <t>E4603_5</t>
  </si>
  <si>
    <t>E4603_6</t>
  </si>
  <si>
    <t>E4603_7</t>
  </si>
  <si>
    <t>E4603_8</t>
  </si>
  <si>
    <t>E4603_9</t>
  </si>
  <si>
    <t>E4603_10</t>
  </si>
  <si>
    <t>E4603_11</t>
  </si>
  <si>
    <t>E4603_12</t>
  </si>
  <si>
    <t>E4603_13</t>
  </si>
  <si>
    <t>E4603_14</t>
  </si>
  <si>
    <t>E4603_15</t>
  </si>
  <si>
    <t>E4603_16</t>
  </si>
  <si>
    <t>S8201_1</t>
  </si>
  <si>
    <t>S8201_2</t>
  </si>
  <si>
    <t>S8201_4</t>
  </si>
  <si>
    <t>S8201_5</t>
  </si>
  <si>
    <t>S8201_6</t>
  </si>
  <si>
    <t>S8201_7</t>
  </si>
  <si>
    <t>S8201_8</t>
  </si>
  <si>
    <t>S8201_9</t>
  </si>
  <si>
    <t>S8201_10</t>
  </si>
  <si>
    <t>S8201_11</t>
  </si>
  <si>
    <t>S8201_12</t>
  </si>
  <si>
    <t>S8201_13</t>
  </si>
  <si>
    <t>S8201_14</t>
  </si>
  <si>
    <t>S8201_15</t>
  </si>
  <si>
    <t>S8201_16</t>
  </si>
  <si>
    <t>S8201_17</t>
  </si>
  <si>
    <t>S8201_18</t>
  </si>
  <si>
    <t>S8201_19</t>
  </si>
  <si>
    <t>S8201_20</t>
  </si>
  <si>
    <t>S8201_21</t>
  </si>
  <si>
    <t>S8201_22</t>
  </si>
  <si>
    <t>S8201_23</t>
  </si>
  <si>
    <t>S8201_24</t>
  </si>
  <si>
    <t>S8201_25</t>
  </si>
  <si>
    <t>S8802_1</t>
  </si>
  <si>
    <t>S8802_2</t>
  </si>
  <si>
    <t>S8802_3</t>
  </si>
  <si>
    <t>S8802_4</t>
  </si>
  <si>
    <t>S8802_5</t>
  </si>
  <si>
    <t>S8802_6</t>
  </si>
  <si>
    <t>S8802_7</t>
  </si>
  <si>
    <t>S8802_8</t>
  </si>
  <si>
    <t>S8802_9</t>
  </si>
  <si>
    <t>S8802_10</t>
  </si>
  <si>
    <t>S8802_11</t>
  </si>
  <si>
    <t>S8802_12</t>
  </si>
  <si>
    <t>S8802_13</t>
  </si>
  <si>
    <t>S8802_14</t>
  </si>
  <si>
    <t>S8802_15</t>
  </si>
  <si>
    <t>E1302_1</t>
  </si>
  <si>
    <t>E1302_2</t>
  </si>
  <si>
    <t>E1302_3</t>
  </si>
  <si>
    <t>E1302_4</t>
  </si>
  <si>
    <t>E1302_5</t>
  </si>
  <si>
    <t>E1302_6</t>
  </si>
  <si>
    <t>E1302_7</t>
  </si>
  <si>
    <t>E1302_8</t>
  </si>
  <si>
    <t>E1302_9</t>
  </si>
  <si>
    <t>E1302_10</t>
  </si>
  <si>
    <t>E1302_11</t>
  </si>
  <si>
    <t>E1302_12</t>
  </si>
  <si>
    <t>E1302_13</t>
  </si>
  <si>
    <t>E1302_14</t>
  </si>
  <si>
    <t>E1302_15</t>
  </si>
  <si>
    <t>E1302_16</t>
  </si>
  <si>
    <t>E1302_17</t>
  </si>
  <si>
    <t>E1302_18</t>
  </si>
  <si>
    <t>E1302_19</t>
  </si>
  <si>
    <t>E1302_20</t>
  </si>
  <si>
    <t>E1302_21</t>
  </si>
  <si>
    <t>E1302_22</t>
  </si>
  <si>
    <t>E1302_23</t>
  </si>
  <si>
    <t>E1302_24</t>
  </si>
  <si>
    <t>E1302_25</t>
  </si>
  <si>
    <t>E1302_26</t>
  </si>
  <si>
    <t>E1302_27</t>
  </si>
  <si>
    <t>E1302_28</t>
  </si>
  <si>
    <t>E1302_29</t>
  </si>
  <si>
    <t>E1302_30</t>
  </si>
  <si>
    <t>E1302_31</t>
  </si>
  <si>
    <t>E1302_32</t>
  </si>
  <si>
    <t>E1302_33</t>
  </si>
  <si>
    <t>E1302_34</t>
  </si>
  <si>
    <t>E1302_35</t>
  </si>
  <si>
    <t>E1302_36</t>
  </si>
  <si>
    <t>E1302_37</t>
  </si>
  <si>
    <t>E1302_38</t>
  </si>
  <si>
    <t>E1302_39</t>
  </si>
  <si>
    <t>E1302_40</t>
  </si>
  <si>
    <t>E1302_41</t>
  </si>
  <si>
    <t>E1302_42</t>
  </si>
  <si>
    <t>E5036_1</t>
  </si>
  <si>
    <t>E5036_2</t>
  </si>
  <si>
    <t>E5036_3</t>
  </si>
  <si>
    <t>E5036_4</t>
  </si>
  <si>
    <t>E5036_5</t>
  </si>
  <si>
    <t>E5036_6</t>
  </si>
  <si>
    <t>E5036_7</t>
  </si>
  <si>
    <t>E5036_8</t>
  </si>
  <si>
    <t>E5036_9</t>
  </si>
  <si>
    <t>E5036_10</t>
  </si>
  <si>
    <t>E5036_11</t>
  </si>
  <si>
    <t>E5036_12</t>
  </si>
  <si>
    <t>E5036_13</t>
  </si>
  <si>
    <t>E5036_14</t>
  </si>
  <si>
    <t>S8704_1</t>
  </si>
  <si>
    <t>S8704_2</t>
  </si>
  <si>
    <t>S8704_5</t>
  </si>
  <si>
    <t>S8704_6</t>
  </si>
  <si>
    <t>S8704_9</t>
  </si>
  <si>
    <t>S8704_10</t>
  </si>
  <si>
    <t>S8704_11</t>
  </si>
  <si>
    <t>S8704_14</t>
  </si>
  <si>
    <t>S8704_17</t>
  </si>
  <si>
    <t>S8704_19</t>
  </si>
  <si>
    <t>S8704_20</t>
  </si>
  <si>
    <t>S8704_21</t>
  </si>
  <si>
    <t>S8704_22</t>
  </si>
  <si>
    <t>S8704_23</t>
  </si>
  <si>
    <t>S8705_1</t>
  </si>
  <si>
    <t>S8705_2</t>
  </si>
  <si>
    <t>S8705_3</t>
  </si>
  <si>
    <t>Bearsden Library</t>
  </si>
  <si>
    <t>S8705_4</t>
  </si>
  <si>
    <t>S8705_5</t>
  </si>
  <si>
    <t>S8705_6</t>
  </si>
  <si>
    <t>S8705_7</t>
  </si>
  <si>
    <t>S8705_8</t>
  </si>
  <si>
    <t>S8601_1</t>
  </si>
  <si>
    <t>S8601_2</t>
  </si>
  <si>
    <t>S8601_3</t>
  </si>
  <si>
    <t>S8601_4</t>
  </si>
  <si>
    <t>S8601_5</t>
  </si>
  <si>
    <t>S8601_6</t>
  </si>
  <si>
    <t>S8601_7</t>
  </si>
  <si>
    <t>S8601_8</t>
  </si>
  <si>
    <t>S8601_9</t>
  </si>
  <si>
    <t>S8601_10</t>
  </si>
  <si>
    <t>S8601_11</t>
  </si>
  <si>
    <t>S8601_12</t>
  </si>
  <si>
    <t>S8706_1</t>
  </si>
  <si>
    <t>S8706_2</t>
  </si>
  <si>
    <t>S8706_3</t>
  </si>
  <si>
    <t>S8706_4</t>
  </si>
  <si>
    <t>S8706_5</t>
  </si>
  <si>
    <t>S8706_6</t>
  </si>
  <si>
    <t>S8706_7</t>
  </si>
  <si>
    <t>S8706_8</t>
  </si>
  <si>
    <t>S8706_9</t>
  </si>
  <si>
    <t>S8706_10</t>
  </si>
  <si>
    <t>E1421_1</t>
  </si>
  <si>
    <t>E1421_3</t>
  </si>
  <si>
    <t>E1421_4</t>
  </si>
  <si>
    <t>E1421_7</t>
  </si>
  <si>
    <t>E1421_9</t>
  </si>
  <si>
    <t>E1421_10</t>
  </si>
  <si>
    <t>E1421_12</t>
  </si>
  <si>
    <t>E1421_15</t>
  </si>
  <si>
    <t>E1421_17</t>
  </si>
  <si>
    <t>E1421_18</t>
  </si>
  <si>
    <t>E1421_20</t>
  </si>
  <si>
    <t>E1421_22</t>
  </si>
  <si>
    <t>E1421_23</t>
  </si>
  <si>
    <t>E1421_26</t>
  </si>
  <si>
    <t>E1421_27</t>
  </si>
  <si>
    <t>E1421_28</t>
  </si>
  <si>
    <t>E1421_29</t>
  </si>
  <si>
    <t>S8602_1</t>
  </si>
  <si>
    <t>S8602_2</t>
  </si>
  <si>
    <t>S8602_3</t>
  </si>
  <si>
    <t>S8602_4</t>
  </si>
  <si>
    <t>S8602_5</t>
  </si>
  <si>
    <t>S8602_6</t>
  </si>
  <si>
    <t>S8602_7</t>
  </si>
  <si>
    <t>S8602_8</t>
  </si>
  <si>
    <t>S8602_9</t>
  </si>
  <si>
    <t>S8602_10</t>
  </si>
  <si>
    <t>S8602_11</t>
  </si>
  <si>
    <t>S8602_12</t>
  </si>
  <si>
    <t>S8602_13</t>
  </si>
  <si>
    <t>S8602_14</t>
  </si>
  <si>
    <t>S8602_15</t>
  </si>
  <si>
    <t>S8602_16</t>
  </si>
  <si>
    <t>S8602_17</t>
  </si>
  <si>
    <t>S8602_18</t>
  </si>
  <si>
    <t>S8602_19</t>
  </si>
  <si>
    <t>S8602_20</t>
  </si>
  <si>
    <t>S8602_21</t>
  </si>
  <si>
    <t>S8602_22</t>
  </si>
  <si>
    <t>S8602_23</t>
  </si>
  <si>
    <t>S8602_24</t>
  </si>
  <si>
    <t>S8602_25</t>
  </si>
  <si>
    <t>S8602_26</t>
  </si>
  <si>
    <t>S8602_27</t>
  </si>
  <si>
    <t>S8602_28</t>
  </si>
  <si>
    <t>S8602_29</t>
  </si>
  <si>
    <t>S8602_30</t>
  </si>
  <si>
    <t>S8602_31</t>
  </si>
  <si>
    <t>S8903_1</t>
  </si>
  <si>
    <t>Stornoway Library</t>
  </si>
  <si>
    <t>S8903_2</t>
  </si>
  <si>
    <t>Tarbert Library</t>
  </si>
  <si>
    <t>S8903_3</t>
  </si>
  <si>
    <t>Liniclate Library</t>
  </si>
  <si>
    <t>S8903_4</t>
  </si>
  <si>
    <t>S8903_5</t>
  </si>
  <si>
    <t>Castlebay Library</t>
  </si>
  <si>
    <t>S8903_6</t>
  </si>
  <si>
    <t>Uist Mobile Library</t>
  </si>
  <si>
    <t>E5037_1</t>
  </si>
  <si>
    <t>E5037_2</t>
  </si>
  <si>
    <t>E5037_3</t>
  </si>
  <si>
    <t>E5037_4</t>
  </si>
  <si>
    <t>E5037_5</t>
  </si>
  <si>
    <t>E5037_6</t>
  </si>
  <si>
    <t>E5037_7</t>
  </si>
  <si>
    <t>E5037_8</t>
  </si>
  <si>
    <t>E5037_9</t>
  </si>
  <si>
    <t>E5037_10</t>
  </si>
  <si>
    <t>E5037_11</t>
  </si>
  <si>
    <t>E5037_12</t>
  </si>
  <si>
    <t>E5037_13</t>
  </si>
  <si>
    <t>E5037_14</t>
  </si>
  <si>
    <t>E5037_15</t>
  </si>
  <si>
    <t>E5037_16</t>
  </si>
  <si>
    <t>E5037_17</t>
  </si>
  <si>
    <t>E5037_18</t>
  </si>
  <si>
    <t>E1521_1</t>
  </si>
  <si>
    <t>E1521_2</t>
  </si>
  <si>
    <t>E1521_3</t>
  </si>
  <si>
    <t>E1521_4</t>
  </si>
  <si>
    <t>E1521_5</t>
  </si>
  <si>
    <t>E1521_6</t>
  </si>
  <si>
    <t>E1521_7</t>
  </si>
  <si>
    <t>E1521_8</t>
  </si>
  <si>
    <t>E1521_9</t>
  </si>
  <si>
    <t>E1521_10</t>
  </si>
  <si>
    <t>E1521_11</t>
  </si>
  <si>
    <t>E1521_12</t>
  </si>
  <si>
    <t>E1521_13</t>
  </si>
  <si>
    <t>E1521_14</t>
  </si>
  <si>
    <t>E1521_15</t>
  </si>
  <si>
    <t>E1521_16</t>
  </si>
  <si>
    <t>E1521_17</t>
  </si>
  <si>
    <t>E1521_18</t>
  </si>
  <si>
    <t>E1521_19</t>
  </si>
  <si>
    <t>E1521_20</t>
  </si>
  <si>
    <t>E1521_21</t>
  </si>
  <si>
    <t>E1521_22</t>
  </si>
  <si>
    <t>E1521_23</t>
  </si>
  <si>
    <t>E1521_24</t>
  </si>
  <si>
    <t>E1521_25</t>
  </si>
  <si>
    <t>E1521_26</t>
  </si>
  <si>
    <t>E1521_27</t>
  </si>
  <si>
    <t>E1521_28</t>
  </si>
  <si>
    <t>E1521_29</t>
  </si>
  <si>
    <t>E1521_30</t>
  </si>
  <si>
    <t>E1521_31</t>
  </si>
  <si>
    <t>E1521_32</t>
  </si>
  <si>
    <t>E1521_33</t>
  </si>
  <si>
    <t>E1521_34</t>
  </si>
  <si>
    <t>E1521_35</t>
  </si>
  <si>
    <t>E1521_36</t>
  </si>
  <si>
    <t>E1521_37</t>
  </si>
  <si>
    <t>E1521_38</t>
  </si>
  <si>
    <t>Jaywick LAP</t>
  </si>
  <si>
    <t>E1521_39</t>
  </si>
  <si>
    <t>E1521_40</t>
  </si>
  <si>
    <t>E1521_41</t>
  </si>
  <si>
    <t>E1521_42</t>
  </si>
  <si>
    <t>E1521_43</t>
  </si>
  <si>
    <t>E1521_44</t>
  </si>
  <si>
    <t>E1521_45</t>
  </si>
  <si>
    <t>E1521_46</t>
  </si>
  <si>
    <t>E1521_47</t>
  </si>
  <si>
    <t>E1521_48</t>
  </si>
  <si>
    <t>E1521_49</t>
  </si>
  <si>
    <t>E1521_50</t>
  </si>
  <si>
    <t>E1521_51</t>
  </si>
  <si>
    <t>E1521_52</t>
  </si>
  <si>
    <t>E1521_53</t>
  </si>
  <si>
    <t>E1521_54</t>
  </si>
  <si>
    <t>E1521_55</t>
  </si>
  <si>
    <t>E1521_56</t>
  </si>
  <si>
    <t>E1521_57</t>
  </si>
  <si>
    <t>E1521_58</t>
  </si>
  <si>
    <t>E1521_59</t>
  </si>
  <si>
    <t>E1521_60</t>
  </si>
  <si>
    <t>E1521_61</t>
  </si>
  <si>
    <t>E1521_62</t>
  </si>
  <si>
    <t>E1521_63</t>
  </si>
  <si>
    <t>E1521_64</t>
  </si>
  <si>
    <t>E1521_65</t>
  </si>
  <si>
    <t>E1521_66</t>
  </si>
  <si>
    <t>E1521_67</t>
  </si>
  <si>
    <t>E1521_68</t>
  </si>
  <si>
    <t>E1521_69</t>
  </si>
  <si>
    <t>E1521_70</t>
  </si>
  <si>
    <t>E1521_71</t>
  </si>
  <si>
    <t>E1521_72</t>
  </si>
  <si>
    <t>E1521_73</t>
  </si>
  <si>
    <t>E1521_74</t>
  </si>
  <si>
    <t>E1521_75</t>
  </si>
  <si>
    <t>S8102_1</t>
  </si>
  <si>
    <t>S8102_2</t>
  </si>
  <si>
    <t>S8102_3</t>
  </si>
  <si>
    <t>S8102_4</t>
  </si>
  <si>
    <t>S8102_5</t>
  </si>
  <si>
    <t>S8102_6</t>
  </si>
  <si>
    <t>S8102_7</t>
  </si>
  <si>
    <t>S8102_8</t>
  </si>
  <si>
    <t>S8301_2</t>
  </si>
  <si>
    <t>S8301_3</t>
  </si>
  <si>
    <t>S8301_4</t>
  </si>
  <si>
    <t>S8301_5</t>
  </si>
  <si>
    <t>S8301_7</t>
  </si>
  <si>
    <t>S8301_8</t>
  </si>
  <si>
    <t>S8301_9</t>
  </si>
  <si>
    <t>S8301_10</t>
  </si>
  <si>
    <t>S8301_12</t>
  </si>
  <si>
    <t>S8301_15</t>
  </si>
  <si>
    <t>S8301_16</t>
  </si>
  <si>
    <t>S8301_17</t>
  </si>
  <si>
    <t>S8301_18</t>
  </si>
  <si>
    <t>S8301_20</t>
  </si>
  <si>
    <t>S8301_24</t>
  </si>
  <si>
    <t>S8301_25</t>
  </si>
  <si>
    <t>S8301_26</t>
  </si>
  <si>
    <t>S8301_27</t>
  </si>
  <si>
    <t>S8301_29</t>
  </si>
  <si>
    <t>S8301_30</t>
  </si>
  <si>
    <t>S8301_31</t>
  </si>
  <si>
    <t>S8301_32</t>
  </si>
  <si>
    <t>S8301_33</t>
  </si>
  <si>
    <t>S8301_36</t>
  </si>
  <si>
    <t>S8301_37</t>
  </si>
  <si>
    <t>S8301_38</t>
  </si>
  <si>
    <t>S8301_39</t>
  </si>
  <si>
    <t>S8301_42</t>
  </si>
  <si>
    <t>S8301_43</t>
  </si>
  <si>
    <t>S8301_44</t>
  </si>
  <si>
    <t>Windmill (formerly Sinclairtown)</t>
  </si>
  <si>
    <t>S8301_45</t>
  </si>
  <si>
    <t>S8301_46</t>
  </si>
  <si>
    <t>S8301_47</t>
  </si>
  <si>
    <t>S8301_48</t>
  </si>
  <si>
    <t>S8301_51</t>
  </si>
  <si>
    <t>S8301_53</t>
  </si>
  <si>
    <t>S8301_54</t>
  </si>
  <si>
    <t>West and Central Fife Mobile (formerly Mobile West Fife)</t>
  </si>
  <si>
    <t>E4501_1</t>
  </si>
  <si>
    <t>E4501_2</t>
  </si>
  <si>
    <t>E4501_3</t>
  </si>
  <si>
    <t>E4501_4</t>
  </si>
  <si>
    <t>E4501_5</t>
  </si>
  <si>
    <t>E4501_6</t>
  </si>
  <si>
    <t>Birtley Library</t>
  </si>
  <si>
    <t>E4501_7</t>
  </si>
  <si>
    <t>E4501_8</t>
  </si>
  <si>
    <t>E4501_9</t>
  </si>
  <si>
    <t>E4501_10</t>
  </si>
  <si>
    <t>E4501_11</t>
  </si>
  <si>
    <t>E4501_12</t>
  </si>
  <si>
    <t>E4501_13</t>
  </si>
  <si>
    <t>E4501_14</t>
  </si>
  <si>
    <t>E4501_15</t>
  </si>
  <si>
    <t>S8702_1</t>
  </si>
  <si>
    <t>S8702_2</t>
  </si>
  <si>
    <t>S8702_3</t>
  </si>
  <si>
    <t>S8702_4</t>
  </si>
  <si>
    <t>S8702_5</t>
  </si>
  <si>
    <t>S8702_6</t>
  </si>
  <si>
    <t>S8702_7</t>
  </si>
  <si>
    <t>S8702_8</t>
  </si>
  <si>
    <t>S8702_9</t>
  </si>
  <si>
    <t>S8702_10</t>
  </si>
  <si>
    <t>S8702_11</t>
  </si>
  <si>
    <t>S8702_12</t>
  </si>
  <si>
    <t>S8702_13</t>
  </si>
  <si>
    <t>S8702_14</t>
  </si>
  <si>
    <t>S8702_15</t>
  </si>
  <si>
    <t>S8702_16</t>
  </si>
  <si>
    <t>S8702_17</t>
  </si>
  <si>
    <t>S8702_18</t>
  </si>
  <si>
    <t>S8702_19</t>
  </si>
  <si>
    <t>S8702_20</t>
  </si>
  <si>
    <t>S8702_21</t>
  </si>
  <si>
    <t>S8702_22</t>
  </si>
  <si>
    <t>S8702_23</t>
  </si>
  <si>
    <t>S8702_24</t>
  </si>
  <si>
    <t>S8702_25</t>
  </si>
  <si>
    <t>S8702_26</t>
  </si>
  <si>
    <t>S8702_27</t>
  </si>
  <si>
    <t>S8702_28</t>
  </si>
  <si>
    <t>S8702_29</t>
  </si>
  <si>
    <t>S8702_30</t>
  </si>
  <si>
    <t>S8702_31</t>
  </si>
  <si>
    <t>S8702_32</t>
  </si>
  <si>
    <t>S8702_33</t>
  </si>
  <si>
    <t>E1620_1</t>
  </si>
  <si>
    <t>E1620_2</t>
  </si>
  <si>
    <t>E1620_3</t>
  </si>
  <si>
    <t>E1620_4</t>
  </si>
  <si>
    <t>E1620_5</t>
  </si>
  <si>
    <t>E1620_6</t>
  </si>
  <si>
    <t>E1620_7</t>
  </si>
  <si>
    <t>E1620_8</t>
  </si>
  <si>
    <t>E1620_9</t>
  </si>
  <si>
    <t>E1620_10</t>
  </si>
  <si>
    <t>E1620_11</t>
  </si>
  <si>
    <t>E1620_12</t>
  </si>
  <si>
    <t>E1620_13</t>
  </si>
  <si>
    <t>E1620_14</t>
  </si>
  <si>
    <t>E1620_15</t>
  </si>
  <si>
    <t>E1620_16</t>
  </si>
  <si>
    <t>E1620_17</t>
  </si>
  <si>
    <t>E1620_18</t>
  </si>
  <si>
    <t>E1620_19</t>
  </si>
  <si>
    <t>E1620_20</t>
  </si>
  <si>
    <t>E1620_21</t>
  </si>
  <si>
    <t>E1620_22</t>
  </si>
  <si>
    <t>E1620_23</t>
  </si>
  <si>
    <t>E1620_24</t>
  </si>
  <si>
    <t>E1620_25</t>
  </si>
  <si>
    <t>E1620_26</t>
  </si>
  <si>
    <t>E1620_27</t>
  </si>
  <si>
    <t>E1620_28</t>
  </si>
  <si>
    <t>E1620_29</t>
  </si>
  <si>
    <t>E1620_30</t>
  </si>
  <si>
    <t>E1620_31</t>
  </si>
  <si>
    <t>E1620_32</t>
  </si>
  <si>
    <t>E1620_33</t>
  </si>
  <si>
    <t>E1620_34</t>
  </si>
  <si>
    <t>E1620_35</t>
  </si>
  <si>
    <t>E1620_36</t>
  </si>
  <si>
    <t>E1620_37</t>
  </si>
  <si>
    <t>E1620_38</t>
  </si>
  <si>
    <t>E1620_39</t>
  </si>
  <si>
    <t>E1620_40</t>
  </si>
  <si>
    <t>E5012_1</t>
  </si>
  <si>
    <t>E5012_2</t>
  </si>
  <si>
    <t>E5012_3</t>
  </si>
  <si>
    <t>E5012_4</t>
  </si>
  <si>
    <t>E5012_5</t>
  </si>
  <si>
    <t>E5012_7</t>
  </si>
  <si>
    <t>E5012_8</t>
  </si>
  <si>
    <t>E5012_10</t>
  </si>
  <si>
    <t>E5012_11</t>
  </si>
  <si>
    <t>E5012_12</t>
  </si>
  <si>
    <t>E5012_13</t>
  </si>
  <si>
    <t>E5012_14</t>
  </si>
  <si>
    <t>E5013_1</t>
  </si>
  <si>
    <t>E5013_2</t>
  </si>
  <si>
    <t>E5013_3</t>
  </si>
  <si>
    <t>E5013_4</t>
  </si>
  <si>
    <t>E5013_5</t>
  </si>
  <si>
    <t>E5013_6</t>
  </si>
  <si>
    <t>Clapton</t>
  </si>
  <si>
    <t>E5013_7</t>
  </si>
  <si>
    <t>E5013_8</t>
  </si>
  <si>
    <t>E0601_1</t>
  </si>
  <si>
    <t>E0601_2</t>
  </si>
  <si>
    <t>E0601_3</t>
  </si>
  <si>
    <t>E0601_4</t>
  </si>
  <si>
    <t>E5014_1</t>
  </si>
  <si>
    <t>E5014_2</t>
  </si>
  <si>
    <t>E5014_3</t>
  </si>
  <si>
    <t>E5014_4</t>
  </si>
  <si>
    <t>E1721_1</t>
  </si>
  <si>
    <t>E1721_2</t>
  </si>
  <si>
    <t>E1721_3</t>
  </si>
  <si>
    <t>E1721_4</t>
  </si>
  <si>
    <t>E1721_5</t>
  </si>
  <si>
    <t>E1721_6</t>
  </si>
  <si>
    <t>E1721_7</t>
  </si>
  <si>
    <t>E1721_8</t>
  </si>
  <si>
    <t>E1721_9</t>
  </si>
  <si>
    <t>E1721_10</t>
  </si>
  <si>
    <t>E1721_11</t>
  </si>
  <si>
    <t>E1721_12</t>
  </si>
  <si>
    <t>E1721_13</t>
  </si>
  <si>
    <t>E1721_14</t>
  </si>
  <si>
    <t>E1721_15</t>
  </si>
  <si>
    <t>E1721_16</t>
  </si>
  <si>
    <t>E1721_17</t>
  </si>
  <si>
    <t>E1721_18</t>
  </si>
  <si>
    <t>E1721_19</t>
  </si>
  <si>
    <t>E1721_20</t>
  </si>
  <si>
    <t>E1721_23</t>
  </si>
  <si>
    <t>E1721_24</t>
  </si>
  <si>
    <t>E1721_25</t>
  </si>
  <si>
    <t>E1721_26</t>
  </si>
  <si>
    <t>E1721_27</t>
  </si>
  <si>
    <t>E1721_28</t>
  </si>
  <si>
    <t>E1721_29</t>
  </si>
  <si>
    <t>E1721_30</t>
  </si>
  <si>
    <t>E1721_31</t>
  </si>
  <si>
    <t>E1721_32</t>
  </si>
  <si>
    <t>E1721_33</t>
  </si>
  <si>
    <t>E1721_34</t>
  </si>
  <si>
    <t>E1721_35</t>
  </si>
  <si>
    <t>E1721_36</t>
  </si>
  <si>
    <t>E1721_37</t>
  </si>
  <si>
    <t>E1721_38</t>
  </si>
  <si>
    <t>E1721_39</t>
  </si>
  <si>
    <t>E1721_40</t>
  </si>
  <si>
    <t>E1721_41</t>
  </si>
  <si>
    <t>E1721_42</t>
  </si>
  <si>
    <t>E1721_43</t>
  </si>
  <si>
    <t>E1721_44</t>
  </si>
  <si>
    <t>E1721_45</t>
  </si>
  <si>
    <t>E1721_46</t>
  </si>
  <si>
    <t>E1721_47</t>
  </si>
  <si>
    <t>E1721_48</t>
  </si>
  <si>
    <t>E1721_49</t>
  </si>
  <si>
    <t>E1721_50</t>
  </si>
  <si>
    <t>E1721_51</t>
  </si>
  <si>
    <t>E1721_52</t>
  </si>
  <si>
    <t>E1721_53</t>
  </si>
  <si>
    <t>E5039_1</t>
  </si>
  <si>
    <t>E5039_4</t>
  </si>
  <si>
    <t>E5039_6</t>
  </si>
  <si>
    <t>E5039_8</t>
  </si>
  <si>
    <t>E5039_9</t>
  </si>
  <si>
    <t>E5039_10</t>
  </si>
  <si>
    <t>E5040_1</t>
  </si>
  <si>
    <t>E5040_2</t>
  </si>
  <si>
    <t>E5040_3</t>
  </si>
  <si>
    <t>E5040_4</t>
  </si>
  <si>
    <t>E5040_5</t>
  </si>
  <si>
    <t>E5040_6</t>
  </si>
  <si>
    <t>E5040_7</t>
  </si>
  <si>
    <t>E5040_8</t>
  </si>
  <si>
    <t>E5040_9</t>
  </si>
  <si>
    <t>E5040_10</t>
  </si>
  <si>
    <t>E1801_1</t>
  </si>
  <si>
    <t>E1801_2</t>
  </si>
  <si>
    <t>E1801_3</t>
  </si>
  <si>
    <t>E1801_4</t>
  </si>
  <si>
    <t>E1801_5</t>
  </si>
  <si>
    <t>E1801_6</t>
  </si>
  <si>
    <t>E1801_7</t>
  </si>
  <si>
    <t>E1801_8</t>
  </si>
  <si>
    <t>E1801_9</t>
  </si>
  <si>
    <t>E1801_10</t>
  </si>
  <si>
    <t>E1801_11</t>
  </si>
  <si>
    <t>E1920_1</t>
  </si>
  <si>
    <t>E1920_2</t>
  </si>
  <si>
    <t>E1920_3</t>
  </si>
  <si>
    <t>E1920_4</t>
  </si>
  <si>
    <t>E1920_5</t>
  </si>
  <si>
    <t>E1920_6</t>
  </si>
  <si>
    <t>E1920_7</t>
  </si>
  <si>
    <t>E1920_8</t>
  </si>
  <si>
    <t>E1920_9</t>
  </si>
  <si>
    <t>E1920_10</t>
  </si>
  <si>
    <t>E1920_11</t>
  </si>
  <si>
    <t>E1920_12</t>
  </si>
  <si>
    <t>E1920_13</t>
  </si>
  <si>
    <t>E1920_14</t>
  </si>
  <si>
    <t>E1920_15</t>
  </si>
  <si>
    <t>E1920_16</t>
  </si>
  <si>
    <t>E1920_17</t>
  </si>
  <si>
    <t>E1920_18</t>
  </si>
  <si>
    <t>E1920_19</t>
  </si>
  <si>
    <t>E1920_20</t>
  </si>
  <si>
    <t>E1920_21</t>
  </si>
  <si>
    <t>E1920_22</t>
  </si>
  <si>
    <t>E1920_23</t>
  </si>
  <si>
    <t>E1920_24</t>
  </si>
  <si>
    <t>E1920_25</t>
  </si>
  <si>
    <t>E1920_26</t>
  </si>
  <si>
    <t>E1920_27</t>
  </si>
  <si>
    <t>E1920_28</t>
  </si>
  <si>
    <t>E1920_29</t>
  </si>
  <si>
    <t>E1920_30</t>
  </si>
  <si>
    <t>E1920_31</t>
  </si>
  <si>
    <t>E1920_32</t>
  </si>
  <si>
    <t>E1920_33</t>
  </si>
  <si>
    <t>E1920_34</t>
  </si>
  <si>
    <t>E1920_35</t>
  </si>
  <si>
    <t>E1920_36</t>
  </si>
  <si>
    <t>E1920_37</t>
  </si>
  <si>
    <t>E1920_38</t>
  </si>
  <si>
    <t>E1920_39</t>
  </si>
  <si>
    <t>E1920_40</t>
  </si>
  <si>
    <t>E1920_41</t>
  </si>
  <si>
    <t>E1920_42</t>
  </si>
  <si>
    <t>E1920_43</t>
  </si>
  <si>
    <t>E1920_44</t>
  </si>
  <si>
    <t>E1920_45</t>
  </si>
  <si>
    <t>E1920_46</t>
  </si>
  <si>
    <t>E1920_47</t>
  </si>
  <si>
    <t>E1920_48</t>
  </si>
  <si>
    <t>S8501_1</t>
  </si>
  <si>
    <t>S8501_2</t>
  </si>
  <si>
    <t>S8501_3</t>
  </si>
  <si>
    <t>S8501_4</t>
  </si>
  <si>
    <t>S8501_5</t>
  </si>
  <si>
    <t>S8501_6</t>
  </si>
  <si>
    <t>S8501_7</t>
  </si>
  <si>
    <t>S8501_8</t>
  </si>
  <si>
    <t>S8501_9</t>
  </si>
  <si>
    <t>S8501_10</t>
  </si>
  <si>
    <t>S8501_11</t>
  </si>
  <si>
    <t>S8501_12</t>
  </si>
  <si>
    <t>S8501_13</t>
  </si>
  <si>
    <t>S8501_14</t>
  </si>
  <si>
    <t>S8501_15</t>
  </si>
  <si>
    <t>S8501_16</t>
  </si>
  <si>
    <t>S8501_17</t>
  </si>
  <si>
    <t>S8501_18</t>
  </si>
  <si>
    <t>S8501_19</t>
  </si>
  <si>
    <t>S8501_20</t>
  </si>
  <si>
    <t>S8501_21</t>
  </si>
  <si>
    <t>S8501_22</t>
  </si>
  <si>
    <t>S8501_23</t>
  </si>
  <si>
    <t>S8501_24</t>
  </si>
  <si>
    <t>S8501_25</t>
  </si>
  <si>
    <t>S8501_26</t>
  </si>
  <si>
    <t>S8501_27</t>
  </si>
  <si>
    <t>S8501_28</t>
  </si>
  <si>
    <t>S8501_29</t>
  </si>
  <si>
    <t>S8501_30</t>
  </si>
  <si>
    <t>S8501_31</t>
  </si>
  <si>
    <t>S8501_32</t>
  </si>
  <si>
    <t>S8501_33</t>
  </si>
  <si>
    <t>S8501_34</t>
  </si>
  <si>
    <t>S8501_35</t>
  </si>
  <si>
    <t>S8501_36</t>
  </si>
  <si>
    <t>S8501_37</t>
  </si>
  <si>
    <t>S8501_38</t>
  </si>
  <si>
    <t>S8501_39</t>
  </si>
  <si>
    <t>S8501_40</t>
  </si>
  <si>
    <t>S8501_41</t>
  </si>
  <si>
    <t>S8501_42</t>
  </si>
  <si>
    <t>S8501_43</t>
  </si>
  <si>
    <t>S8501_44</t>
  </si>
  <si>
    <t>S8501_45</t>
  </si>
  <si>
    <t>S8501_46</t>
  </si>
  <si>
    <t>S8501_47</t>
  </si>
  <si>
    <t>S8501_48</t>
  </si>
  <si>
    <t>S8501_49</t>
  </si>
  <si>
    <t>S8501_50</t>
  </si>
  <si>
    <t>S8501_51</t>
  </si>
  <si>
    <t>S8501_52</t>
  </si>
  <si>
    <t>S8501_53</t>
  </si>
  <si>
    <t>S8501_54</t>
  </si>
  <si>
    <t>E5042_1</t>
  </si>
  <si>
    <t>E5042_2</t>
  </si>
  <si>
    <t>E5042_3</t>
  </si>
  <si>
    <t>E5042_4</t>
  </si>
  <si>
    <t>E5042_5</t>
  </si>
  <si>
    <t>E5042_6</t>
  </si>
  <si>
    <t>E5042_7</t>
  </si>
  <si>
    <t>E5042_8</t>
  </si>
  <si>
    <t>E5042_9</t>
  </si>
  <si>
    <t>E5042_10</t>
  </si>
  <si>
    <t>E5042_11</t>
  </si>
  <si>
    <t>S8707_1</t>
  </si>
  <si>
    <t>S8707_2</t>
  </si>
  <si>
    <t>S8707_3</t>
  </si>
  <si>
    <t>S8707_4</t>
  </si>
  <si>
    <t>S8707_5</t>
  </si>
  <si>
    <t>S8707_6</t>
  </si>
  <si>
    <t>S8707_7</t>
  </si>
  <si>
    <t>E2101_1</t>
  </si>
  <si>
    <t>E2101_2</t>
  </si>
  <si>
    <t>E2101_3</t>
  </si>
  <si>
    <t>E2101_4</t>
  </si>
  <si>
    <t>E2101_5</t>
  </si>
  <si>
    <t>E2101_6</t>
  </si>
  <si>
    <t>E2101_7</t>
  </si>
  <si>
    <t>E2101_8</t>
  </si>
  <si>
    <t>E2101_9</t>
  </si>
  <si>
    <t>E2101_10</t>
  </si>
  <si>
    <t>E2101_11</t>
  </si>
  <si>
    <t>E2101_12</t>
  </si>
  <si>
    <t>E2101_13</t>
  </si>
  <si>
    <t>E5015_1</t>
  </si>
  <si>
    <t>E5015_2</t>
  </si>
  <si>
    <t>E5015_3</t>
  </si>
  <si>
    <t>E5015_4</t>
  </si>
  <si>
    <t>E5015_5</t>
  </si>
  <si>
    <t>E5015_6</t>
  </si>
  <si>
    <t>E5015_7</t>
  </si>
  <si>
    <t>E5015_8</t>
  </si>
  <si>
    <t>E5015_10</t>
  </si>
  <si>
    <t>E5016_1</t>
  </si>
  <si>
    <t>E5016_2</t>
  </si>
  <si>
    <t>E5016_3</t>
  </si>
  <si>
    <t>E5016_4</t>
  </si>
  <si>
    <t>E5016_5</t>
  </si>
  <si>
    <t>E5016_6</t>
  </si>
  <si>
    <t>E2221_1</t>
  </si>
  <si>
    <t>E2221_2</t>
  </si>
  <si>
    <t>E2221_3</t>
  </si>
  <si>
    <t>E2221_4</t>
  </si>
  <si>
    <t>E2221_5</t>
  </si>
  <si>
    <t>E2221_6</t>
  </si>
  <si>
    <t>E2221_7</t>
  </si>
  <si>
    <t>E2221_8</t>
  </si>
  <si>
    <t>E2221_9</t>
  </si>
  <si>
    <t>E2221_10</t>
  </si>
  <si>
    <t>E2221_11</t>
  </si>
  <si>
    <t>E2221_12</t>
  </si>
  <si>
    <t>E2221_13</t>
  </si>
  <si>
    <t>E2221_14</t>
  </si>
  <si>
    <t>E2221_15</t>
  </si>
  <si>
    <t>E2221_16</t>
  </si>
  <si>
    <t>E2221_17</t>
  </si>
  <si>
    <t>E2221_18</t>
  </si>
  <si>
    <t>E2221_19</t>
  </si>
  <si>
    <t>E2221_20</t>
  </si>
  <si>
    <t>E2221_21</t>
  </si>
  <si>
    <t>E2221_22</t>
  </si>
  <si>
    <t>E2221_23</t>
  </si>
  <si>
    <t>E2221_24</t>
  </si>
  <si>
    <t>E2221_25</t>
  </si>
  <si>
    <t>E2221_26</t>
  </si>
  <si>
    <t>E2221_27</t>
  </si>
  <si>
    <t>E2221_28</t>
  </si>
  <si>
    <t>E2221_29</t>
  </si>
  <si>
    <t>E2221_30</t>
  </si>
  <si>
    <t>E2221_31</t>
  </si>
  <si>
    <t>E2221_32</t>
  </si>
  <si>
    <t>E2221_33</t>
  </si>
  <si>
    <t>E2221_34</t>
  </si>
  <si>
    <t>E2221_35</t>
  </si>
  <si>
    <t>E2221_36</t>
  </si>
  <si>
    <t>E2221_37</t>
  </si>
  <si>
    <t>E2221_38</t>
  </si>
  <si>
    <t>E2221_39</t>
  </si>
  <si>
    <t>E2221_40</t>
  </si>
  <si>
    <t>E2221_41</t>
  </si>
  <si>
    <t>E2221_42</t>
  </si>
  <si>
    <t>E2221_43</t>
  </si>
  <si>
    <t>E2221_44</t>
  </si>
  <si>
    <t>E2221_45</t>
  </si>
  <si>
    <t>E2221_46</t>
  </si>
  <si>
    <t>E2221_47</t>
  </si>
  <si>
    <t>E2221_48</t>
  </si>
  <si>
    <t>E2221_49</t>
  </si>
  <si>
    <t>E2221_50</t>
  </si>
  <si>
    <t>E2221_51</t>
  </si>
  <si>
    <t>E2221_52</t>
  </si>
  <si>
    <t>E2221_53</t>
  </si>
  <si>
    <t>E2221_54</t>
  </si>
  <si>
    <t>E2221_55</t>
  </si>
  <si>
    <t>E2221_56</t>
  </si>
  <si>
    <t>E2221_57</t>
  </si>
  <si>
    <t>E2221_58</t>
  </si>
  <si>
    <t>E2221_59</t>
  </si>
  <si>
    <t>E2221_60</t>
  </si>
  <si>
    <t>E2221_61</t>
  </si>
  <si>
    <t>E2221_62</t>
  </si>
  <si>
    <t>E2221_63</t>
  </si>
  <si>
    <t>E2221_64</t>
  </si>
  <si>
    <t>E2221_65</t>
  </si>
  <si>
    <t>E2221_66</t>
  </si>
  <si>
    <t>E2221_67</t>
  </si>
  <si>
    <t>E2221_68</t>
  </si>
  <si>
    <t>E2221_69</t>
  </si>
  <si>
    <t>E2221_70</t>
  </si>
  <si>
    <t>E2221_71</t>
  </si>
  <si>
    <t>E2221_72</t>
  </si>
  <si>
    <t>E2221_73</t>
  </si>
  <si>
    <t>E2221_74</t>
  </si>
  <si>
    <t>E2221_75</t>
  </si>
  <si>
    <t>E2221_76</t>
  </si>
  <si>
    <t>E2221_77</t>
  </si>
  <si>
    <t>E2221_78</t>
  </si>
  <si>
    <t>E2221_79</t>
  </si>
  <si>
    <t>E2221_80</t>
  </si>
  <si>
    <t>E2221_81</t>
  </si>
  <si>
    <t>E2221_82</t>
  </si>
  <si>
    <t>E2221_83</t>
  </si>
  <si>
    <t>E2221_84</t>
  </si>
  <si>
    <t>E2221_85</t>
  </si>
  <si>
    <t>E2221_86</t>
  </si>
  <si>
    <t>E2221_87</t>
  </si>
  <si>
    <t>E2221_88</t>
  </si>
  <si>
    <t>E2221_89</t>
  </si>
  <si>
    <t>E2221_90</t>
  </si>
  <si>
    <t>E2221_91</t>
  </si>
  <si>
    <t>E2221_92</t>
  </si>
  <si>
    <t>E2221_93</t>
  </si>
  <si>
    <t>E2221_94</t>
  </si>
  <si>
    <t>E2221_95</t>
  </si>
  <si>
    <t>E2221_96</t>
  </si>
  <si>
    <t>E2221_97</t>
  </si>
  <si>
    <t>E2221_98</t>
  </si>
  <si>
    <t>E2221_99</t>
  </si>
  <si>
    <t>E2221_100</t>
  </si>
  <si>
    <t>Ashford - mobile</t>
  </si>
  <si>
    <t>E2221_101</t>
  </si>
  <si>
    <t>Dover - mobile</t>
  </si>
  <si>
    <t>E2221_102</t>
  </si>
  <si>
    <t>Maidstone - mobile</t>
  </si>
  <si>
    <t>E2221_103</t>
  </si>
  <si>
    <t>Northfleet - mobile</t>
  </si>
  <si>
    <t>E2221_104</t>
  </si>
  <si>
    <t>Sturry - mobile</t>
  </si>
  <si>
    <t>E5043_1</t>
  </si>
  <si>
    <t>E5043_2</t>
  </si>
  <si>
    <t>E5043_3</t>
  </si>
  <si>
    <t>E5043_4</t>
  </si>
  <si>
    <t>E5043_5</t>
  </si>
  <si>
    <t>E5043_6</t>
  </si>
  <si>
    <t>E5043_7</t>
  </si>
  <si>
    <t>E2321_1</t>
  </si>
  <si>
    <t>E2321_2</t>
  </si>
  <si>
    <t>E2321_3</t>
  </si>
  <si>
    <t>E2321_7</t>
  </si>
  <si>
    <t>E2321_8</t>
  </si>
  <si>
    <t>E2321_10</t>
  </si>
  <si>
    <t>E2321_11</t>
  </si>
  <si>
    <t>E2321_15</t>
  </si>
  <si>
    <t>E2321_16</t>
  </si>
  <si>
    <t>E2321_17</t>
  </si>
  <si>
    <t>E2321_20</t>
  </si>
  <si>
    <t>E2321_21</t>
  </si>
  <si>
    <t>E2321_22</t>
  </si>
  <si>
    <t>E2321_23</t>
  </si>
  <si>
    <t>E2321_24</t>
  </si>
  <si>
    <t>E2321_25</t>
  </si>
  <si>
    <t>E2321_26</t>
  </si>
  <si>
    <t>E2321_28</t>
  </si>
  <si>
    <t>E2321_29</t>
  </si>
  <si>
    <t>E2321_30</t>
  </si>
  <si>
    <t>E2321_32</t>
  </si>
  <si>
    <t>E2321_34</t>
  </si>
  <si>
    <t>E2321_36</t>
  </si>
  <si>
    <t>E2321_37</t>
  </si>
  <si>
    <t>E2321_39</t>
  </si>
  <si>
    <t>E2321_42</t>
  </si>
  <si>
    <t>E2321_47</t>
  </si>
  <si>
    <t>E2321_48</t>
  </si>
  <si>
    <t>E2321_50</t>
  </si>
  <si>
    <t>E2321_51</t>
  </si>
  <si>
    <t>E2321_52</t>
  </si>
  <si>
    <t>E2321_53</t>
  </si>
  <si>
    <t>E2321_54</t>
  </si>
  <si>
    <t>E2321_57</t>
  </si>
  <si>
    <t>E2321_58</t>
  </si>
  <si>
    <t>E2321_59</t>
  </si>
  <si>
    <t>E2321_60</t>
  </si>
  <si>
    <t>E2321_61</t>
  </si>
  <si>
    <t>E2321_62</t>
  </si>
  <si>
    <t>E2321_63</t>
  </si>
  <si>
    <t>E2321_64</t>
  </si>
  <si>
    <t>E2321_68</t>
  </si>
  <si>
    <t>E2321_69</t>
  </si>
  <si>
    <t>E2321_70</t>
  </si>
  <si>
    <t>E2321_71</t>
  </si>
  <si>
    <t>E2321_72</t>
  </si>
  <si>
    <t>E2321_74</t>
  </si>
  <si>
    <t>E2321_75</t>
  </si>
  <si>
    <t>E2321_76</t>
  </si>
  <si>
    <t>E2321_77</t>
  </si>
  <si>
    <t>E2321_78</t>
  </si>
  <si>
    <t>E2321_79</t>
  </si>
  <si>
    <t>E2321_80</t>
  </si>
  <si>
    <t>Whalley Mobile</t>
  </si>
  <si>
    <t>E2401_1</t>
  </si>
  <si>
    <t>Aylestone Library</t>
  </si>
  <si>
    <t>E2401_2</t>
  </si>
  <si>
    <t>Beaumont Leys Library</t>
  </si>
  <si>
    <t>E2401_3</t>
  </si>
  <si>
    <t>Belgrave Library</t>
  </si>
  <si>
    <t>E2401_4</t>
  </si>
  <si>
    <t>Braunstone Library</t>
  </si>
  <si>
    <t>E2401_5</t>
  </si>
  <si>
    <t>E2401_6</t>
  </si>
  <si>
    <t>Evington Library</t>
  </si>
  <si>
    <t>E2401_7</t>
  </si>
  <si>
    <t>Eyres Monsell Library</t>
  </si>
  <si>
    <t>E2401_8</t>
  </si>
  <si>
    <t>Fosse Library</t>
  </si>
  <si>
    <t>E2401_9</t>
  </si>
  <si>
    <t>Hamilton Library</t>
  </si>
  <si>
    <t>E2401_10</t>
  </si>
  <si>
    <t>Highfields Library</t>
  </si>
  <si>
    <t>E2401_11</t>
  </si>
  <si>
    <t>E2401_12</t>
  </si>
  <si>
    <t>New Parks Library</t>
  </si>
  <si>
    <t>E2401_13</t>
  </si>
  <si>
    <t>Pork Pie Library</t>
  </si>
  <si>
    <t>E2401_14</t>
  </si>
  <si>
    <t>Rushey Mead Library</t>
  </si>
  <si>
    <t>E2401_15</t>
  </si>
  <si>
    <t>St Barnabas Library</t>
  </si>
  <si>
    <t>E2401_16</t>
  </si>
  <si>
    <t>St Matthews Library</t>
  </si>
  <si>
    <t>E2401_17</t>
  </si>
  <si>
    <t>Westcotes Library</t>
  </si>
  <si>
    <t>E2401_18</t>
  </si>
  <si>
    <t>Children's bookbus</t>
  </si>
  <si>
    <t>E2401_19</t>
  </si>
  <si>
    <t>Under's 5 bookbus</t>
  </si>
  <si>
    <t>E2421_1</t>
  </si>
  <si>
    <t>E2421_2</t>
  </si>
  <si>
    <t>E2421_3</t>
  </si>
  <si>
    <t>E2421_5</t>
  </si>
  <si>
    <t>E2421_6</t>
  </si>
  <si>
    <t>E2421_7</t>
  </si>
  <si>
    <t>E2421_8</t>
  </si>
  <si>
    <t>E2421_9</t>
  </si>
  <si>
    <t>E2421_10</t>
  </si>
  <si>
    <t>E2421_11</t>
  </si>
  <si>
    <t>E2421_12</t>
  </si>
  <si>
    <t>E2421_13</t>
  </si>
  <si>
    <t>E2421_14</t>
  </si>
  <si>
    <t>E2421_15</t>
  </si>
  <si>
    <t>E2421_16</t>
  </si>
  <si>
    <t>E2421_17</t>
  </si>
  <si>
    <t>E2421_18</t>
  </si>
  <si>
    <t>E2421_19</t>
  </si>
  <si>
    <t>E2421_20</t>
  </si>
  <si>
    <t>E2421_21</t>
  </si>
  <si>
    <t>E2421_22</t>
  </si>
  <si>
    <t>E2421_23</t>
  </si>
  <si>
    <t>E2421_24</t>
  </si>
  <si>
    <t>E2421_25</t>
  </si>
  <si>
    <t>E2421_26</t>
  </si>
  <si>
    <t>E2421_27</t>
  </si>
  <si>
    <t>E2421_28</t>
  </si>
  <si>
    <t>E2421_29</t>
  </si>
  <si>
    <t>E2421_30</t>
  </si>
  <si>
    <t>E2421_31</t>
  </si>
  <si>
    <t>E2421_32</t>
  </si>
  <si>
    <t>E2421_33</t>
  </si>
  <si>
    <t>E2421_34</t>
  </si>
  <si>
    <t>E2421_35</t>
  </si>
  <si>
    <t>E2421_36</t>
  </si>
  <si>
    <t>E2421_37</t>
  </si>
  <si>
    <t>E2421_38</t>
  </si>
  <si>
    <t>E2421_39</t>
  </si>
  <si>
    <t>E2421_40</t>
  </si>
  <si>
    <t>E2421_41</t>
  </si>
  <si>
    <t>E2421_42</t>
  </si>
  <si>
    <t>E2421_43</t>
  </si>
  <si>
    <t>E2421_44</t>
  </si>
  <si>
    <t>E2421_45</t>
  </si>
  <si>
    <t>E2421_46</t>
  </si>
  <si>
    <t>E2421_47</t>
  </si>
  <si>
    <t>E2421_48</t>
  </si>
  <si>
    <t>E2421_49</t>
  </si>
  <si>
    <t>E2421_50</t>
  </si>
  <si>
    <t>E2421_51</t>
  </si>
  <si>
    <t>E2421_52</t>
  </si>
  <si>
    <t>E2421_53</t>
  </si>
  <si>
    <t>E2421_54</t>
  </si>
  <si>
    <t>E2421_55</t>
  </si>
  <si>
    <t>E5018_1</t>
  </si>
  <si>
    <t>E5018_2</t>
  </si>
  <si>
    <t>E5018_3</t>
  </si>
  <si>
    <t>E5018_4</t>
  </si>
  <si>
    <t>E5018_5</t>
  </si>
  <si>
    <t>E5018_6</t>
  </si>
  <si>
    <t>E5018_7</t>
  </si>
  <si>
    <t>E5018_8</t>
  </si>
  <si>
    <t>E5018_9</t>
  </si>
  <si>
    <t>E5018_10</t>
  </si>
  <si>
    <t>E5018_11</t>
  </si>
  <si>
    <t>E5018_12</t>
  </si>
  <si>
    <t>E5018_13</t>
  </si>
  <si>
    <t>E2520_1</t>
  </si>
  <si>
    <t>E2520_2</t>
  </si>
  <si>
    <t>E2520_3</t>
  </si>
  <si>
    <t>E2520_4</t>
  </si>
  <si>
    <t>E2520_5</t>
  </si>
  <si>
    <t>E2520_6</t>
  </si>
  <si>
    <t>E2520_7</t>
  </si>
  <si>
    <t>E2520_8</t>
  </si>
  <si>
    <t>E2520_9</t>
  </si>
  <si>
    <t>E2520_10</t>
  </si>
  <si>
    <t>E2520_11</t>
  </si>
  <si>
    <t>E2520_12</t>
  </si>
  <si>
    <t>E2520_13</t>
  </si>
  <si>
    <t xml:space="preserve">Grantham </t>
  </si>
  <si>
    <t>E2520_14</t>
  </si>
  <si>
    <t>E2520_15</t>
  </si>
  <si>
    <t>E2520_16</t>
  </si>
  <si>
    <t>E2520_17</t>
  </si>
  <si>
    <t>E2520_18</t>
  </si>
  <si>
    <t>E2520_19</t>
  </si>
  <si>
    <t>Heckington</t>
  </si>
  <si>
    <t>E2520_20</t>
  </si>
  <si>
    <t>E2520_21</t>
  </si>
  <si>
    <t>E2520_22</t>
  </si>
  <si>
    <t>E2520_23</t>
  </si>
  <si>
    <t>E2520_24</t>
  </si>
  <si>
    <t>E2520_25</t>
  </si>
  <si>
    <t>E2520_26</t>
  </si>
  <si>
    <t>E2520_27</t>
  </si>
  <si>
    <t>E2520_28</t>
  </si>
  <si>
    <t>E2520_29</t>
  </si>
  <si>
    <t>E2520_30</t>
  </si>
  <si>
    <t>E2520_31</t>
  </si>
  <si>
    <t>E2520_32</t>
  </si>
  <si>
    <t>E2520_33</t>
  </si>
  <si>
    <t>E2520_34</t>
  </si>
  <si>
    <t>Sutton Bridge Community Library</t>
  </si>
  <si>
    <t>E2520_35</t>
  </si>
  <si>
    <t>E2520_36</t>
  </si>
  <si>
    <t>E2520_37</t>
  </si>
  <si>
    <t>Saxilby</t>
  </si>
  <si>
    <t>E2520_38</t>
  </si>
  <si>
    <t>E2520_39</t>
  </si>
  <si>
    <t>E2520_40</t>
  </si>
  <si>
    <t>E2520_41</t>
  </si>
  <si>
    <t>E2520_42</t>
  </si>
  <si>
    <t>E2520_43</t>
  </si>
  <si>
    <t>E2520_44</t>
  </si>
  <si>
    <t>E2520_46</t>
  </si>
  <si>
    <t>E2520_47</t>
  </si>
  <si>
    <t>E2520_48</t>
  </si>
  <si>
    <t>E2520_49</t>
  </si>
  <si>
    <t>E2520_50</t>
  </si>
  <si>
    <t>E2520_51</t>
  </si>
  <si>
    <t>E2520_52</t>
  </si>
  <si>
    <t>E2520_53</t>
  </si>
  <si>
    <t>E2520_54</t>
  </si>
  <si>
    <t>E2520_55</t>
  </si>
  <si>
    <t>E2520_56</t>
  </si>
  <si>
    <t>E2520_57</t>
  </si>
  <si>
    <t>E0201_1</t>
  </si>
  <si>
    <t>Bury Park</t>
  </si>
  <si>
    <t>E0201_2</t>
  </si>
  <si>
    <t>Leagrave</t>
  </si>
  <si>
    <t>E0201_3</t>
  </si>
  <si>
    <t>Lewsey</t>
  </si>
  <si>
    <t>E0201_4</t>
  </si>
  <si>
    <t>E0201_5</t>
  </si>
  <si>
    <t>Marsh Farm</t>
  </si>
  <si>
    <t>E0201_6</t>
  </si>
  <si>
    <t>Stopsley</t>
  </si>
  <si>
    <t>E4203_1</t>
  </si>
  <si>
    <t>E4203_2</t>
  </si>
  <si>
    <t>E4203_3</t>
  </si>
  <si>
    <t>E4203_4</t>
  </si>
  <si>
    <t>E4203_5</t>
  </si>
  <si>
    <t>E4203_6</t>
  </si>
  <si>
    <t>E4203_7</t>
  </si>
  <si>
    <t>E4203_8</t>
  </si>
  <si>
    <t>E4203_9</t>
  </si>
  <si>
    <t>E4203_10</t>
  </si>
  <si>
    <t>E4203_11</t>
  </si>
  <si>
    <t>E4203_12</t>
  </si>
  <si>
    <t>E4203_13</t>
  </si>
  <si>
    <t>E4203_14</t>
  </si>
  <si>
    <t>E4203_15</t>
  </si>
  <si>
    <t>E4203_16</t>
  </si>
  <si>
    <t>E4203_17</t>
  </si>
  <si>
    <t>E4203_18</t>
  </si>
  <si>
    <t>E4203_19</t>
  </si>
  <si>
    <t>E4203_20</t>
  </si>
  <si>
    <t>E4203_21</t>
  </si>
  <si>
    <t>E4203_22</t>
  </si>
  <si>
    <t>E2201_1</t>
  </si>
  <si>
    <t>E2201_2</t>
  </si>
  <si>
    <t>E2201_3</t>
  </si>
  <si>
    <t>E2201_4</t>
  </si>
  <si>
    <t>E2201_5</t>
  </si>
  <si>
    <t>E2201_6</t>
  </si>
  <si>
    <t>E2201_7</t>
  </si>
  <si>
    <t>E2201_8</t>
  </si>
  <si>
    <t>E2201_9</t>
  </si>
  <si>
    <t>E2201_10</t>
  </si>
  <si>
    <t>E2201_11</t>
  </si>
  <si>
    <t>E2201_12</t>
  </si>
  <si>
    <t>E2201_13</t>
  </si>
  <si>
    <t>E2201_14</t>
  </si>
  <si>
    <t>E2201_15</t>
  </si>
  <si>
    <t>E2201_16</t>
  </si>
  <si>
    <t>E2201_17</t>
  </si>
  <si>
    <t>E5044_1</t>
  </si>
  <si>
    <t>E5044_2</t>
  </si>
  <si>
    <t>E5044_3</t>
  </si>
  <si>
    <t>E5044_4</t>
  </si>
  <si>
    <t>E5044_5</t>
  </si>
  <si>
    <t>E5044_6</t>
  </si>
  <si>
    <t>E5044_7</t>
  </si>
  <si>
    <t>S8603_1</t>
  </si>
  <si>
    <t>S8603_2</t>
  </si>
  <si>
    <t>S8603_3</t>
  </si>
  <si>
    <t>S8603_4</t>
  </si>
  <si>
    <t>S8603_5</t>
  </si>
  <si>
    <t>S8603_6</t>
  </si>
  <si>
    <t>S8603_7</t>
  </si>
  <si>
    <t>S8603_8</t>
  </si>
  <si>
    <t>S8603_9</t>
  </si>
  <si>
    <t>S8603_10</t>
  </si>
  <si>
    <t>S8403_1</t>
  </si>
  <si>
    <t>S8403_2</t>
  </si>
  <si>
    <t>S8403_3</t>
  </si>
  <si>
    <t>S8403_4</t>
  </si>
  <si>
    <t>S8403_5</t>
  </si>
  <si>
    <t>S8403_6</t>
  </si>
  <si>
    <t>S8403_7</t>
  </si>
  <si>
    <t>S8403_8</t>
  </si>
  <si>
    <t>S8403_9</t>
  </si>
  <si>
    <t>S8403_10</t>
  </si>
  <si>
    <t>S8403_11</t>
  </si>
  <si>
    <t>S8403_12</t>
  </si>
  <si>
    <t>W7701_1</t>
  </si>
  <si>
    <t>W7701_4</t>
  </si>
  <si>
    <t>W7701_7</t>
  </si>
  <si>
    <t>W7701_9</t>
  </si>
  <si>
    <t>W7701_10</t>
  </si>
  <si>
    <t>W7701_11</t>
  </si>
  <si>
    <t>W7701_13</t>
  </si>
  <si>
    <t>W7701_15</t>
  </si>
  <si>
    <t>W7701_18</t>
  </si>
  <si>
    <t>E4502_1</t>
  </si>
  <si>
    <t>City</t>
  </si>
  <si>
    <t>E4502_2</t>
  </si>
  <si>
    <t>E4502_3</t>
  </si>
  <si>
    <t>E4502_4</t>
  </si>
  <si>
    <t>E4502_5</t>
  </si>
  <si>
    <t>E4502_6</t>
  </si>
  <si>
    <t>E4502_7</t>
  </si>
  <si>
    <t>E4502_8</t>
  </si>
  <si>
    <t>E4502_9</t>
  </si>
  <si>
    <t>E4502_10</t>
  </si>
  <si>
    <t>E4502_11</t>
  </si>
  <si>
    <t>E4502_12</t>
  </si>
  <si>
    <t>E4502_13</t>
  </si>
  <si>
    <t>E5045_1</t>
  </si>
  <si>
    <t>E5045_2</t>
  </si>
  <si>
    <t>E5045_3</t>
  </si>
  <si>
    <t>E5045_4</t>
  </si>
  <si>
    <t>E5045_5</t>
  </si>
  <si>
    <t>E5045_6</t>
  </si>
  <si>
    <t>E5045_7</t>
  </si>
  <si>
    <t>E5045_8</t>
  </si>
  <si>
    <t>E5045_9</t>
  </si>
  <si>
    <t>E5045_10</t>
  </si>
  <si>
    <t>W7203_1</t>
  </si>
  <si>
    <t>W7203_2</t>
  </si>
  <si>
    <t>W7203_3</t>
  </si>
  <si>
    <t>W7203_4</t>
  </si>
  <si>
    <t>W7203_5</t>
  </si>
  <si>
    <t>W7203_6</t>
  </si>
  <si>
    <t>W7203_7</t>
  </si>
  <si>
    <t>W7203_8</t>
  </si>
  <si>
    <t>W7203_9</t>
  </si>
  <si>
    <t>E2620_1</t>
  </si>
  <si>
    <t>E2620_2</t>
  </si>
  <si>
    <t>E2620_3</t>
  </si>
  <si>
    <t>E2620_4</t>
  </si>
  <si>
    <t>E2620_5</t>
  </si>
  <si>
    <t>E2620_6</t>
  </si>
  <si>
    <t>E2620_7</t>
  </si>
  <si>
    <t>E2620_8</t>
  </si>
  <si>
    <t>E2620_9</t>
  </si>
  <si>
    <t>E2620_10</t>
  </si>
  <si>
    <t>E2620_11</t>
  </si>
  <si>
    <t>E2620_12</t>
  </si>
  <si>
    <t>E2620_13</t>
  </si>
  <si>
    <t>E2620_14</t>
  </si>
  <si>
    <t>E2620_15</t>
  </si>
  <si>
    <t>E2620_16</t>
  </si>
  <si>
    <t>E2620_17</t>
  </si>
  <si>
    <t>E2620_18</t>
  </si>
  <si>
    <t>E2620_19</t>
  </si>
  <si>
    <t>E2620_20</t>
  </si>
  <si>
    <t>E2620_21</t>
  </si>
  <si>
    <t>E2620_22</t>
  </si>
  <si>
    <t>E2620_23</t>
  </si>
  <si>
    <t>E2620_24</t>
  </si>
  <si>
    <t>E2620_25</t>
  </si>
  <si>
    <t>E2620_26</t>
  </si>
  <si>
    <t>E2620_27</t>
  </si>
  <si>
    <t>E2620_28</t>
  </si>
  <si>
    <t>E2620_29</t>
  </si>
  <si>
    <t>E2620_30</t>
  </si>
  <si>
    <t>E2620_31</t>
  </si>
  <si>
    <t>E2620_32</t>
  </si>
  <si>
    <t>E2620_33</t>
  </si>
  <si>
    <t>E2620_34</t>
  </si>
  <si>
    <t>E2620_35</t>
  </si>
  <si>
    <t>E2620_36</t>
  </si>
  <si>
    <t>E2620_37</t>
  </si>
  <si>
    <t>E2620_38</t>
  </si>
  <si>
    <t>E2620_39</t>
  </si>
  <si>
    <t>E2620_40</t>
  </si>
  <si>
    <t>E2620_41</t>
  </si>
  <si>
    <t>E2620_42</t>
  </si>
  <si>
    <t>E2620_43</t>
  </si>
  <si>
    <t>E2620_44</t>
  </si>
  <si>
    <t>E2620_45</t>
  </si>
  <si>
    <t>E2620_46</t>
  </si>
  <si>
    <t>E2620_47</t>
  </si>
  <si>
    <t>E2620_48</t>
  </si>
  <si>
    <t>E2620_49</t>
  </si>
  <si>
    <t>E2620_50</t>
  </si>
  <si>
    <t>E2620_51</t>
  </si>
  <si>
    <t>E2620_55</t>
  </si>
  <si>
    <t>E2620_56</t>
  </si>
  <si>
    <t>E2620_58</t>
  </si>
  <si>
    <t>E2620_59</t>
  </si>
  <si>
    <t>S8709_1</t>
  </si>
  <si>
    <t>S8709_2</t>
  </si>
  <si>
    <t>S8709_3</t>
  </si>
  <si>
    <t>S8709_4</t>
  </si>
  <si>
    <t>S8709_5</t>
  </si>
  <si>
    <t>S8709_6</t>
  </si>
  <si>
    <t>S8709_7</t>
  </si>
  <si>
    <t>S8709_8</t>
  </si>
  <si>
    <t>S8709_9</t>
  </si>
  <si>
    <t>S8709_10</t>
  </si>
  <si>
    <t>S8709_11</t>
  </si>
  <si>
    <t>S8709_12</t>
  </si>
  <si>
    <t>S8709_13</t>
  </si>
  <si>
    <t>S8709_14</t>
  </si>
  <si>
    <t>S8709_15</t>
  </si>
  <si>
    <t>S8709_16</t>
  </si>
  <si>
    <t>S8709_17</t>
  </si>
  <si>
    <t>S8709_18</t>
  </si>
  <si>
    <t>S8709_19</t>
  </si>
  <si>
    <t>S8709_20</t>
  </si>
  <si>
    <t>S8708_1</t>
  </si>
  <si>
    <t>S8708_2</t>
  </si>
  <si>
    <t>S8708_3</t>
  </si>
  <si>
    <t>S8708_4</t>
  </si>
  <si>
    <t>S8708_5</t>
  </si>
  <si>
    <t>S8708_6</t>
  </si>
  <si>
    <t>S8708_7</t>
  </si>
  <si>
    <t>S8708_8</t>
  </si>
  <si>
    <t>S8708_10</t>
  </si>
  <si>
    <t>S8708_11</t>
  </si>
  <si>
    <t>S8708_12</t>
  </si>
  <si>
    <t>S8708_13</t>
  </si>
  <si>
    <t>S8708_14</t>
  </si>
  <si>
    <t>S8708_15</t>
  </si>
  <si>
    <t>S8708_16</t>
  </si>
  <si>
    <t>S8708_19</t>
  </si>
  <si>
    <t>S8708_20</t>
  </si>
  <si>
    <t>S8708_21</t>
  </si>
  <si>
    <t>S8708_22</t>
  </si>
  <si>
    <t>S8708_23</t>
  </si>
  <si>
    <t>S8708_24</t>
  </si>
  <si>
    <t>S8708_25</t>
  </si>
  <si>
    <t>S8708_26</t>
  </si>
  <si>
    <t>E2004_1</t>
  </si>
  <si>
    <t>North Lincolnshire Library</t>
  </si>
  <si>
    <t>E2004_2</t>
  </si>
  <si>
    <t>E2004_3</t>
  </si>
  <si>
    <t>E2004_4</t>
  </si>
  <si>
    <t>E2004_5</t>
  </si>
  <si>
    <t>E2004_6</t>
  </si>
  <si>
    <t>E2004_7</t>
  </si>
  <si>
    <t>E2004_8</t>
  </si>
  <si>
    <t>E2004_9</t>
  </si>
  <si>
    <t>E2004_10</t>
  </si>
  <si>
    <t>E2004_11</t>
  </si>
  <si>
    <t>E2004_12</t>
  </si>
  <si>
    <t>E2004_13</t>
  </si>
  <si>
    <t>E2004_14</t>
  </si>
  <si>
    <t>E2004_15</t>
  </si>
  <si>
    <t>E2004_16</t>
  </si>
  <si>
    <t>E0104_1</t>
  </si>
  <si>
    <t>E0104_2</t>
  </si>
  <si>
    <t>E0104_3</t>
  </si>
  <si>
    <t>E0104_4</t>
  </si>
  <si>
    <t>E0104_6</t>
  </si>
  <si>
    <t>E0104_7</t>
  </si>
  <si>
    <t>E0104_8</t>
  </si>
  <si>
    <t>E0104_9</t>
  </si>
  <si>
    <t>E0104_10</t>
  </si>
  <si>
    <t>E0104_11</t>
  </si>
  <si>
    <t>E0104_12</t>
  </si>
  <si>
    <t>E0104_13</t>
  </si>
  <si>
    <t>E4503_1</t>
  </si>
  <si>
    <t>E4503_2</t>
  </si>
  <si>
    <t>E4503_3</t>
  </si>
  <si>
    <t>E4503_4</t>
  </si>
  <si>
    <t>E4503_5</t>
  </si>
  <si>
    <t>E4503_6</t>
  </si>
  <si>
    <t>E4503_7</t>
  </si>
  <si>
    <t>E4503_8</t>
  </si>
  <si>
    <t>E4503_9</t>
  </si>
  <si>
    <t>E4503_10</t>
  </si>
  <si>
    <t>E4503_11</t>
  </si>
  <si>
    <t>E4503_12</t>
  </si>
  <si>
    <t>E4503_13</t>
  </si>
  <si>
    <t>E4503_14</t>
  </si>
  <si>
    <t>E4503_15</t>
  </si>
  <si>
    <t>E4503_16</t>
  </si>
  <si>
    <t>E2721_1</t>
  </si>
  <si>
    <t>E2721_2</t>
  </si>
  <si>
    <t>E2721_3</t>
  </si>
  <si>
    <t>E2721_4</t>
  </si>
  <si>
    <t>E2721_5</t>
  </si>
  <si>
    <t>E2721_6</t>
  </si>
  <si>
    <t>E2721_7</t>
  </si>
  <si>
    <t>E2721_8</t>
  </si>
  <si>
    <t>E2721_9</t>
  </si>
  <si>
    <t>E2721_10</t>
  </si>
  <si>
    <t>E2721_11</t>
  </si>
  <si>
    <t>E2721_12</t>
  </si>
  <si>
    <t>E2721_13</t>
  </si>
  <si>
    <t>E2721_14</t>
  </si>
  <si>
    <t>E2721_15</t>
  </si>
  <si>
    <t>E2721_16</t>
  </si>
  <si>
    <t>E2721_17</t>
  </si>
  <si>
    <t>E2721_18</t>
  </si>
  <si>
    <t>E2721_19</t>
  </si>
  <si>
    <t>E2721_20</t>
  </si>
  <si>
    <t>E2721_21</t>
  </si>
  <si>
    <t>E2721_22</t>
  </si>
  <si>
    <t>E2721_23</t>
  </si>
  <si>
    <t>E2721_24</t>
  </si>
  <si>
    <t>E2721_25</t>
  </si>
  <si>
    <t>E2721_26</t>
  </si>
  <si>
    <t>E2721_27</t>
  </si>
  <si>
    <t>E2721_28</t>
  </si>
  <si>
    <t>E2721_29</t>
  </si>
  <si>
    <t>E2721_30</t>
  </si>
  <si>
    <t>E2721_31</t>
  </si>
  <si>
    <t>E2721_32</t>
  </si>
  <si>
    <t>E2721_33</t>
  </si>
  <si>
    <t>E2721_34</t>
  </si>
  <si>
    <t>E2721_35</t>
  </si>
  <si>
    <t>E2721_36</t>
  </si>
  <si>
    <t>E2721_37</t>
  </si>
  <si>
    <t>E2721_38</t>
  </si>
  <si>
    <t>E2721_39</t>
  </si>
  <si>
    <t>E2721_40</t>
  </si>
  <si>
    <t>E2721_41</t>
  </si>
  <si>
    <t>E2721_42</t>
  </si>
  <si>
    <t>E2721_43</t>
  </si>
  <si>
    <t>E2721_44</t>
  </si>
  <si>
    <t>E2820_1</t>
  </si>
  <si>
    <t>E2820_2</t>
  </si>
  <si>
    <t>E2820_3</t>
  </si>
  <si>
    <t>E2820_4</t>
  </si>
  <si>
    <t>E2820_5</t>
  </si>
  <si>
    <t>E2820_6</t>
  </si>
  <si>
    <t>E2820_7</t>
  </si>
  <si>
    <t>E2820_8</t>
  </si>
  <si>
    <t>E2820_9</t>
  </si>
  <si>
    <t>E2820_10</t>
  </si>
  <si>
    <t>E2820_11</t>
  </si>
  <si>
    <t>E2820_12</t>
  </si>
  <si>
    <t>E2820_13</t>
  </si>
  <si>
    <t>E2820_14</t>
  </si>
  <si>
    <t>E2820_15</t>
  </si>
  <si>
    <t>E2820_16</t>
  </si>
  <si>
    <t>E2820_17</t>
  </si>
  <si>
    <t>E2820_18</t>
  </si>
  <si>
    <t>E2820_19</t>
  </si>
  <si>
    <t>E2820_20</t>
  </si>
  <si>
    <t>E2820_21</t>
  </si>
  <si>
    <t>E2820_22</t>
  </si>
  <si>
    <t>E2820_23</t>
  </si>
  <si>
    <t>E2820_24</t>
  </si>
  <si>
    <t>E2820_25</t>
  </si>
  <si>
    <t>E2820_26</t>
  </si>
  <si>
    <t>E2820_27</t>
  </si>
  <si>
    <t>E2820_28</t>
  </si>
  <si>
    <t>E2820_29</t>
  </si>
  <si>
    <t>E2820_30</t>
  </si>
  <si>
    <t>E2820_31</t>
  </si>
  <si>
    <t>E2820_32</t>
  </si>
  <si>
    <t>E2820_33</t>
  </si>
  <si>
    <t>E2820_34</t>
  </si>
  <si>
    <t>E2820_35</t>
  </si>
  <si>
    <t>E2820_36</t>
  </si>
  <si>
    <t>E3001_1</t>
  </si>
  <si>
    <t>E3001_3</t>
  </si>
  <si>
    <t>E3001_4</t>
  </si>
  <si>
    <t>E3001_5</t>
  </si>
  <si>
    <t>E3001_6</t>
  </si>
  <si>
    <t>E3001_7</t>
  </si>
  <si>
    <t>E3001_8</t>
  </si>
  <si>
    <t>E3001_9</t>
  </si>
  <si>
    <t>E3001_10</t>
  </si>
  <si>
    <t>E3001_11</t>
  </si>
  <si>
    <t>E3001_13</t>
  </si>
  <si>
    <t>E3001_14</t>
  </si>
  <si>
    <t>E3001_15</t>
  </si>
  <si>
    <t>E3001_16</t>
  </si>
  <si>
    <t>E3021_1</t>
  </si>
  <si>
    <t>E3021_2</t>
  </si>
  <si>
    <t>E3021_3</t>
  </si>
  <si>
    <t>E3021_4</t>
  </si>
  <si>
    <t>E3021_5</t>
  </si>
  <si>
    <t>E3021_6</t>
  </si>
  <si>
    <t>E3021_7</t>
  </si>
  <si>
    <t>E3021_8</t>
  </si>
  <si>
    <t>E3021_9</t>
  </si>
  <si>
    <t>E3021_10</t>
  </si>
  <si>
    <t>E3021_11</t>
  </si>
  <si>
    <t>E3021_12</t>
  </si>
  <si>
    <t>E3021_13</t>
  </si>
  <si>
    <t>E3021_14</t>
  </si>
  <si>
    <t>E3021_15</t>
  </si>
  <si>
    <t>E3021_16</t>
  </si>
  <si>
    <t>E3021_17</t>
  </si>
  <si>
    <t>E3021_18</t>
  </si>
  <si>
    <t>E3021_19</t>
  </si>
  <si>
    <t>E3021_20</t>
  </si>
  <si>
    <t>E3021_21</t>
  </si>
  <si>
    <t>E3021_22</t>
  </si>
  <si>
    <t>E3021_23</t>
  </si>
  <si>
    <t>E3021_24</t>
  </si>
  <si>
    <t>E3021_25</t>
  </si>
  <si>
    <t>E3021_26</t>
  </si>
  <si>
    <t>E3021_27</t>
  </si>
  <si>
    <t>E3021_28</t>
  </si>
  <si>
    <t>E3021_29</t>
  </si>
  <si>
    <t>E3021_30</t>
  </si>
  <si>
    <t>E3021_31</t>
  </si>
  <si>
    <t>E3021_32</t>
  </si>
  <si>
    <t>E3021_33</t>
  </si>
  <si>
    <t>E3021_34</t>
  </si>
  <si>
    <t>E3021_35</t>
  </si>
  <si>
    <t>E3021_36</t>
  </si>
  <si>
    <t>E3021_37</t>
  </si>
  <si>
    <t>E3021_38</t>
  </si>
  <si>
    <t>E3021_39</t>
  </si>
  <si>
    <t>E3021_40</t>
  </si>
  <si>
    <t>E3021_41</t>
  </si>
  <si>
    <t>E3021_42</t>
  </si>
  <si>
    <t>E3021_43</t>
  </si>
  <si>
    <t>E3021_44</t>
  </si>
  <si>
    <t>E3021_45</t>
  </si>
  <si>
    <t>E3021_46</t>
  </si>
  <si>
    <t>E3021_47</t>
  </si>
  <si>
    <t>E3021_48</t>
  </si>
  <si>
    <t>E3021_49</t>
  </si>
  <si>
    <t>E3021_50</t>
  </si>
  <si>
    <t>E3021_51</t>
  </si>
  <si>
    <t>E3021_52</t>
  </si>
  <si>
    <t>E3021_53</t>
  </si>
  <si>
    <t>E3021_54</t>
  </si>
  <si>
    <t>E3021_55</t>
  </si>
  <si>
    <t>E3021_56</t>
  </si>
  <si>
    <t>E3021_57</t>
  </si>
  <si>
    <t>E3021_58</t>
  </si>
  <si>
    <t>E3021_59</t>
  </si>
  <si>
    <t>E3021_60</t>
  </si>
  <si>
    <t>E3021_61</t>
  </si>
  <si>
    <t>E3021_62</t>
  </si>
  <si>
    <t>E3021_63</t>
  </si>
  <si>
    <t>E4204_1</t>
  </si>
  <si>
    <t>E4204_2</t>
  </si>
  <si>
    <t>E4204_3</t>
  </si>
  <si>
    <t>E4204_4</t>
  </si>
  <si>
    <t>E4204_5</t>
  </si>
  <si>
    <t>E4204_6</t>
  </si>
  <si>
    <t>E4204_7</t>
  </si>
  <si>
    <t>E4204_8</t>
  </si>
  <si>
    <t>E4204_9</t>
  </si>
  <si>
    <t>E4204_10</t>
  </si>
  <si>
    <t>E4204_11</t>
  </si>
  <si>
    <t>E4204_12</t>
  </si>
  <si>
    <t>S8901_1</t>
  </si>
  <si>
    <t>S8901_2</t>
  </si>
  <si>
    <t>S8901_3</t>
  </si>
  <si>
    <t>E3120_1</t>
  </si>
  <si>
    <t>E3120_2</t>
  </si>
  <si>
    <t>E3120_3</t>
  </si>
  <si>
    <t>E3120_4</t>
  </si>
  <si>
    <t>E3120_5</t>
  </si>
  <si>
    <t>E3120_6</t>
  </si>
  <si>
    <t>E3120_7</t>
  </si>
  <si>
    <t>E3120_8</t>
  </si>
  <si>
    <t>E3120_9</t>
  </si>
  <si>
    <t>E3120_10</t>
  </si>
  <si>
    <t>E3120_11</t>
  </si>
  <si>
    <t>E3120_12</t>
  </si>
  <si>
    <t>E3120_13</t>
  </si>
  <si>
    <t>E3120_14</t>
  </si>
  <si>
    <t>E3120_15</t>
  </si>
  <si>
    <t>E3120_16</t>
  </si>
  <si>
    <t>E3120_17</t>
  </si>
  <si>
    <t>E3120_18</t>
  </si>
  <si>
    <t>E3120_19</t>
  </si>
  <si>
    <t>E3120_20</t>
  </si>
  <si>
    <t>E3120_21</t>
  </si>
  <si>
    <t>E3120_22</t>
  </si>
  <si>
    <t>E3120_23</t>
  </si>
  <si>
    <t>E3120_24</t>
  </si>
  <si>
    <t>E3120_25</t>
  </si>
  <si>
    <t>E3120_26</t>
  </si>
  <si>
    <t>E3120_27</t>
  </si>
  <si>
    <t>E3120_28</t>
  </si>
  <si>
    <t>E3120_29</t>
  </si>
  <si>
    <t>Woodgreen</t>
  </si>
  <si>
    <t>E3120_30</t>
  </si>
  <si>
    <t>E3120_31</t>
  </si>
  <si>
    <t>E3120_32</t>
  </si>
  <si>
    <t>E3120_33</t>
  </si>
  <si>
    <t>E3120_34</t>
  </si>
  <si>
    <t>E3120_35</t>
  </si>
  <si>
    <t>E3120_36</t>
  </si>
  <si>
    <t>E3120_37</t>
  </si>
  <si>
    <t>E3120_38</t>
  </si>
  <si>
    <t>E3120_39</t>
  </si>
  <si>
    <t>E3120_40</t>
  </si>
  <si>
    <t>E3120_41</t>
  </si>
  <si>
    <t>E3120_42</t>
  </si>
  <si>
    <t>E3120_43</t>
  </si>
  <si>
    <t>S8803_1</t>
  </si>
  <si>
    <t>S8803_2</t>
  </si>
  <si>
    <t>S8803_3</t>
  </si>
  <si>
    <t>S8803_4</t>
  </si>
  <si>
    <t>S8803_5</t>
  </si>
  <si>
    <t>S8803_6</t>
  </si>
  <si>
    <t>S8803_7</t>
  </si>
  <si>
    <t>S8803_8</t>
  </si>
  <si>
    <t>S8803_9</t>
  </si>
  <si>
    <t>S8803_10</t>
  </si>
  <si>
    <t>S8803_11</t>
  </si>
  <si>
    <t>S8803_12</t>
  </si>
  <si>
    <t>S8803_13</t>
  </si>
  <si>
    <t>S8803_14</t>
  </si>
  <si>
    <t>S8803_15</t>
  </si>
  <si>
    <t>S8803_16</t>
  </si>
  <si>
    <t>E0501_1</t>
  </si>
  <si>
    <t>E0501_2</t>
  </si>
  <si>
    <t>E0501_3</t>
  </si>
  <si>
    <t>E0501_4</t>
  </si>
  <si>
    <t>E0501_5</t>
  </si>
  <si>
    <t>E0501_6</t>
  </si>
  <si>
    <t>E0501_7</t>
  </si>
  <si>
    <t>E0501_8</t>
  </si>
  <si>
    <t>E0501_9</t>
  </si>
  <si>
    <t>E0501_10</t>
  </si>
  <si>
    <t>E0501_11</t>
  </si>
  <si>
    <t>E1101_1</t>
  </si>
  <si>
    <t>E1101_2</t>
  </si>
  <si>
    <t>E1101_3</t>
  </si>
  <si>
    <t>E1101_6</t>
  </si>
  <si>
    <t>E1101_8</t>
  </si>
  <si>
    <t>E1101_9</t>
  </si>
  <si>
    <t>E1101_10</t>
  </si>
  <si>
    <t>E1101_11</t>
  </si>
  <si>
    <t>E1101_12</t>
  </si>
  <si>
    <t>E1101_13</t>
  </si>
  <si>
    <t>E1101_14</t>
  </si>
  <si>
    <t>E1101_17</t>
  </si>
  <si>
    <t>E1701_1</t>
  </si>
  <si>
    <t>E1701_2</t>
  </si>
  <si>
    <t>E1701_3</t>
  </si>
  <si>
    <t>E1701_4</t>
  </si>
  <si>
    <t>E1701_5</t>
  </si>
  <si>
    <t>E1701_6</t>
  </si>
  <si>
    <t>E1701_7</t>
  </si>
  <si>
    <t>E1701_8</t>
  </si>
  <si>
    <t>E1701_9</t>
  </si>
  <si>
    <t>E1701_10</t>
  </si>
  <si>
    <t>E0303_1</t>
  </si>
  <si>
    <t>E0303_2</t>
  </si>
  <si>
    <t>E0303_3</t>
  </si>
  <si>
    <t>E0303_4</t>
  </si>
  <si>
    <t>E0303_5</t>
  </si>
  <si>
    <t>E0303_6</t>
  </si>
  <si>
    <t>E0303_7</t>
  </si>
  <si>
    <t>E0303_8</t>
  </si>
  <si>
    <t>E5046_1</t>
  </si>
  <si>
    <t>E5046_2</t>
  </si>
  <si>
    <t>E5046_3</t>
  </si>
  <si>
    <t>E5046_4</t>
  </si>
  <si>
    <t>E5046_5</t>
  </si>
  <si>
    <t>E5046_6</t>
  </si>
  <si>
    <t>E5046_7</t>
  </si>
  <si>
    <t>E5046_8</t>
  </si>
  <si>
    <t>E5046_9</t>
  </si>
  <si>
    <t>E5046_10</t>
  </si>
  <si>
    <t>E5046_11</t>
  </si>
  <si>
    <t>E5046_12</t>
  </si>
  <si>
    <t>E5046_13</t>
  </si>
  <si>
    <t>E0703_1</t>
  </si>
  <si>
    <t>E0703_2</t>
  </si>
  <si>
    <t>E0703_3</t>
  </si>
  <si>
    <t>E0703_4</t>
  </si>
  <si>
    <t>E0703_5</t>
  </si>
  <si>
    <t>E0703_6</t>
  </si>
  <si>
    <t>E0703_7</t>
  </si>
  <si>
    <t>E0703_8</t>
  </si>
  <si>
    <t>E0703_9</t>
  </si>
  <si>
    <t>E0703_10</t>
  </si>
  <si>
    <t>E0703_11</t>
  </si>
  <si>
    <t>E0703_12</t>
  </si>
  <si>
    <t>E0703_13</t>
  </si>
  <si>
    <t>E0703_14</t>
  </si>
  <si>
    <t>S8712_1</t>
  </si>
  <si>
    <t>Bishopton Library</t>
  </si>
  <si>
    <t>S8712_2</t>
  </si>
  <si>
    <t>Bridge of Weir Library</t>
  </si>
  <si>
    <t>S8712_3</t>
  </si>
  <si>
    <t>Erskine Library</t>
  </si>
  <si>
    <t>S8712_4</t>
  </si>
  <si>
    <t>Ferguslie Park Library</t>
  </si>
  <si>
    <t>S8712_5</t>
  </si>
  <si>
    <t>Foxbar Library</t>
  </si>
  <si>
    <t>S8712_6</t>
  </si>
  <si>
    <t>Glenburn Library</t>
  </si>
  <si>
    <t>S8712_7</t>
  </si>
  <si>
    <t>Johnstone Library</t>
  </si>
  <si>
    <t>S8712_8</t>
  </si>
  <si>
    <t>Linwood Library</t>
  </si>
  <si>
    <t>S8712_9</t>
  </si>
  <si>
    <t>Lochwinnoch Library</t>
  </si>
  <si>
    <t>S8712_10</t>
  </si>
  <si>
    <t>S8712_11</t>
  </si>
  <si>
    <t>Paisley Central Library</t>
  </si>
  <si>
    <t>S8712_12</t>
  </si>
  <si>
    <t>Ralston Library</t>
  </si>
  <si>
    <t>Renfrew Library</t>
  </si>
  <si>
    <t>W7404_1</t>
  </si>
  <si>
    <t>Abercynon Library</t>
  </si>
  <si>
    <t>W7404_2</t>
  </si>
  <si>
    <t>Aberdare Library</t>
  </si>
  <si>
    <t>W7404_3</t>
  </si>
  <si>
    <t>Church Village Library</t>
  </si>
  <si>
    <t>W7404_4</t>
  </si>
  <si>
    <t>Ferndale Library</t>
  </si>
  <si>
    <t>W7404_5</t>
  </si>
  <si>
    <t>Hirwaun Library</t>
  </si>
  <si>
    <t>W7404_6</t>
  </si>
  <si>
    <t>Llantrisant Library</t>
  </si>
  <si>
    <t>W7404_7</t>
  </si>
  <si>
    <t>Mountain Ash Library</t>
  </si>
  <si>
    <t>W7404_8</t>
  </si>
  <si>
    <t>Pontyclun Library</t>
  </si>
  <si>
    <t>W7404_9</t>
  </si>
  <si>
    <t>Pontypridd Library</t>
  </si>
  <si>
    <t>W7404_10</t>
  </si>
  <si>
    <t>Porth Library</t>
  </si>
  <si>
    <t>W7404_11</t>
  </si>
  <si>
    <t>Rhydyfelin Library</t>
  </si>
  <si>
    <t>W7404_12</t>
  </si>
  <si>
    <t>Tonypandy Library</t>
  </si>
  <si>
    <t>W7404_13</t>
  </si>
  <si>
    <t>Treorchy Library</t>
  </si>
  <si>
    <t>W7404_14</t>
  </si>
  <si>
    <t>W7404_15</t>
  </si>
  <si>
    <t>E5047_1</t>
  </si>
  <si>
    <t>E5047_2</t>
  </si>
  <si>
    <t>E5047_3</t>
  </si>
  <si>
    <t>E5047_4</t>
  </si>
  <si>
    <t>E5047_5</t>
  </si>
  <si>
    <t>E5047_6</t>
  </si>
  <si>
    <t>E5047_7</t>
  </si>
  <si>
    <t>E5047_8</t>
  </si>
  <si>
    <t>E5047_9</t>
  </si>
  <si>
    <t>E5047_10</t>
  </si>
  <si>
    <t>E5047_11</t>
  </si>
  <si>
    <t>E5047_12</t>
  </si>
  <si>
    <t>E5047_13</t>
  </si>
  <si>
    <t>E4205_1</t>
  </si>
  <si>
    <t>E4205_2</t>
  </si>
  <si>
    <t>E4205_3</t>
  </si>
  <si>
    <t>E4205_4</t>
  </si>
  <si>
    <t>E4205_5</t>
  </si>
  <si>
    <t>E4205_6</t>
  </si>
  <si>
    <t>E4205_7</t>
  </si>
  <si>
    <t>E4205_8</t>
  </si>
  <si>
    <t>E4205_9</t>
  </si>
  <si>
    <t>E4205_10</t>
  </si>
  <si>
    <t>E4205_11</t>
  </si>
  <si>
    <t>E4205_12</t>
  </si>
  <si>
    <t>E4205_13</t>
  </si>
  <si>
    <t>E4205_14</t>
  </si>
  <si>
    <t>E4205_15</t>
  </si>
  <si>
    <t>E4205_16</t>
  </si>
  <si>
    <t>E4205_17</t>
  </si>
  <si>
    <t>E4403_1</t>
  </si>
  <si>
    <t>E4403_2</t>
  </si>
  <si>
    <t>E4403_3</t>
  </si>
  <si>
    <t>E4403_4</t>
  </si>
  <si>
    <t>E4403_5</t>
  </si>
  <si>
    <t>E4403_6</t>
  </si>
  <si>
    <t>E4403_7</t>
  </si>
  <si>
    <t>E4403_8</t>
  </si>
  <si>
    <t>E4403_9</t>
  </si>
  <si>
    <t>E4403_10</t>
  </si>
  <si>
    <t>E4403_11</t>
  </si>
  <si>
    <t>E4403_12</t>
  </si>
  <si>
    <t>E4403_13</t>
  </si>
  <si>
    <t>E4403_14</t>
  </si>
  <si>
    <t>E4403_15</t>
  </si>
  <si>
    <t>E4403_17</t>
  </si>
  <si>
    <t>E2402_1</t>
  </si>
  <si>
    <t>E2402_2</t>
  </si>
  <si>
    <t>E2402_3</t>
  </si>
  <si>
    <t>E2402_4</t>
  </si>
  <si>
    <t>E2402_5</t>
  </si>
  <si>
    <t>E4206_1</t>
  </si>
  <si>
    <t>E4206_2</t>
  </si>
  <si>
    <t>E4206_3</t>
  </si>
  <si>
    <t>E4206_4</t>
  </si>
  <si>
    <t>E4206_5</t>
  </si>
  <si>
    <t>E4206_6</t>
  </si>
  <si>
    <t>E4206_7</t>
  </si>
  <si>
    <t>E4206_8</t>
  </si>
  <si>
    <t>E4206_9</t>
  </si>
  <si>
    <t>E4206_10</t>
  </si>
  <si>
    <t>E4206_11</t>
  </si>
  <si>
    <t>E4206_12</t>
  </si>
  <si>
    <t>E4206_13</t>
  </si>
  <si>
    <t>E4206_14</t>
  </si>
  <si>
    <t>E4206_15</t>
  </si>
  <si>
    <t>E4206_16</t>
  </si>
  <si>
    <t>E4604_1</t>
  </si>
  <si>
    <t>E4604_2</t>
  </si>
  <si>
    <t>E4604_3</t>
  </si>
  <si>
    <t>E4604_4</t>
  </si>
  <si>
    <t>E4604_5</t>
  </si>
  <si>
    <t>E4604_6</t>
  </si>
  <si>
    <t>E4604_7</t>
  </si>
  <si>
    <t>E4604_8</t>
  </si>
  <si>
    <t>E4604_9</t>
  </si>
  <si>
    <t>E4604_10</t>
  </si>
  <si>
    <t>E4604_11</t>
  </si>
  <si>
    <t>E4604_12</t>
  </si>
  <si>
    <t>E4604_13</t>
  </si>
  <si>
    <t>E4604_14</t>
  </si>
  <si>
    <t>E4604_15</t>
  </si>
  <si>
    <t>E4604_16</t>
  </si>
  <si>
    <t>E4604_17</t>
  </si>
  <si>
    <t>E4604_18</t>
  </si>
  <si>
    <t>E4604_19</t>
  </si>
  <si>
    <t>E4604_20</t>
  </si>
  <si>
    <t>E4604_21</t>
  </si>
  <si>
    <t>E4604_22</t>
  </si>
  <si>
    <t>BRIGHT FUTURES</t>
  </si>
  <si>
    <t>E4604_23</t>
  </si>
  <si>
    <t>SRPINGFIELD</t>
  </si>
  <si>
    <t>E4604_24</t>
  </si>
  <si>
    <t>PRIORY</t>
  </si>
  <si>
    <t>S8001_1</t>
  </si>
  <si>
    <t>S8001_2</t>
  </si>
  <si>
    <t>S8001_3</t>
  </si>
  <si>
    <t>S8001_4</t>
  </si>
  <si>
    <t>S8001_5</t>
  </si>
  <si>
    <t>S8001_6</t>
  </si>
  <si>
    <t>S8001_7</t>
  </si>
  <si>
    <t>S8001_8</t>
  </si>
  <si>
    <t>S8001_9</t>
  </si>
  <si>
    <t>S8001_10</t>
  </si>
  <si>
    <t>S8001_11</t>
  </si>
  <si>
    <t>S8001_12</t>
  </si>
  <si>
    <t>S8001_13</t>
  </si>
  <si>
    <t>S8001_14</t>
  </si>
  <si>
    <t>S8001_15</t>
  </si>
  <si>
    <t>S8001_16</t>
  </si>
  <si>
    <t>E4304_1</t>
  </si>
  <si>
    <t>Bootle Library</t>
  </si>
  <si>
    <t>E4304_2</t>
  </si>
  <si>
    <t>Crosby Library</t>
  </si>
  <si>
    <t>E4304_3</t>
  </si>
  <si>
    <t>Formby Library</t>
  </si>
  <si>
    <t>E4304_4</t>
  </si>
  <si>
    <t>Maghull Library (Meadows)</t>
  </si>
  <si>
    <t>E4304_5</t>
  </si>
  <si>
    <t>Netherton Library</t>
  </si>
  <si>
    <t>E4304_6</t>
  </si>
  <si>
    <t>E4404_1</t>
  </si>
  <si>
    <t>E4404_2</t>
  </si>
  <si>
    <t>E4404_3</t>
  </si>
  <si>
    <t>E4404_4</t>
  </si>
  <si>
    <t>E4404_5</t>
  </si>
  <si>
    <t>E4404_6</t>
  </si>
  <si>
    <t>E4404_7</t>
  </si>
  <si>
    <t>E4404_8</t>
  </si>
  <si>
    <t>E4404_9</t>
  </si>
  <si>
    <t>E4404_10</t>
  </si>
  <si>
    <t>E4404_11</t>
  </si>
  <si>
    <t>E4404_12</t>
  </si>
  <si>
    <t>E4404_13</t>
  </si>
  <si>
    <t>E4404_14</t>
  </si>
  <si>
    <t>E4404_15</t>
  </si>
  <si>
    <t>E4404_16</t>
  </si>
  <si>
    <t>E4404_17</t>
  </si>
  <si>
    <t>E4404_18</t>
  </si>
  <si>
    <t>E4404_19</t>
  </si>
  <si>
    <t>E4404_20</t>
  </si>
  <si>
    <t>E4404_21</t>
  </si>
  <si>
    <t>E4404_22</t>
  </si>
  <si>
    <t>E4404_23</t>
  </si>
  <si>
    <t>E4404_24</t>
  </si>
  <si>
    <t>E4404_25</t>
  </si>
  <si>
    <t>E4404_26</t>
  </si>
  <si>
    <t>E4404_27</t>
  </si>
  <si>
    <t>Tinsley</t>
  </si>
  <si>
    <t>S8902_1</t>
  </si>
  <si>
    <t>S8902_2</t>
  </si>
  <si>
    <t>S8902_3</t>
  </si>
  <si>
    <t>S8902_4</t>
  </si>
  <si>
    <t>S8902_5</t>
  </si>
  <si>
    <t>S8902_6</t>
  </si>
  <si>
    <t>S8902_7</t>
  </si>
  <si>
    <t>Whalsay</t>
  </si>
  <si>
    <t>S8902_8</t>
  </si>
  <si>
    <t>S8902_9</t>
  </si>
  <si>
    <t>E3202_1</t>
  </si>
  <si>
    <t>E3202_2</t>
  </si>
  <si>
    <t>E3202_3</t>
  </si>
  <si>
    <t>E3202_4</t>
  </si>
  <si>
    <t>E3202_5</t>
  </si>
  <si>
    <t>E3202_6</t>
  </si>
  <si>
    <t>E3202_7</t>
  </si>
  <si>
    <t>E3202_8</t>
  </si>
  <si>
    <t>E3202_9</t>
  </si>
  <si>
    <t>E3202_10</t>
  </si>
  <si>
    <t>E3202_11</t>
  </si>
  <si>
    <t>E3202_12</t>
  </si>
  <si>
    <t>E3202_13</t>
  </si>
  <si>
    <t>E3202_14</t>
  </si>
  <si>
    <t>E3202_15</t>
  </si>
  <si>
    <t>E3202_16</t>
  </si>
  <si>
    <t>E3202_17</t>
  </si>
  <si>
    <t>E3202_19</t>
  </si>
  <si>
    <t>E3202_20</t>
  </si>
  <si>
    <t>E3202_21</t>
  </si>
  <si>
    <t>E3202_22</t>
  </si>
  <si>
    <t>E3202_23</t>
  </si>
  <si>
    <t>E3202_24</t>
  </si>
  <si>
    <t>E4605_1</t>
  </si>
  <si>
    <t>E4605_2</t>
  </si>
  <si>
    <t>E4605_3</t>
  </si>
  <si>
    <t>E4605_4</t>
  </si>
  <si>
    <t>E4605_5</t>
  </si>
  <si>
    <t>E4605_6</t>
  </si>
  <si>
    <t>E4605_7</t>
  </si>
  <si>
    <t>E4605_8</t>
  </si>
  <si>
    <t>E4605_9</t>
  </si>
  <si>
    <t>E4605_10</t>
  </si>
  <si>
    <t>E4605_11</t>
  </si>
  <si>
    <t>E4605_12</t>
  </si>
  <si>
    <t>E4605_13</t>
  </si>
  <si>
    <t>E4605_14</t>
  </si>
  <si>
    <t>E3320_1</t>
  </si>
  <si>
    <t>E3320_2</t>
  </si>
  <si>
    <t>E3320_3</t>
  </si>
  <si>
    <t>E3320_4</t>
  </si>
  <si>
    <t>E3320_5</t>
  </si>
  <si>
    <t>E3320_6</t>
  </si>
  <si>
    <t>E3320_7</t>
  </si>
  <si>
    <t>E3320_8</t>
  </si>
  <si>
    <t>E3320_9</t>
  </si>
  <si>
    <t>E3320_10</t>
  </si>
  <si>
    <t>E3320_11</t>
  </si>
  <si>
    <t>E3320_12</t>
  </si>
  <si>
    <t>E3320_13</t>
  </si>
  <si>
    <t>E3320_14</t>
  </si>
  <si>
    <t>E3320_15</t>
  </si>
  <si>
    <t>E3320_16</t>
  </si>
  <si>
    <t>E3320_17</t>
  </si>
  <si>
    <t>E3320_18</t>
  </si>
  <si>
    <t>E3320_19</t>
  </si>
  <si>
    <t>E3320_20</t>
  </si>
  <si>
    <t>E3320_21</t>
  </si>
  <si>
    <t>E3320_22</t>
  </si>
  <si>
    <t>E3320_23</t>
  </si>
  <si>
    <t>E3320_24</t>
  </si>
  <si>
    <t>E3320_25</t>
  </si>
  <si>
    <t>E3320_26</t>
  </si>
  <si>
    <t>E3320_27</t>
  </si>
  <si>
    <t>E3320_28</t>
  </si>
  <si>
    <t>E3320_29</t>
  </si>
  <si>
    <t>E3320_30</t>
  </si>
  <si>
    <t>E3320_31</t>
  </si>
  <si>
    <t>E3320_32</t>
  </si>
  <si>
    <t>E3320_33</t>
  </si>
  <si>
    <t>S8710_1</t>
  </si>
  <si>
    <t>S8710_2</t>
  </si>
  <si>
    <t>S8710_3</t>
  </si>
  <si>
    <t>S8710_7</t>
  </si>
  <si>
    <t>S8710_8</t>
  </si>
  <si>
    <t>S8710_9</t>
  </si>
  <si>
    <t>S8710_10</t>
  </si>
  <si>
    <t>S8710_11</t>
  </si>
  <si>
    <t>S8710_12</t>
  </si>
  <si>
    <t>S8710_13</t>
  </si>
  <si>
    <t>S8710_14</t>
  </si>
  <si>
    <t>S8710_15</t>
  </si>
  <si>
    <t>E0103_1</t>
  </si>
  <si>
    <t>E0103_2</t>
  </si>
  <si>
    <t>E0103_3</t>
  </si>
  <si>
    <t>E0103_4</t>
  </si>
  <si>
    <t>E0103_5</t>
  </si>
  <si>
    <t>E0103_6</t>
  </si>
  <si>
    <t>E0103_7</t>
  </si>
  <si>
    <t>E0103_8</t>
  </si>
  <si>
    <t>E0103_9</t>
  </si>
  <si>
    <t>E0103_10</t>
  </si>
  <si>
    <t>E0103_11</t>
  </si>
  <si>
    <t>E0103_12</t>
  </si>
  <si>
    <t>E0103_13</t>
  </si>
  <si>
    <t>S8711_1</t>
  </si>
  <si>
    <t>S8711_2</t>
  </si>
  <si>
    <t>S8711_3</t>
  </si>
  <si>
    <t>S8711_4</t>
  </si>
  <si>
    <t>S8711_5</t>
  </si>
  <si>
    <t>S8711_6</t>
  </si>
  <si>
    <t>S8711_7</t>
  </si>
  <si>
    <t>East Kilbride Central Library</t>
  </si>
  <si>
    <t>S8711_8</t>
  </si>
  <si>
    <t>S8711_9</t>
  </si>
  <si>
    <t>S8711_10</t>
  </si>
  <si>
    <t>S8711_11</t>
  </si>
  <si>
    <t>S8711_12</t>
  </si>
  <si>
    <t>S8711_13</t>
  </si>
  <si>
    <t>S8711_14</t>
  </si>
  <si>
    <t>S8711_15</t>
  </si>
  <si>
    <t>S8711_16</t>
  </si>
  <si>
    <t>S8711_17</t>
  </si>
  <si>
    <t>S8711_18</t>
  </si>
  <si>
    <t>St Leonards Library</t>
  </si>
  <si>
    <t>S8711_19</t>
  </si>
  <si>
    <t>S8711_20</t>
  </si>
  <si>
    <t>S8711_21</t>
  </si>
  <si>
    <t>S8711_22</t>
  </si>
  <si>
    <t>S8711_23</t>
  </si>
  <si>
    <t>S8711_24</t>
  </si>
  <si>
    <t>E1702_1</t>
  </si>
  <si>
    <t>E1702_3</t>
  </si>
  <si>
    <t>E1702_4</t>
  </si>
  <si>
    <t>E1702_5</t>
  </si>
  <si>
    <t>E1702_6</t>
  </si>
  <si>
    <t>E1702_7</t>
  </si>
  <si>
    <t>E1702_8</t>
  </si>
  <si>
    <t>E1702_9</t>
  </si>
  <si>
    <t>E1702_10</t>
  </si>
  <si>
    <t>E1702_11</t>
  </si>
  <si>
    <t>E5019_1</t>
  </si>
  <si>
    <t>E5019_2</t>
  </si>
  <si>
    <t>E5019_3</t>
  </si>
  <si>
    <t>E5019_4</t>
  </si>
  <si>
    <t>E5019_5</t>
  </si>
  <si>
    <t>E5019_6</t>
  </si>
  <si>
    <t>E5019_7</t>
  </si>
  <si>
    <t>E5019_8</t>
  </si>
  <si>
    <t>E5019_9</t>
  </si>
  <si>
    <t>E5019_10</t>
  </si>
  <si>
    <t>E5019_11</t>
  </si>
  <si>
    <t>E4303_1</t>
  </si>
  <si>
    <t>E4303_3</t>
  </si>
  <si>
    <t>E4303_4</t>
  </si>
  <si>
    <t>E4303_5</t>
  </si>
  <si>
    <t>E4303_6</t>
  </si>
  <si>
    <t>E4303_7</t>
  </si>
  <si>
    <t>E4303_8</t>
  </si>
  <si>
    <t>E4303_9</t>
  </si>
  <si>
    <t>E4303_10</t>
  </si>
  <si>
    <t>E4303_11</t>
  </si>
  <si>
    <t>E4303_12</t>
  </si>
  <si>
    <t>E4303_13</t>
  </si>
  <si>
    <t>E3421_1</t>
  </si>
  <si>
    <t>E3421_2</t>
  </si>
  <si>
    <t>E3421_3</t>
  </si>
  <si>
    <t>E3421_4</t>
  </si>
  <si>
    <t>E3421_5</t>
  </si>
  <si>
    <t>E3421_6</t>
  </si>
  <si>
    <t>E3421_7</t>
  </si>
  <si>
    <t>E3421_8</t>
  </si>
  <si>
    <t>E3421_9</t>
  </si>
  <si>
    <t>E3421_10</t>
  </si>
  <si>
    <t>E3421_11</t>
  </si>
  <si>
    <t>E3421_12</t>
  </si>
  <si>
    <t>E3421_13</t>
  </si>
  <si>
    <t>E3421_14</t>
  </si>
  <si>
    <t>E3421_15</t>
  </si>
  <si>
    <t>E3421_16</t>
  </si>
  <si>
    <t>E3421_17</t>
  </si>
  <si>
    <t>E3421_18</t>
  </si>
  <si>
    <t>E3421_19</t>
  </si>
  <si>
    <t>E3421_20</t>
  </si>
  <si>
    <t>E3421_21</t>
  </si>
  <si>
    <t>E3421_22</t>
  </si>
  <si>
    <t>E3421_23</t>
  </si>
  <si>
    <t>E3421_24</t>
  </si>
  <si>
    <t>E3421_25</t>
  </si>
  <si>
    <t>E3421_26</t>
  </si>
  <si>
    <t>E3421_27</t>
  </si>
  <si>
    <t>E3421_28</t>
  </si>
  <si>
    <t>E3421_29</t>
  </si>
  <si>
    <t>E3421_30</t>
  </si>
  <si>
    <t>E3421_31</t>
  </si>
  <si>
    <t>E3421_32</t>
  </si>
  <si>
    <t>E3421_33</t>
  </si>
  <si>
    <t>E3421_34</t>
  </si>
  <si>
    <t>E3421_35</t>
  </si>
  <si>
    <t>E3421_36</t>
  </si>
  <si>
    <t>E3421_37</t>
  </si>
  <si>
    <t>E3421_38</t>
  </si>
  <si>
    <t>E3421_39</t>
  </si>
  <si>
    <t>E3421_40</t>
  </si>
  <si>
    <t>E3421_41</t>
  </si>
  <si>
    <t>E3421_42</t>
  </si>
  <si>
    <t>E3421_43</t>
  </si>
  <si>
    <t>E3421_44</t>
  </si>
  <si>
    <t>M1</t>
  </si>
  <si>
    <t>E3421_45</t>
  </si>
  <si>
    <t>M2</t>
  </si>
  <si>
    <t>E3421_46</t>
  </si>
  <si>
    <t>Travelling Library</t>
  </si>
  <si>
    <t>S8103_1</t>
  </si>
  <si>
    <t>S8103_2</t>
  </si>
  <si>
    <t>S8103_3</t>
  </si>
  <si>
    <t>S8103_4</t>
  </si>
  <si>
    <t>S8103_5</t>
  </si>
  <si>
    <t>S8103_6</t>
  </si>
  <si>
    <t>S8103_7</t>
  </si>
  <si>
    <t>S8103_8</t>
  </si>
  <si>
    <t>S8103_9</t>
  </si>
  <si>
    <t>S8103_10</t>
  </si>
  <si>
    <t>S8103_11</t>
  </si>
  <si>
    <t>S8103_12</t>
  </si>
  <si>
    <t>S8103_13</t>
  </si>
  <si>
    <t>S8103_14</t>
  </si>
  <si>
    <t>S8103_15</t>
  </si>
  <si>
    <t>S8103_16</t>
  </si>
  <si>
    <t>S8103_17</t>
  </si>
  <si>
    <t>S8103_18</t>
  </si>
  <si>
    <t>E4207_1</t>
  </si>
  <si>
    <t>E4207_2</t>
  </si>
  <si>
    <t>E4207_3</t>
  </si>
  <si>
    <t>E4207_4</t>
  </si>
  <si>
    <t>E4207_5</t>
  </si>
  <si>
    <t>E4207_6</t>
  </si>
  <si>
    <t>E4207_7</t>
  </si>
  <si>
    <t>E4207_8</t>
  </si>
  <si>
    <t>E4207_9</t>
  </si>
  <si>
    <t>E4207_10</t>
  </si>
  <si>
    <t>E4207_11</t>
  </si>
  <si>
    <t>E4207_12</t>
  </si>
  <si>
    <t>E4207_13</t>
  </si>
  <si>
    <t>E4207_14</t>
  </si>
  <si>
    <t>E4207_15</t>
  </si>
  <si>
    <t>E4207_16</t>
  </si>
  <si>
    <t>E3401_1</t>
  </si>
  <si>
    <t>E3401_2</t>
  </si>
  <si>
    <t>E3401_3</t>
  </si>
  <si>
    <t>E3401_4</t>
  </si>
  <si>
    <t>E3401_5</t>
  </si>
  <si>
    <t>E3401_6</t>
  </si>
  <si>
    <t>E3520_1</t>
  </si>
  <si>
    <t>E3520_2</t>
  </si>
  <si>
    <t>E3520_3</t>
  </si>
  <si>
    <t>E3520_4</t>
  </si>
  <si>
    <t>E3520_5</t>
  </si>
  <si>
    <t>E3520_6</t>
  </si>
  <si>
    <t>E3520_7</t>
  </si>
  <si>
    <t>Capel</t>
  </si>
  <si>
    <t>E3520_8</t>
  </si>
  <si>
    <t>E3520_9</t>
  </si>
  <si>
    <t>E3520_10</t>
  </si>
  <si>
    <t>E3520_11</t>
  </si>
  <si>
    <t>E3520_12</t>
  </si>
  <si>
    <t>E3520_13</t>
  </si>
  <si>
    <t>E3520_14</t>
  </si>
  <si>
    <t>E3520_15</t>
  </si>
  <si>
    <t>E3520_16</t>
  </si>
  <si>
    <t>E3520_17</t>
  </si>
  <si>
    <t>Great Cornard (term)</t>
  </si>
  <si>
    <t>E3520_18</t>
  </si>
  <si>
    <t>E3520_19</t>
  </si>
  <si>
    <t>E3520_20</t>
  </si>
  <si>
    <t>E3520_21</t>
  </si>
  <si>
    <t>Ipswich</t>
  </si>
  <si>
    <t>E3520_22</t>
  </si>
  <si>
    <t>E3520_23</t>
  </si>
  <si>
    <t>E3520_24</t>
  </si>
  <si>
    <t>E3520_25</t>
  </si>
  <si>
    <t>E3520_26</t>
  </si>
  <si>
    <t>E3520_27</t>
  </si>
  <si>
    <t>E3520_28</t>
  </si>
  <si>
    <t>E3520_29</t>
  </si>
  <si>
    <t>E3520_30</t>
  </si>
  <si>
    <t>E3520_31</t>
  </si>
  <si>
    <t>E3520_32</t>
  </si>
  <si>
    <t>E3520_33</t>
  </si>
  <si>
    <t>E3520_34</t>
  </si>
  <si>
    <t>E3520_35</t>
  </si>
  <si>
    <t>E3520_36</t>
  </si>
  <si>
    <t>E3520_37</t>
  </si>
  <si>
    <t>E3520_38</t>
  </si>
  <si>
    <t>E3520_39</t>
  </si>
  <si>
    <t>E3520_40</t>
  </si>
  <si>
    <t>E3520_41</t>
  </si>
  <si>
    <t>E3520_42</t>
  </si>
  <si>
    <t>E3520_43</t>
  </si>
  <si>
    <t>E3520_44</t>
  </si>
  <si>
    <t>E3520_45</t>
  </si>
  <si>
    <t>E3520_46</t>
  </si>
  <si>
    <t>E3520_47</t>
  </si>
  <si>
    <t>E3520_48</t>
  </si>
  <si>
    <t>E3620_1</t>
  </si>
  <si>
    <t>E3620_2</t>
  </si>
  <si>
    <t>E3620_3</t>
  </si>
  <si>
    <t>E3620_4</t>
  </si>
  <si>
    <t>E3620_5</t>
  </si>
  <si>
    <t>E3620_6</t>
  </si>
  <si>
    <t>E3620_7</t>
  </si>
  <si>
    <t>E3620_8</t>
  </si>
  <si>
    <t>E3620_9</t>
  </si>
  <si>
    <t>E3620_10</t>
  </si>
  <si>
    <t>E3620_11</t>
  </si>
  <si>
    <t>E3620_12</t>
  </si>
  <si>
    <t>E3620_13</t>
  </si>
  <si>
    <t>E3620_14</t>
  </si>
  <si>
    <t>E3620_15</t>
  </si>
  <si>
    <t>E3620_16</t>
  </si>
  <si>
    <t>E3620_17</t>
  </si>
  <si>
    <t>E3620_18</t>
  </si>
  <si>
    <t>E3620_19</t>
  </si>
  <si>
    <t>E3620_20</t>
  </si>
  <si>
    <t>E3620_21</t>
  </si>
  <si>
    <t>E3620_22</t>
  </si>
  <si>
    <t>E3620_23</t>
  </si>
  <si>
    <t>E3620_24</t>
  </si>
  <si>
    <t>E3620_25</t>
  </si>
  <si>
    <t>E3620_26</t>
  </si>
  <si>
    <t>E3620_27</t>
  </si>
  <si>
    <t>E3620_28</t>
  </si>
  <si>
    <t>E3620_29</t>
  </si>
  <si>
    <t>E3620_30</t>
  </si>
  <si>
    <t>E3620_31</t>
  </si>
  <si>
    <t>E3620_32</t>
  </si>
  <si>
    <t>E3620_33</t>
  </si>
  <si>
    <t>E3620_34</t>
  </si>
  <si>
    <t>E3620_35</t>
  </si>
  <si>
    <t>E3620_36</t>
  </si>
  <si>
    <t>E3620_37</t>
  </si>
  <si>
    <t>E3620_38</t>
  </si>
  <si>
    <t>E3620_40</t>
  </si>
  <si>
    <t>E3620_41</t>
  </si>
  <si>
    <t>E3620_42</t>
  </si>
  <si>
    <t>E3620_43</t>
  </si>
  <si>
    <t>E3620_44</t>
  </si>
  <si>
    <t>E3620_45</t>
  </si>
  <si>
    <t>E3620_46</t>
  </si>
  <si>
    <t>E3620_47</t>
  </si>
  <si>
    <t>E3620_48</t>
  </si>
  <si>
    <t>E3620_49</t>
  </si>
  <si>
    <t>E3620_50</t>
  </si>
  <si>
    <t>E3620_51</t>
  </si>
  <si>
    <t>E3620_52</t>
  </si>
  <si>
    <t>E3620_53</t>
  </si>
  <si>
    <t>E3620_54</t>
  </si>
  <si>
    <t>E5048_2</t>
  </si>
  <si>
    <t>E5048_3</t>
  </si>
  <si>
    <t>E5048_4</t>
  </si>
  <si>
    <t>E5048_5</t>
  </si>
  <si>
    <t>E5048_6</t>
  </si>
  <si>
    <t>E5048_7</t>
  </si>
  <si>
    <t>E5048_8</t>
  </si>
  <si>
    <t>E5048_9</t>
  </si>
  <si>
    <t>E3901_1</t>
  </si>
  <si>
    <t>E3901_2</t>
  </si>
  <si>
    <t>Covingham Library</t>
  </si>
  <si>
    <t>E3901_3</t>
  </si>
  <si>
    <t>Even Swindon Library</t>
  </si>
  <si>
    <t>E3901_4</t>
  </si>
  <si>
    <t>Highworth Library</t>
  </si>
  <si>
    <t>E3901_5</t>
  </si>
  <si>
    <t>Liden Library</t>
  </si>
  <si>
    <t>E3901_6</t>
  </si>
  <si>
    <t>E3901_7</t>
  </si>
  <si>
    <t>North Swindon Library</t>
  </si>
  <si>
    <t>E3901_8</t>
  </si>
  <si>
    <t>E3901_9</t>
  </si>
  <si>
    <t>Park Library</t>
  </si>
  <si>
    <t>E3901_10</t>
  </si>
  <si>
    <t>Penhill Library</t>
  </si>
  <si>
    <t>E3901_11</t>
  </si>
  <si>
    <t>Pinetrees Library</t>
  </si>
  <si>
    <t>E3901_12</t>
  </si>
  <si>
    <t>E3901_13</t>
  </si>
  <si>
    <t>E3901_14</t>
  </si>
  <si>
    <t>West Swindon Library</t>
  </si>
  <si>
    <t>E3901_15</t>
  </si>
  <si>
    <t>Wroughton Library</t>
  </si>
  <si>
    <t>E4208_1</t>
  </si>
  <si>
    <t>E4208_2</t>
  </si>
  <si>
    <t>E4208_3</t>
  </si>
  <si>
    <t>E4208_4</t>
  </si>
  <si>
    <t>E4208_5</t>
  </si>
  <si>
    <t>E4208_6</t>
  </si>
  <si>
    <t>E4208_7</t>
  </si>
  <si>
    <t>E4208_8</t>
  </si>
  <si>
    <t>E3201_1</t>
  </si>
  <si>
    <t>E3201_2</t>
  </si>
  <si>
    <t>E3201_3</t>
  </si>
  <si>
    <t>E3201_4</t>
  </si>
  <si>
    <t>E3201_5</t>
  </si>
  <si>
    <t>E3201_6</t>
  </si>
  <si>
    <t>E3201_7</t>
  </si>
  <si>
    <t>E3201_8</t>
  </si>
  <si>
    <t>E3201_9</t>
  </si>
  <si>
    <t>E1502_1</t>
  </si>
  <si>
    <t>E1502_2</t>
  </si>
  <si>
    <t>E1502_3</t>
  </si>
  <si>
    <t>E1502_4</t>
  </si>
  <si>
    <t>E1502_5</t>
  </si>
  <si>
    <t>E1502_6</t>
  </si>
  <si>
    <t>E1502_7</t>
  </si>
  <si>
    <t>E1502_8</t>
  </si>
  <si>
    <t>E1502_9</t>
  </si>
  <si>
    <t>E1502_10</t>
  </si>
  <si>
    <t>Purfleet</t>
  </si>
  <si>
    <t>E1102_1</t>
  </si>
  <si>
    <t>E1102_2</t>
  </si>
  <si>
    <t>E1102_3</t>
  </si>
  <si>
    <t>E1102_4</t>
  </si>
  <si>
    <t>W7204_1</t>
  </si>
  <si>
    <t>W7204_2</t>
  </si>
  <si>
    <t>W7204_3</t>
  </si>
  <si>
    <t>W7204_4</t>
  </si>
  <si>
    <t>E5020_1</t>
  </si>
  <si>
    <t>E5020_2</t>
  </si>
  <si>
    <t>E5020_3</t>
  </si>
  <si>
    <t>E5020_4</t>
  </si>
  <si>
    <t>E5020_5</t>
  </si>
  <si>
    <t>E5020_6</t>
  </si>
  <si>
    <t>E5020_7</t>
  </si>
  <si>
    <t>E5020_8</t>
  </si>
  <si>
    <t>E4209_1</t>
  </si>
  <si>
    <t>E4209_3</t>
  </si>
  <si>
    <t>E4209_5</t>
  </si>
  <si>
    <t>E4209_6</t>
  </si>
  <si>
    <t>E4209_7</t>
  </si>
  <si>
    <t>E4209_8</t>
  </si>
  <si>
    <t>E4209_9</t>
  </si>
  <si>
    <t>E4209_10</t>
  </si>
  <si>
    <t>E4209_11</t>
  </si>
  <si>
    <t>E4209_12</t>
  </si>
  <si>
    <t>E4209_13</t>
  </si>
  <si>
    <t>E4209_14</t>
  </si>
  <si>
    <t>W7602_1</t>
  </si>
  <si>
    <t>W7602_2</t>
  </si>
  <si>
    <t>W7602_3</t>
  </si>
  <si>
    <t>W7602_4</t>
  </si>
  <si>
    <t>W7602_5</t>
  </si>
  <si>
    <t>W7602_6</t>
  </si>
  <si>
    <t>W7602_7</t>
  </si>
  <si>
    <t>W7602_8</t>
  </si>
  <si>
    <t>W7602_9</t>
  </si>
  <si>
    <t>E5049_1</t>
  </si>
  <si>
    <t>E5049_2</t>
  </si>
  <si>
    <t>E5049_3</t>
  </si>
  <si>
    <t>E5049_4</t>
  </si>
  <si>
    <t>E5049_5</t>
  </si>
  <si>
    <t>E5049_6</t>
  </si>
  <si>
    <t>E5049_7</t>
  </si>
  <si>
    <t>E5049_8</t>
  </si>
  <si>
    <t>E5049_9</t>
  </si>
  <si>
    <t>E5021_1</t>
  </si>
  <si>
    <t>E5021_2</t>
  </si>
  <si>
    <t>E5021_3</t>
  </si>
  <si>
    <t>E5021_4</t>
  </si>
  <si>
    <t>E5021_5</t>
  </si>
  <si>
    <t>E5021_6</t>
  </si>
  <si>
    <t>E5021_7</t>
  </si>
  <si>
    <t>E5021_8</t>
  </si>
  <si>
    <t>E5021_9</t>
  </si>
  <si>
    <t>E5021_10</t>
  </si>
  <si>
    <t>E5021_11</t>
  </si>
  <si>
    <t>E0602_1</t>
  </si>
  <si>
    <t>E0602_2</t>
  </si>
  <si>
    <t>E0602_3</t>
  </si>
  <si>
    <t>E0602_4</t>
  </si>
  <si>
    <t>E0602_5</t>
  </si>
  <si>
    <t>E0602_6</t>
  </si>
  <si>
    <t>E0602_7</t>
  </si>
  <si>
    <t>E0602_8</t>
  </si>
  <si>
    <t>E0602_9</t>
  </si>
  <si>
    <t>E0602_10</t>
  </si>
  <si>
    <t>E0602_11</t>
  </si>
  <si>
    <t>E0602_12</t>
  </si>
  <si>
    <t>E3720_1</t>
  </si>
  <si>
    <t>E3720_2</t>
  </si>
  <si>
    <t>E3720_3</t>
  </si>
  <si>
    <t>E3720_4</t>
  </si>
  <si>
    <t>E3720_5</t>
  </si>
  <si>
    <t>E3720_6</t>
  </si>
  <si>
    <t>E3720_7</t>
  </si>
  <si>
    <t>E3720_8</t>
  </si>
  <si>
    <t>E3720_9</t>
  </si>
  <si>
    <t>E3720_10</t>
  </si>
  <si>
    <t>E3720_11</t>
  </si>
  <si>
    <t>E3720_12</t>
  </si>
  <si>
    <t>E3720_13</t>
  </si>
  <si>
    <t>E3720_14</t>
  </si>
  <si>
    <t>E3720_15</t>
  </si>
  <si>
    <t>E3720_16</t>
  </si>
  <si>
    <t>E3720_17</t>
  </si>
  <si>
    <t>E3720_18</t>
  </si>
  <si>
    <t>E3720_19</t>
  </si>
  <si>
    <t>E3720_20</t>
  </si>
  <si>
    <t>E3720_21</t>
  </si>
  <si>
    <t>E3720_22</t>
  </si>
  <si>
    <t>E3720_23</t>
  </si>
  <si>
    <t>E3720_24</t>
  </si>
  <si>
    <t>E3720_25</t>
  </si>
  <si>
    <t>E3720_26</t>
  </si>
  <si>
    <t>E3720_27</t>
  </si>
  <si>
    <t>E3720_28</t>
  </si>
  <si>
    <t>E3720_29</t>
  </si>
  <si>
    <t>E3720_30</t>
  </si>
  <si>
    <t>E3720_31</t>
  </si>
  <si>
    <t>E3720_32</t>
  </si>
  <si>
    <t>E3720_33</t>
  </si>
  <si>
    <t>E3720_34</t>
  </si>
  <si>
    <t>E0302_1</t>
  </si>
  <si>
    <t>E0302_2</t>
  </si>
  <si>
    <t>E0302_3</t>
  </si>
  <si>
    <t>E0302_4</t>
  </si>
  <si>
    <t>E0302_5</t>
  </si>
  <si>
    <t>E0302_6</t>
  </si>
  <si>
    <t>E0302_7</t>
  </si>
  <si>
    <t>E0302_8</t>
  </si>
  <si>
    <t>E0302_9</t>
  </si>
  <si>
    <t>S8703_1</t>
  </si>
  <si>
    <t>S8703_2</t>
  </si>
  <si>
    <t>S8703_3</t>
  </si>
  <si>
    <t>S8703_4</t>
  </si>
  <si>
    <t>S8703_5</t>
  </si>
  <si>
    <t>S8703_6</t>
  </si>
  <si>
    <t>S8703_7</t>
  </si>
  <si>
    <t>S8703_8</t>
  </si>
  <si>
    <t>S8703_9</t>
  </si>
  <si>
    <t>S8604_1</t>
  </si>
  <si>
    <t>S8604_2</t>
  </si>
  <si>
    <t>S8604_3</t>
  </si>
  <si>
    <t>S8604_4</t>
  </si>
  <si>
    <t>S8604_5</t>
  </si>
  <si>
    <t>S8604_6</t>
  </si>
  <si>
    <t>S8604_7</t>
  </si>
  <si>
    <t>S8604_8</t>
  </si>
  <si>
    <t>S8604_9</t>
  </si>
  <si>
    <t>S8604_10</t>
  </si>
  <si>
    <t>S8604_11</t>
  </si>
  <si>
    <t>S8604_12</t>
  </si>
  <si>
    <t>S8604_13</t>
  </si>
  <si>
    <t>S8604_14</t>
  </si>
  <si>
    <t>S8604_15</t>
  </si>
  <si>
    <t>E3820_1</t>
  </si>
  <si>
    <t>E3820_2</t>
  </si>
  <si>
    <t>E3820_3</t>
  </si>
  <si>
    <t>E3820_4</t>
  </si>
  <si>
    <t>E3820_5</t>
  </si>
  <si>
    <t>E3820_6</t>
  </si>
  <si>
    <t>E3820_7</t>
  </si>
  <si>
    <t>E3820_8</t>
  </si>
  <si>
    <t>E3820_9</t>
  </si>
  <si>
    <t>E3820_10</t>
  </si>
  <si>
    <t>E3820_11</t>
  </si>
  <si>
    <t>E3820_12</t>
  </si>
  <si>
    <t>E3820_13</t>
  </si>
  <si>
    <t>E3820_14</t>
  </si>
  <si>
    <t>E3820_15</t>
  </si>
  <si>
    <t>E3820_16</t>
  </si>
  <si>
    <t>E3820_17</t>
  </si>
  <si>
    <t>E3820_18</t>
  </si>
  <si>
    <t>E3820_19</t>
  </si>
  <si>
    <t>E3820_20</t>
  </si>
  <si>
    <t>E3820_21</t>
  </si>
  <si>
    <t>E3820_22</t>
  </si>
  <si>
    <t>E3820_23</t>
  </si>
  <si>
    <t>E3820_24</t>
  </si>
  <si>
    <t>E3820_25</t>
  </si>
  <si>
    <t>E3820_26</t>
  </si>
  <si>
    <t>E3820_27</t>
  </si>
  <si>
    <t>E3820_28</t>
  </si>
  <si>
    <t>E3820_29</t>
  </si>
  <si>
    <t>E3820_30</t>
  </si>
  <si>
    <t>E3820_31</t>
  </si>
  <si>
    <t>E3820_32</t>
  </si>
  <si>
    <t>E3820_33</t>
  </si>
  <si>
    <t>E3820_34</t>
  </si>
  <si>
    <t>E3820_35</t>
  </si>
  <si>
    <t>E3820_36</t>
  </si>
  <si>
    <t>E3820_37</t>
  </si>
  <si>
    <t>E3820_38</t>
  </si>
  <si>
    <t>E5022_1</t>
  </si>
  <si>
    <t>E5022_2</t>
  </si>
  <si>
    <t>E5022_3</t>
  </si>
  <si>
    <t>E5022_4</t>
  </si>
  <si>
    <t>E5022_5</t>
  </si>
  <si>
    <t>E5022_6</t>
  </si>
  <si>
    <t>E5022_7</t>
  </si>
  <si>
    <t>E5022_8</t>
  </si>
  <si>
    <t>E5022_9</t>
  </si>
  <si>
    <t>E5022_10</t>
  </si>
  <si>
    <t>E5022_11</t>
  </si>
  <si>
    <t>E3902_1</t>
  </si>
  <si>
    <t>E3902_2</t>
  </si>
  <si>
    <t>E3902_3</t>
  </si>
  <si>
    <t>E3902_4</t>
  </si>
  <si>
    <t>E3902_5</t>
  </si>
  <si>
    <t>E3902_6</t>
  </si>
  <si>
    <t>E3902_7</t>
  </si>
  <si>
    <t>E3902_8</t>
  </si>
  <si>
    <t>E3902_9</t>
  </si>
  <si>
    <t>E3902_10</t>
  </si>
  <si>
    <t>E3902_11</t>
  </si>
  <si>
    <t>E3902_12</t>
  </si>
  <si>
    <t>E3902_13</t>
  </si>
  <si>
    <t>E3902_14</t>
  </si>
  <si>
    <t>E3902_15</t>
  </si>
  <si>
    <t>E3902_16</t>
  </si>
  <si>
    <t>E3902_17</t>
  </si>
  <si>
    <t>E3902_18</t>
  </si>
  <si>
    <t>E3902_19</t>
  </si>
  <si>
    <t>E3902_20</t>
  </si>
  <si>
    <t>E3902_21</t>
  </si>
  <si>
    <t>E3902_22</t>
  </si>
  <si>
    <t>E3902_23</t>
  </si>
  <si>
    <t>E3902_24</t>
  </si>
  <si>
    <t>E3902_25</t>
  </si>
  <si>
    <t>E3902_26</t>
  </si>
  <si>
    <t>E3902_27</t>
  </si>
  <si>
    <t>E3902_28</t>
  </si>
  <si>
    <t>E3902_29</t>
  </si>
  <si>
    <t>E3902_30</t>
  </si>
  <si>
    <t>E3902_31</t>
  </si>
  <si>
    <t>E3902_32</t>
  </si>
  <si>
    <t>E3902_34</t>
  </si>
  <si>
    <t>E3902_36</t>
  </si>
  <si>
    <t>E0305_1</t>
  </si>
  <si>
    <t>E0305_2</t>
  </si>
  <si>
    <t>E0305_3</t>
  </si>
  <si>
    <t>E0305_4</t>
  </si>
  <si>
    <t>E0305_5</t>
  </si>
  <si>
    <t>E0305_6</t>
  </si>
  <si>
    <t>E0305_7</t>
  </si>
  <si>
    <t>E0305_8</t>
  </si>
  <si>
    <t>E0305_9</t>
  </si>
  <si>
    <t>E0305_10</t>
  </si>
  <si>
    <t>E0305_11</t>
  </si>
  <si>
    <t>E0305_12</t>
  </si>
  <si>
    <t>E0305_16</t>
  </si>
  <si>
    <t>E0305_17</t>
  </si>
  <si>
    <t>E0305_18</t>
  </si>
  <si>
    <t>Shifford Crescent Container</t>
  </si>
  <si>
    <t>Holyport Container</t>
  </si>
  <si>
    <t>Sunningdale Container</t>
  </si>
  <si>
    <t>E4305_1</t>
  </si>
  <si>
    <t>E4305_2</t>
  </si>
  <si>
    <t>E4305_3</t>
  </si>
  <si>
    <t>E4305_4</t>
  </si>
  <si>
    <t>E4305_5</t>
  </si>
  <si>
    <t>E4305_6</t>
  </si>
  <si>
    <t>E4305_7</t>
  </si>
  <si>
    <t>E4305_8</t>
  </si>
  <si>
    <t>E4305_9</t>
  </si>
  <si>
    <t>E4305_10</t>
  </si>
  <si>
    <t>E4305_11</t>
  </si>
  <si>
    <t>E4305_12</t>
  </si>
  <si>
    <t>E4305_13</t>
  </si>
  <si>
    <t>E4305_14</t>
  </si>
  <si>
    <t>E4305_15</t>
  </si>
  <si>
    <t>E4305_16</t>
  </si>
  <si>
    <t>E4305_17</t>
  </si>
  <si>
    <t>E4305_18</t>
  </si>
  <si>
    <t>E4305_19</t>
  </si>
  <si>
    <t>E4305_20</t>
  </si>
  <si>
    <t>E4305_21</t>
  </si>
  <si>
    <t>E4305_22</t>
  </si>
  <si>
    <t>E4305_23</t>
  </si>
  <si>
    <t>E4305_24</t>
  </si>
  <si>
    <t>E4607_1</t>
  </si>
  <si>
    <t>E4607_2</t>
  </si>
  <si>
    <t>E4607_3</t>
  </si>
  <si>
    <t>E4607_4</t>
  </si>
  <si>
    <t>E4607_5</t>
  </si>
  <si>
    <t>E4607_6</t>
  </si>
  <si>
    <t>E4607_7</t>
  </si>
  <si>
    <t>E4607_8</t>
  </si>
  <si>
    <t>Long Knowle</t>
  </si>
  <si>
    <t>E4607_9</t>
  </si>
  <si>
    <t>E4607_10</t>
  </si>
  <si>
    <t>E4607_11</t>
  </si>
  <si>
    <t>E4607_12</t>
  </si>
  <si>
    <t>E4607_13</t>
  </si>
  <si>
    <t>E4607_14</t>
  </si>
  <si>
    <t>E4607_15</t>
  </si>
  <si>
    <t>E4607_16</t>
  </si>
  <si>
    <t>E1821_1</t>
  </si>
  <si>
    <t>E1821_2</t>
  </si>
  <si>
    <t>E1821_3</t>
  </si>
  <si>
    <t>E1821_4</t>
  </si>
  <si>
    <t>E1821_5</t>
  </si>
  <si>
    <t>E1821_6</t>
  </si>
  <si>
    <t>E1821_7</t>
  </si>
  <si>
    <t>E1821_8</t>
  </si>
  <si>
    <t>E1821_9</t>
  </si>
  <si>
    <t>E1821_10</t>
  </si>
  <si>
    <t>E1821_11</t>
  </si>
  <si>
    <t>E1821_12</t>
  </si>
  <si>
    <t>E1821_13</t>
  </si>
  <si>
    <t>E1821_14</t>
  </si>
  <si>
    <t>E1821_15</t>
  </si>
  <si>
    <t>E1821_16</t>
  </si>
  <si>
    <t>E1821_17</t>
  </si>
  <si>
    <t>E1821_18</t>
  </si>
  <si>
    <t>E1821_19</t>
  </si>
  <si>
    <t>E1821_20</t>
  </si>
  <si>
    <t>E1821_21</t>
  </si>
  <si>
    <t>E1821_22</t>
  </si>
  <si>
    <t>E1821_23</t>
  </si>
  <si>
    <t>E1821_24</t>
  </si>
  <si>
    <t>E2701_1</t>
  </si>
  <si>
    <t>E2701_2</t>
  </si>
  <si>
    <t>E2701_3</t>
  </si>
  <si>
    <t>E2701_4</t>
  </si>
  <si>
    <t>E2701_5</t>
  </si>
  <si>
    <t>E2701_6</t>
  </si>
  <si>
    <t>E2701_7</t>
  </si>
  <si>
    <t>E2701_8</t>
  </si>
  <si>
    <t>E2701_9</t>
  </si>
  <si>
    <t>E2701_10</t>
  </si>
  <si>
    <t>E2701_11</t>
  </si>
  <si>
    <t>E2701_12</t>
  </si>
  <si>
    <t>E2701_13</t>
  </si>
  <si>
    <t>E2701_14</t>
  </si>
  <si>
    <t>E2701_15</t>
  </si>
  <si>
    <t>E2701_16</t>
  </si>
  <si>
    <t>E2701_17</t>
  </si>
  <si>
    <t>E2701_18</t>
  </si>
  <si>
    <t>Homestead Park</t>
  </si>
  <si>
    <t>Electronic Products - eBooks (lending and reference)</t>
  </si>
  <si>
    <t>Electronic Products - eNewspapers, eMagazines, and eComics</t>
  </si>
  <si>
    <t>Electronic Products - eAudio and eAudiovisuals</t>
  </si>
  <si>
    <t>LIBR0227</t>
  </si>
  <si>
    <t>LIBR0228</t>
  </si>
  <si>
    <t>LIBR0229</t>
  </si>
  <si>
    <t>LIBR0230</t>
  </si>
  <si>
    <t>LIBR0231</t>
  </si>
  <si>
    <t>LIBR0234</t>
  </si>
  <si>
    <t>LIBR0235</t>
  </si>
  <si>
    <t>LIBR0236</t>
  </si>
  <si>
    <t>LIBR0237</t>
  </si>
  <si>
    <t>LIBR0238</t>
  </si>
  <si>
    <t>LIBR0239</t>
  </si>
  <si>
    <t>RECENT_REFURBISHMENT</t>
  </si>
  <si>
    <t>Multiple items (e.g. double cassettes/CDs/boxsets) are normally treated as one, so for the purposes of this questionnaire include them as one item.  Video recordings should include only items in VCR format.  Films and filmstrips should not be included.  Exclude items which are not 'new' but replacement packs of two or more cassettes, which when complete are defined as one item.  Count each title as one item, regardless of the number of components.  Multi-media open learning materials - include language courses, multi-media computer disks and multi-media CD-ROMS (text plus).  Include multi-media language courses (BBC, Linguaphone, etc.).  CD-ROMs, software etc.  Include all items of computer software, CD-ROMs (text) apart from multi-media CD-ROMs (text plus) that are issued to users on or off the premises.  Exclude any items intended to be used over a network.  Exclude items principally for the use of staff for administration or acquisition purposes and CD-ROMs which are for reference only.  Do not include sound recordings on computer discs i.e. CDs.</t>
  </si>
  <si>
    <t>Music, Videos and DVDs, Multi-media and Open Learning Packs (including language packs), CD-ROMs, Software etc.</t>
  </si>
  <si>
    <t xml:space="preserve">Multiple items (e.g. double cassettes, albums) are normally treated as one, then for the purposes of this questionnaire include them as one item. Video recordings should include only items in VCR format.  Films and filmstrips should not be included. Multi-media open learning materials - include language courses, multi-media computer disks and multi-media CD-ROMS (text plus).  Include multi-media language courses (BBC, Linguaphone, etc.).  Include all items of computer software, CD-ROMs (text) apart from multi-media CD-ROMs (text plus) that are issued to users on or off the premises.  Exclude any items intended to be used over a network.  Exclude items principally for the use of staff for administration or acquisition purposes and CD-ROMs which are for reference only.  Do not include sound recordings on computer discs i.e. CDs, these should be included in Sound Recordings, either Talking Books or Music as appropriate.
</t>
  </si>
  <si>
    <t>Local Authority Run Library</t>
  </si>
  <si>
    <t>Independent Library</t>
  </si>
  <si>
    <t>This includes libraries which have been relocated or have replaced a closed library as part of a new development. </t>
  </si>
  <si>
    <t>The total number of electronic items available for loan by the public. For example, Microbits and tablets.</t>
  </si>
  <si>
    <t>The total number of songs available for download either owned by your local authority or available through your subscription package(s).</t>
  </si>
  <si>
    <r>
      <t xml:space="preserve">The total number of eBook </t>
    </r>
    <r>
      <rPr>
        <b/>
        <sz val="8"/>
        <rFont val="Verdana"/>
        <family val="2"/>
      </rPr>
      <t>publications</t>
    </r>
    <r>
      <rPr>
        <sz val="8"/>
        <rFont val="Verdana"/>
        <family val="2"/>
      </rPr>
      <t xml:space="preserve"> available for download either owned by your library authority or available through your subscription package(s).</t>
    </r>
  </si>
  <si>
    <r>
      <t xml:space="preserve">The total number of eNewspapers, eMagazines and eComic </t>
    </r>
    <r>
      <rPr>
        <b/>
        <sz val="8"/>
        <rFont val="Verdana"/>
        <family val="2"/>
      </rPr>
      <t>publications</t>
    </r>
    <r>
      <rPr>
        <sz val="8"/>
        <rFont val="Verdana"/>
        <family val="2"/>
      </rPr>
      <t xml:space="preserve"> available for download either owned by your library authority or available through your subscription package(s).</t>
    </r>
  </si>
  <si>
    <r>
      <t xml:space="preserve">The total number of eAudio and eAudiovisual </t>
    </r>
    <r>
      <rPr>
        <b/>
        <sz val="8"/>
        <rFont val="Verdana"/>
        <family val="2"/>
      </rPr>
      <t>publications</t>
    </r>
    <r>
      <rPr>
        <sz val="8"/>
        <rFont val="Verdana"/>
        <family val="2"/>
      </rPr>
      <t xml:space="preserve"> available for download either owned by your library authority or available through your subscription package(s).</t>
    </r>
  </si>
  <si>
    <t>The total number of electronic items issued. For example, Microbits and tablets.</t>
  </si>
  <si>
    <t>Thank you for your collaboration. If you have any questions or problems do not hesitate to contact Ben Lockett, Senior Data Analyst:</t>
  </si>
  <si>
    <t>020 7543 5683</t>
  </si>
  <si>
    <t>Please give details of any planned or recent refurbishment of the library (spend over £50k) below:</t>
  </si>
  <si>
    <t>Music, Videos and DVDs &amp; Multi-media and Open Learning Packs (including language packs), CD-ROMs, Software etc.</t>
  </si>
  <si>
    <t>Electronic Products - Music Streaming</t>
  </si>
  <si>
    <t>Electronic Products - Hardware</t>
  </si>
  <si>
    <t>Ben Lockett</t>
  </si>
  <si>
    <t>Senior Data Analyst</t>
  </si>
  <si>
    <r>
      <t>- Independent Library:</t>
    </r>
    <r>
      <rPr>
        <sz val="8"/>
        <rFont val="Verdana"/>
        <family val="2"/>
      </rPr>
      <t xml:space="preserve"> These do not have any local authority support.</t>
    </r>
  </si>
  <si>
    <t>If you have any queries about questions on this form please contact Ben Lockett, Senior Data Analyst at CIPFA (Tel: 020 7543 5683)</t>
  </si>
  <si>
    <t>Scheduled Opening Hours per Week (staffed)</t>
  </si>
  <si>
    <t>(vii)</t>
  </si>
  <si>
    <t>Section 6 - Volunteers</t>
  </si>
  <si>
    <t>Section 7 - Annual Issues</t>
  </si>
  <si>
    <t>Section 8 - Request Service</t>
  </si>
  <si>
    <t>Section 9 - Memorandum: Enquiries</t>
  </si>
  <si>
    <t>Section 10 - Library Users</t>
  </si>
  <si>
    <t>Section 11 - Inter Library Loans for the Year (excluding those for Agency Services)</t>
  </si>
  <si>
    <t>Section 12 - Financial Information (excluding Costs of Agency Services)</t>
  </si>
  <si>
    <r>
      <t>Section 13 - Supplementary Financial Information</t>
    </r>
    <r>
      <rPr>
        <sz val="9"/>
        <color indexed="9"/>
        <rFont val="Verdana"/>
        <family val="2"/>
      </rPr>
      <t xml:space="preserve"> </t>
    </r>
  </si>
  <si>
    <t>Section 14 - Comments</t>
  </si>
  <si>
    <t>Section 3 - Audio, Visual &amp; Other Items (excluding those for Agency Services)</t>
  </si>
  <si>
    <t>Section 4 - Electronic Items (excluding those for Agency Services)</t>
  </si>
  <si>
    <t>Total Audio, Visual &amp; Other Acquisitions</t>
  </si>
  <si>
    <r>
      <t>Section 1 - Service Points Open to the Public</t>
    </r>
    <r>
      <rPr>
        <b/>
        <sz val="8"/>
        <rFont val="Verdana"/>
        <family val="2"/>
      </rPr>
      <t xml:space="preserve"> - now collected in the 'Service Points' tab</t>
    </r>
  </si>
  <si>
    <t>Section 3 - Audio, Visual &amp; Other Items</t>
  </si>
  <si>
    <t>Lending Stock - Sound Recordings - Talking Books</t>
  </si>
  <si>
    <t>Lending Stock - Music, Videos and DVDs, Multi-media and Open Learning Packs (including language packs), CD-ROMs, Software etc.</t>
  </si>
  <si>
    <t>Section 5 - Numbers of Staff</t>
  </si>
  <si>
    <t>Section 11 - Inter Library Loans for the Year</t>
  </si>
  <si>
    <t>Section 13 - Supplementary Financial Information</t>
  </si>
  <si>
    <t>Scheduled Opening Hours per Week (unstaffed)</t>
  </si>
  <si>
    <t>LIBR0240</t>
  </si>
  <si>
    <t>LIBR0241</t>
  </si>
  <si>
    <t>LIBR0242</t>
  </si>
  <si>
    <t>LIBR0243</t>
  </si>
  <si>
    <t>Swiss Cottage</t>
  </si>
  <si>
    <t>Libraries run by GLL (Greenwich Leisure Ltd)</t>
  </si>
  <si>
    <t>Bibliographic Databases (BDS, Collection HQ)</t>
  </si>
  <si>
    <t>Finchley Church End</t>
  </si>
  <si>
    <t>East Barnet and South Friern libraries are run by Inclusion Barnet, Childs Hill library is run by Kisharon. Mill Hill library is run by NW7 Hub</t>
  </si>
  <si>
    <t>Stock security, Supplier and Contract fees, memberships and subs</t>
  </si>
  <si>
    <t>Ealing Central</t>
  </si>
  <si>
    <t>Unable to provide actuals for cells 133-144</t>
  </si>
  <si>
    <t>Hornsey</t>
  </si>
  <si>
    <t>Wood Green</t>
  </si>
  <si>
    <t>cell 142</t>
  </si>
  <si>
    <t>na</t>
  </si>
  <si>
    <t>Southport</t>
  </si>
  <si>
    <t>Bolinda annual solution fee, Bibs subscriptions, microfilming, licences, ILL requests and transport</t>
  </si>
  <si>
    <t>Bristol Central</t>
  </si>
  <si>
    <t>Cell 149</t>
  </si>
  <si>
    <t>Weston-super-Mare</t>
  </si>
  <si>
    <t>Microfilm</t>
  </si>
  <si>
    <t>Southsea</t>
  </si>
  <si>
    <t xml:space="preserve">Chipping Sodbury is operated by Sodbury Town Council using volunteers  with the costs of IT, stock and the building being funded by South Gloucestershire </t>
  </si>
  <si>
    <t>Forum, Southend-on-Sea</t>
  </si>
  <si>
    <t>Dawley, Donnington &amp; Stirchley are run by Parish/Town Councils. Hadley is run by Hadley Learning Centre (School)</t>
  </si>
  <si>
    <t>LiveWire Warrington CIC</t>
  </si>
  <si>
    <t>Prisons x2 HMP Risley, HMP Thorn Cross</t>
  </si>
  <si>
    <t>cell 139</t>
  </si>
  <si>
    <t xml:space="preserve">Libraries Unlimited supports community library collections in the following communities in Devon: Broadhempston, Cranbrook, Dittisham, Exbourne and Ipplepen. The collections are supported by local volunteers who exchange stock on a regular basis with the nearest Devon branch library. </t>
  </si>
  <si>
    <t>Winchester DC</t>
  </si>
  <si>
    <t>none</t>
  </si>
  <si>
    <t>Community Benefit Society called Inspire: Culture, Learning &amp; Libraries launched on 1st April 2016, commissioned by Nottinghamshire County Council to deliver the County library service</t>
  </si>
  <si>
    <t>Cell 95</t>
  </si>
  <si>
    <t>Aberystwyth</t>
  </si>
  <si>
    <t>Ewart</t>
  </si>
  <si>
    <t>Central, Edinburgh</t>
  </si>
  <si>
    <t>Meadowbank</t>
  </si>
  <si>
    <t>Tiree Library</t>
  </si>
  <si>
    <t>S8701_11</t>
  </si>
  <si>
    <t>Tobermory Library</t>
  </si>
  <si>
    <t>S8701_12</t>
  </si>
  <si>
    <t>Colindale</t>
  </si>
  <si>
    <t>Library Link</t>
  </si>
  <si>
    <t>Kingsbury</t>
  </si>
  <si>
    <t>E0102_2</t>
  </si>
  <si>
    <t>Lockleaze</t>
  </si>
  <si>
    <t>Bishopston</t>
  </si>
  <si>
    <t>Henleaze</t>
  </si>
  <si>
    <t>Brampton LAP</t>
  </si>
  <si>
    <t>E0521_46</t>
  </si>
  <si>
    <t>W7101_1</t>
  </si>
  <si>
    <t>W7101_2</t>
  </si>
  <si>
    <t>Cardigan</t>
  </si>
  <si>
    <t>W7101_3</t>
  </si>
  <si>
    <t>Lampeter</t>
  </si>
  <si>
    <t>W7101_4</t>
  </si>
  <si>
    <t>Aberaeron</t>
  </si>
  <si>
    <t>W7101_5</t>
  </si>
  <si>
    <t>Llandysul</t>
  </si>
  <si>
    <t>W7101_6</t>
  </si>
  <si>
    <t>New Quay</t>
  </si>
  <si>
    <t>W7101_7</t>
  </si>
  <si>
    <t>Large Mobile</t>
  </si>
  <si>
    <t>W7101_8</t>
  </si>
  <si>
    <t>Small mobile North</t>
  </si>
  <si>
    <t>W7101_9</t>
  </si>
  <si>
    <t>Small mobile south</t>
  </si>
  <si>
    <t>Dalbeattie Library</t>
  </si>
  <si>
    <t>Ordnance Unity Centre</t>
  </si>
  <si>
    <t>Southgate</t>
  </si>
  <si>
    <t>Waid (formerly Anstruther)</t>
  </si>
  <si>
    <t>East Fife Mobile (formerly Mobile North East Fife</t>
  </si>
  <si>
    <t>Stamford Hill</t>
  </si>
  <si>
    <t>E5038_1</t>
  </si>
  <si>
    <t>E5038_2</t>
  </si>
  <si>
    <t>E5038_3</t>
  </si>
  <si>
    <t>Marcus Garvey</t>
  </si>
  <si>
    <t>E5038_4</t>
  </si>
  <si>
    <t>Alexandra Park</t>
  </si>
  <si>
    <t>E5038_5</t>
  </si>
  <si>
    <t>Muswell Hill</t>
  </si>
  <si>
    <t>E5038_6</t>
  </si>
  <si>
    <t>St Ann's</t>
  </si>
  <si>
    <t>E5038_7</t>
  </si>
  <si>
    <t>Stroud Green &amp; Harringay</t>
  </si>
  <si>
    <t>E5038_8</t>
  </si>
  <si>
    <t>Coombes Croft</t>
  </si>
  <si>
    <t>E5038_9</t>
  </si>
  <si>
    <t>Highgate</t>
  </si>
  <si>
    <t>Ledbury</t>
  </si>
  <si>
    <t>Inverclyde Heritage Hub</t>
  </si>
  <si>
    <t>E5015_11</t>
  </si>
  <si>
    <t>Cat and Mouse Library - replaced John Barnes on 28.11.17</t>
  </si>
  <si>
    <t>E2321_4</t>
  </si>
  <si>
    <t>Barrowford</t>
  </si>
  <si>
    <t>E2321_5</t>
  </si>
  <si>
    <t>Bolton-le-Sands</t>
  </si>
  <si>
    <t>E2321_9</t>
  </si>
  <si>
    <t>Burnley Campus</t>
  </si>
  <si>
    <t>E2321_33</t>
  </si>
  <si>
    <t>Oswaldtwistle</t>
  </si>
  <si>
    <t>E2321_41</t>
  </si>
  <si>
    <t>E2321_43</t>
  </si>
  <si>
    <t>Thornton</t>
  </si>
  <si>
    <t>E2321_45</t>
  </si>
  <si>
    <t>Whalley</t>
  </si>
  <si>
    <t>E2321_55</t>
  </si>
  <si>
    <t>Freckleton</t>
  </si>
  <si>
    <t>E2321_56</t>
  </si>
  <si>
    <t>Fulwood</t>
  </si>
  <si>
    <t>E2321_65</t>
  </si>
  <si>
    <t>Lostock Hall</t>
  </si>
  <si>
    <t>E2321_66</t>
  </si>
  <si>
    <t>Parbold</t>
  </si>
  <si>
    <t>E2520_45</t>
  </si>
  <si>
    <t>Access Mobile 2</t>
  </si>
  <si>
    <t>Wimbledon Library</t>
  </si>
  <si>
    <t>Morden Library</t>
  </si>
  <si>
    <t>Mitcham Library</t>
  </si>
  <si>
    <t>Colliers Wood Library</t>
  </si>
  <si>
    <t>Raynes Park Library</t>
  </si>
  <si>
    <t>West Barnes Library</t>
  </si>
  <si>
    <t>Pollards Hill Library</t>
  </si>
  <si>
    <t>S8709_21</t>
  </si>
  <si>
    <t>Townhouse, Irvine</t>
  </si>
  <si>
    <t>The Campus Library</t>
  </si>
  <si>
    <t>Clevedon Library</t>
  </si>
  <si>
    <t>Congresbury Library</t>
  </si>
  <si>
    <t>For All Healthy Living Centre Library</t>
  </si>
  <si>
    <t>Nailsea Library</t>
  </si>
  <si>
    <t>Pill Library &amp; Children's Centre</t>
  </si>
  <si>
    <t>Portishead Library</t>
  </si>
  <si>
    <t>Weston-super-Mare Library</t>
  </si>
  <si>
    <t>Winscombe Library</t>
  </si>
  <si>
    <t>Worle Library &amp; Children's Centre</t>
  </si>
  <si>
    <t>Yatton Library &amp; Children's Centre</t>
  </si>
  <si>
    <t>North Somerset Mobile Library</t>
  </si>
  <si>
    <t>E3001_17</t>
  </si>
  <si>
    <t>Dales Centre</t>
  </si>
  <si>
    <t>Oxfordshire County Library</t>
  </si>
  <si>
    <t>Paulsgrove Library</t>
  </si>
  <si>
    <t>Cosham Library</t>
  </si>
  <si>
    <t>North End Library</t>
  </si>
  <si>
    <t>Carnegie Library</t>
  </si>
  <si>
    <t>Beddow Library</t>
  </si>
  <si>
    <t>Southsea Library</t>
  </si>
  <si>
    <t>Alderman Lacey Library</t>
  </si>
  <si>
    <t>Portsea Library</t>
  </si>
  <si>
    <t>Mowbray Gardens</t>
  </si>
  <si>
    <t>E4404_28</t>
  </si>
  <si>
    <t>Woodseats</t>
  </si>
  <si>
    <t>Anderson High</t>
  </si>
  <si>
    <t>Baltaound</t>
  </si>
  <si>
    <t>E3202_18</t>
  </si>
  <si>
    <t>John Rodie Library, Mossblown</t>
  </si>
  <si>
    <t>E1702_2</t>
  </si>
  <si>
    <t>Burgess road</t>
  </si>
  <si>
    <t>E1501_1</t>
  </si>
  <si>
    <t>E1501_2</t>
  </si>
  <si>
    <t>E1501_3</t>
  </si>
  <si>
    <t>Kent Elms Library</t>
  </si>
  <si>
    <t>E1501_4</t>
  </si>
  <si>
    <t>E1501_5</t>
  </si>
  <si>
    <t>Southchurch Library</t>
  </si>
  <si>
    <t>E1501_6</t>
  </si>
  <si>
    <t>Shoeburyness Library</t>
  </si>
  <si>
    <t>E1501_7</t>
  </si>
  <si>
    <t>Moredon and Rodbourne Cheney Library</t>
  </si>
  <si>
    <t>Old Town</t>
  </si>
  <si>
    <t>Beechcroft Library</t>
  </si>
  <si>
    <t>Hindu Temple</t>
  </si>
  <si>
    <t>Dawley &amp; Malinslee</t>
  </si>
  <si>
    <t>Donnington &amp; Muxton</t>
  </si>
  <si>
    <t>Barry (County) Library</t>
  </si>
  <si>
    <t>Cowbridge Library</t>
  </si>
  <si>
    <t>Llantwit Major Library</t>
  </si>
  <si>
    <t>Penarth Library</t>
  </si>
  <si>
    <t xml:space="preserve">Dinas Powys Library &amp; Activity Centre (DPLAC) </t>
  </si>
  <si>
    <t>Rhoose Community Library</t>
  </si>
  <si>
    <t>St. Athan Community Hub and Library (SACHAL)</t>
  </si>
  <si>
    <t>Sully &amp; Lavernock Community Trust</t>
  </si>
  <si>
    <t>Wenvoe Community Library</t>
  </si>
  <si>
    <t>E0602_13</t>
  </si>
  <si>
    <t>Great Sankey</t>
  </si>
  <si>
    <t>West Berks Mobile</t>
  </si>
  <si>
    <r>
      <t>Audio, Visual &amp; Other Issues</t>
    </r>
    <r>
      <rPr>
        <b/>
        <sz val="8"/>
        <rFont val="Verdana"/>
        <family val="2"/>
      </rPr>
      <t xml:space="preserve"> </t>
    </r>
  </si>
  <si>
    <t>Total Audio, Visual &amp; Other Issues</t>
  </si>
  <si>
    <t>E1203</t>
  </si>
  <si>
    <t>E1203_1</t>
  </si>
  <si>
    <t>E1203_2</t>
  </si>
  <si>
    <t>E1203_3</t>
  </si>
  <si>
    <t>E1203_4</t>
  </si>
  <si>
    <t>E1203_5</t>
  </si>
  <si>
    <t>E1203_6</t>
  </si>
  <si>
    <t>E1203_7</t>
  </si>
  <si>
    <t>E1203_8</t>
  </si>
  <si>
    <t>E1203_9</t>
  </si>
  <si>
    <t>E1203_10</t>
  </si>
  <si>
    <t>E1203_11</t>
  </si>
  <si>
    <t>E1203_12</t>
  </si>
  <si>
    <t>E1203_13</t>
  </si>
  <si>
    <t>E1203_14</t>
  </si>
  <si>
    <t>E1203_15</t>
  </si>
  <si>
    <t>E1203_16</t>
  </si>
  <si>
    <t>E1203_17</t>
  </si>
  <si>
    <t>E1203_18</t>
  </si>
  <si>
    <t>E1203_19</t>
  </si>
  <si>
    <t>E1203_20</t>
  </si>
  <si>
    <t>E1203_21</t>
  </si>
  <si>
    <t>E1203_22</t>
  </si>
  <si>
    <t>E1203_23</t>
  </si>
  <si>
    <t>E1203_24</t>
  </si>
  <si>
    <t>E1203_25</t>
  </si>
  <si>
    <t>E1203_26</t>
  </si>
  <si>
    <t>E1203_27</t>
  </si>
  <si>
    <t>E1203_28</t>
  </si>
  <si>
    <t>E1203_29</t>
  </si>
  <si>
    <t>E1203_30</t>
  </si>
  <si>
    <t>E1203_31</t>
  </si>
  <si>
    <t>E1203_32</t>
  </si>
  <si>
    <t>E1203_33</t>
  </si>
  <si>
    <t>E1203_34</t>
  </si>
  <si>
    <r>
      <t xml:space="preserve">Auto-filled cells below are produced on previous returns and </t>
    </r>
    <r>
      <rPr>
        <b/>
        <u/>
        <sz val="8"/>
        <rFont val="Verdana"/>
        <family val="2"/>
      </rPr>
      <t>should be checked and updated</t>
    </r>
    <r>
      <rPr>
        <b/>
        <sz val="8"/>
        <rFont val="Verdana"/>
        <family val="2"/>
      </rPr>
      <t>.</t>
    </r>
  </si>
  <si>
    <t>LIBR0244</t>
  </si>
  <si>
    <t>LIBR0245</t>
  </si>
  <si>
    <t>The scheduled opening hours per week for service points from previous returns have been placed in column (iv) therefore please amend where</t>
  </si>
  <si>
    <t>Use one line for each service point (including mobile libraries).  If a mobile, please select "Mobile" under column (iii) and scheduled opening hours per</t>
  </si>
  <si>
    <r>
      <t xml:space="preserve">Repeat this process for each branch and then </t>
    </r>
    <r>
      <rPr>
        <b/>
        <u/>
        <sz val="8"/>
        <rFont val="Verdana"/>
        <family val="2"/>
      </rPr>
      <t>ADD</t>
    </r>
    <r>
      <rPr>
        <sz val="8"/>
        <rFont val="Verdana"/>
        <family val="2"/>
      </rPr>
      <t xml:space="preserve"> all of the total branch ICT hours to give an overall total for ICT hours in the authority. (Please note that multiplying the total number of scheduled library opening hours and the total number of terminals</t>
    </r>
    <r>
      <rPr>
        <b/>
        <sz val="8"/>
        <rFont val="Verdana"/>
        <family val="2"/>
      </rPr>
      <t xml:space="preserve"> DOES NOT</t>
    </r>
    <r>
      <rPr>
        <sz val="8"/>
        <rFont val="Verdana"/>
        <family val="2"/>
      </rPr>
      <t xml:space="preserve"> give the total for ICT hours).</t>
    </r>
  </si>
  <si>
    <t>79</t>
  </si>
  <si>
    <t>80</t>
  </si>
  <si>
    <t>81</t>
  </si>
  <si>
    <t>82</t>
  </si>
  <si>
    <t>Section 4 - Electronic Items</t>
  </si>
  <si>
    <t>PLEASE COMPLETE ON A NON IAS 19 ACCOUNTING BASIS</t>
  </si>
  <si>
    <r>
      <t>THIS FORM MUST BE COMPLETED ON A NON IAS 19 BASIS.  Further guidance can be found in the CIPFA Service Expenditure Reporting Code of Practice for Local Authorities (S</t>
    </r>
    <r>
      <rPr>
        <b/>
        <i/>
        <sz val="8"/>
        <rFont val="Verdana"/>
        <family val="2"/>
      </rPr>
      <t>e</t>
    </r>
    <r>
      <rPr>
        <b/>
        <sz val="8"/>
        <rFont val="Verdana"/>
        <family val="2"/>
      </rPr>
      <t>RCOP).</t>
    </r>
  </si>
  <si>
    <t>Other than for lines 1 to 19, only include figures in this return from service points you have identified as being under your statutory control on the previous page.</t>
  </si>
  <si>
    <t>necessary following the addition of column (v).</t>
  </si>
  <si>
    <t>Unstaffed opening hours are when technology allows public access to a library without staff members present.</t>
  </si>
  <si>
    <t>Unstaffed hours will be included in the Number of Static Service Points Open totals at the beginning of Section 1 of the questionnaire.</t>
  </si>
  <si>
    <t>week in columns (iv) and (v). Likewise for a static library, but select "Static" under column (iii).</t>
  </si>
  <si>
    <t>Electronic Products - Film Streaming</t>
  </si>
  <si>
    <t>Electronic Issues</t>
  </si>
  <si>
    <t>A service point is any library, static or mobile, through which the public library authority provides or directly manages a service to the general public. A static service point must allow access to the general public (not just specific groups) and, as a minimum, provide a staffed (paid or unpaid) information point for some or all of the staffed opening hours, stock loan facilities and a public access terminal.  Departments within a single building should not be counted separately.  Central libraries and branch libraries are counted as separate service points.  Services to the general public from dual use libraries (which serve both the general public and educational establishments) should be included.</t>
  </si>
  <si>
    <t>The total number of films available for download either owned by your local authority or available through your subscription package(s).</t>
  </si>
  <si>
    <t>The total number of eBooks (lending and reference) borrowed.</t>
  </si>
  <si>
    <t>The total number of eNewspaper, eMagazine and eComics borrowed.</t>
  </si>
  <si>
    <t>The total number of eAudio and eAudiovisuals borrowed.</t>
  </si>
  <si>
    <t>The total number of songs downloaded and accessed.</t>
  </si>
  <si>
    <t>The total number of films downloaded and accessed.</t>
  </si>
  <si>
    <t>Visits included in line 94 should not be included in line 95 above.</t>
  </si>
  <si>
    <t>implemented in the United Kingdom. However, if the timing of the lockdown differed in your authority, please record your number of service points</t>
  </si>
  <si>
    <t>Question 19 of the questionnaire.</t>
  </si>
  <si>
    <t>general date at which lockdown began to be implemented in the United Kingdom. However, if the timing of the lockdown</t>
  </si>
  <si>
    <t>in your authority, and record the date in the 'Other Comments' box at the bottom of the questionnaire.</t>
  </si>
  <si>
    <t>Also, if your authority has noticed significant changes to some of your figures for this questionnaire as a result of the</t>
  </si>
  <si>
    <t>pandemic (changes in electronic resources, physical visits etc.), then please record a description of these in the 'Other</t>
  </si>
  <si>
    <t>Comments' box at the bottom of the questionnaire.</t>
  </si>
  <si>
    <t>Date modified: 8 June 2020</t>
  </si>
  <si>
    <t>open to the public on the last day before lockdown began in your authority, and record the date in the comments box underneath</t>
  </si>
  <si>
    <t>*Due to the COVID-19 pandemic, we have adjusted the date from 31 March to 16 March to reflect the general date at which lockdown began to be</t>
  </si>
  <si>
    <t>*Due to the COVID-19 pandemic, we have adjusted the dates for certain questions from 31 March to 16 March to reflect the</t>
  </si>
  <si>
    <t>Percentage of total scheduled opening hours per week staffed**</t>
  </si>
  <si>
    <t>Percentage of total scheduled opening hours per week unstaffed**</t>
  </si>
  <si>
    <t>**Calculated from the service points tab</t>
  </si>
  <si>
    <t>Taken from last year's return, please overwrite if incorrect</t>
  </si>
  <si>
    <t>PLEASE MULTIPLY THE TOTAL BY 48 TO OBTAIN AN ANNUAL AVERAGE TOTAL.*</t>
  </si>
  <si>
    <t>If a library is open X weeks in the year then multiply the total by (48 minus X) to obtain the annual average total.*</t>
  </si>
  <si>
    <r>
      <t xml:space="preserve">Sampling Methodology </t>
    </r>
    <r>
      <rPr>
        <sz val="8"/>
        <rFont val="Verdana"/>
        <family val="2"/>
      </rPr>
      <t xml:space="preserve">- please note that the weekly count should be multiplied by 48 for the yearly count (to take into account bank holidays etc.) If a library is open X weeks in the year then multiply by (48 minus X).*
The method employed to obtain this information is sampling for a representative sampling period of one week between October and December as follows: </t>
    </r>
  </si>
  <si>
    <t>*Due to the COVID-19 pandemic, we have adjusted the number of weeks for the sampling methods from 50 to 48</t>
  </si>
  <si>
    <t>to reflect the general date at which lockdown began to be implemented in the United Kingdom (16 March)</t>
  </si>
  <si>
    <t xml:space="preserve"> compared to the traditional year-end date (31 March).</t>
  </si>
  <si>
    <t>differed in your authority, please record your figures for these questions on the last day before lockdown began</t>
  </si>
  <si>
    <t>Messages (in bold) relating to the COVID-19 pandemic have been inserted at the beginning of the Service Points</t>
  </si>
  <si>
    <t>and Main Questionnaire tabs, and in the 'Notes for the Questionnaire' below</t>
  </si>
  <si>
    <t>Bournemouth, Christchurch &amp; Poole</t>
  </si>
  <si>
    <t>E1204</t>
  </si>
  <si>
    <t>Scheduled Opening Hours per Week Staffed</t>
  </si>
  <si>
    <t>Scheduled Opening Hours per Week Unstaffed</t>
  </si>
  <si>
    <t>Library@theGrange</t>
  </si>
  <si>
    <t>Local Authority run library</t>
  </si>
  <si>
    <t>E0521_47</t>
  </si>
  <si>
    <t>Clay Farm</t>
  </si>
  <si>
    <t>Arlesey Resource Centre</t>
  </si>
  <si>
    <t>Alloa Speirs Centre</t>
  </si>
  <si>
    <t>Tillicoultry Ben Cleuch</t>
  </si>
  <si>
    <t>Tullibody Library</t>
  </si>
  <si>
    <t>Alva Library</t>
  </si>
  <si>
    <t>Sauchie Library</t>
  </si>
  <si>
    <t>E1001_1</t>
  </si>
  <si>
    <t>Allenton</t>
  </si>
  <si>
    <t>E1001_2</t>
  </si>
  <si>
    <t>Allestree</t>
  </si>
  <si>
    <t>E1001_3</t>
  </si>
  <si>
    <t>Alvaston</t>
  </si>
  <si>
    <t>E1001_4</t>
  </si>
  <si>
    <t>Blagreaves</t>
  </si>
  <si>
    <t>E1001_5</t>
  </si>
  <si>
    <t>Chaddesden</t>
  </si>
  <si>
    <t>E1001_6</t>
  </si>
  <si>
    <t>Chellaston</t>
  </si>
  <si>
    <t>E1001_7</t>
  </si>
  <si>
    <t>Derby Local Studies and Family History Library</t>
  </si>
  <si>
    <t>E1001_8</t>
  </si>
  <si>
    <t>Derwent</t>
  </si>
  <si>
    <t>E1001_9</t>
  </si>
  <si>
    <t>Mackworth</t>
  </si>
  <si>
    <t>E1001_10</t>
  </si>
  <si>
    <t>Mickleover</t>
  </si>
  <si>
    <t>E1001_11</t>
  </si>
  <si>
    <t>Riverside</t>
  </si>
  <si>
    <t>E1001_12</t>
  </si>
  <si>
    <t>Sinfin</t>
  </si>
  <si>
    <t>E1001_13</t>
  </si>
  <si>
    <t>Spondon</t>
  </si>
  <si>
    <t>E1001_14</t>
  </si>
  <si>
    <t>Springwood</t>
  </si>
  <si>
    <t>E1001_15</t>
  </si>
  <si>
    <t>Pear Tree</t>
  </si>
  <si>
    <t>Bellfield (now known as Whatriggs)</t>
  </si>
  <si>
    <t>Mauchline (now Burns House Museum and Library)</t>
  </si>
  <si>
    <t>Lewis &amp; Harris Mobile Library</t>
  </si>
  <si>
    <t>E1521_76</t>
  </si>
  <si>
    <t>County Mobile 1</t>
  </si>
  <si>
    <t>E1521_77</t>
  </si>
  <si>
    <t>County Mobile 2</t>
  </si>
  <si>
    <t>Bonnybridge</t>
  </si>
  <si>
    <t>Bo'ness</t>
  </si>
  <si>
    <t>Denny</t>
  </si>
  <si>
    <t>Grangemouth</t>
  </si>
  <si>
    <t>Larbert</t>
  </si>
  <si>
    <t>Slamannan</t>
  </si>
  <si>
    <t>E1721_21</t>
  </si>
  <si>
    <t>E1721_22</t>
  </si>
  <si>
    <t>Hereford Library</t>
  </si>
  <si>
    <t>E2321_14</t>
  </si>
  <si>
    <t>Cleveleys</t>
  </si>
  <si>
    <t>E2321_19</t>
  </si>
  <si>
    <t>Earby</t>
  </si>
  <si>
    <t>E2321_35</t>
  </si>
  <si>
    <t>Pike Hill</t>
  </si>
  <si>
    <t>E2321_49</t>
  </si>
  <si>
    <t>Bamber Bridge</t>
  </si>
  <si>
    <t>Newbattle</t>
  </si>
  <si>
    <t>E4502_14</t>
  </si>
  <si>
    <t>Fawdon Community Library</t>
  </si>
  <si>
    <t>E4502_15</t>
  </si>
  <si>
    <t>Jesmond Library</t>
  </si>
  <si>
    <t>E4502_16</t>
  </si>
  <si>
    <t>Lit and Phil Library</t>
  </si>
  <si>
    <t>E4502_17</t>
  </si>
  <si>
    <t>Multilingual Library</t>
  </si>
  <si>
    <t>E4502_18</t>
  </si>
  <si>
    <t>The Great North Museum: Hancock Library</t>
  </si>
  <si>
    <t>E2003_1</t>
  </si>
  <si>
    <t>Grimsby Central Library</t>
  </si>
  <si>
    <t>E2003_2</t>
  </si>
  <si>
    <t>Cleethorpes Library</t>
  </si>
  <si>
    <t>E2003_3</t>
  </si>
  <si>
    <t>Immingham Library</t>
  </si>
  <si>
    <t>E2003_4</t>
  </si>
  <si>
    <t>Waltham Library</t>
  </si>
  <si>
    <t>E2003_5</t>
  </si>
  <si>
    <t>Grant Thorold Library</t>
  </si>
  <si>
    <t>E2003_6</t>
  </si>
  <si>
    <t>Humberston Library</t>
  </si>
  <si>
    <t>E2003_7</t>
  </si>
  <si>
    <t>Laceby Library</t>
  </si>
  <si>
    <t>E2003_8</t>
  </si>
  <si>
    <t>Nunsthorpe Library</t>
  </si>
  <si>
    <t>E2003_9</t>
  </si>
  <si>
    <t>Scartho Library</t>
  </si>
  <si>
    <t>Mobile1 - Cynon and Rhondda</t>
  </si>
  <si>
    <t>Mobile2 - Taff</t>
  </si>
  <si>
    <t>Middleton Junction</t>
  </si>
  <si>
    <t xml:space="preserve">Wardle </t>
  </si>
  <si>
    <t>Maltby Customer Service Centre &amp; Library</t>
  </si>
  <si>
    <t>BURNT TREE</t>
  </si>
  <si>
    <t>Brookes Mobile</t>
  </si>
  <si>
    <t>Owen Mobile</t>
  </si>
  <si>
    <t>Sabrina Mobile</t>
  </si>
  <si>
    <t>E0304_1</t>
  </si>
  <si>
    <t>Library @The Curve</t>
  </si>
  <si>
    <t>E0304_2</t>
  </si>
  <si>
    <t>Britwell Library</t>
  </si>
  <si>
    <t>E0304_3</t>
  </si>
  <si>
    <t>Cippenham Library</t>
  </si>
  <si>
    <t>E0304_4</t>
  </si>
  <si>
    <t>Langley Library</t>
  </si>
  <si>
    <t>Bradley Stoke Library</t>
  </si>
  <si>
    <t>Cadbury Heath Library</t>
  </si>
  <si>
    <t>Chipping Sodbury Library</t>
  </si>
  <si>
    <t>Downend Library</t>
  </si>
  <si>
    <t>Emersons Green Library</t>
  </si>
  <si>
    <t>Filton Library</t>
  </si>
  <si>
    <t>Hanham Library</t>
  </si>
  <si>
    <t>Kingswood Library</t>
  </si>
  <si>
    <t>Patchway Library</t>
  </si>
  <si>
    <t>Staple Hill Library</t>
  </si>
  <si>
    <t>Thornbury Library</t>
  </si>
  <si>
    <t>Winterbourne Library</t>
  </si>
  <si>
    <t>Yate Library</t>
  </si>
  <si>
    <t>E4504_1</t>
  </si>
  <si>
    <t>The Word, National Centre for the Written Word</t>
  </si>
  <si>
    <t>E4504_2</t>
  </si>
  <si>
    <t>Cleadon Park Library</t>
  </si>
  <si>
    <t>E4504_3</t>
  </si>
  <si>
    <t xml:space="preserve">Hebburn Central </t>
  </si>
  <si>
    <t>E4504_4</t>
  </si>
  <si>
    <t>Jarrow Focus Library</t>
  </si>
  <si>
    <t>E4504_5</t>
  </si>
  <si>
    <t xml:space="preserve">Boldon Lane Community Library </t>
  </si>
  <si>
    <t>E4504_6</t>
  </si>
  <si>
    <t>Boldon and Cleadon Community Library</t>
  </si>
  <si>
    <t>E4504_7</t>
  </si>
  <si>
    <t>Perth Green Community Library</t>
  </si>
  <si>
    <t>E4504_8</t>
  </si>
  <si>
    <t>Whitburn Community Library</t>
  </si>
  <si>
    <t>The Forum, southend on Sea</t>
  </si>
  <si>
    <t>Westcliff on Sea Library</t>
  </si>
  <si>
    <t>Leigh on Sea Library</t>
  </si>
  <si>
    <t>Ashton</t>
  </si>
  <si>
    <t>E0305_13</t>
  </si>
  <si>
    <t>E0305_14</t>
  </si>
  <si>
    <t>E0305_15</t>
  </si>
  <si>
    <t>E1204_1</t>
  </si>
  <si>
    <t>E1204_2</t>
  </si>
  <si>
    <t>E1204_3</t>
  </si>
  <si>
    <t>E1204_4</t>
  </si>
  <si>
    <t>E1204_5</t>
  </si>
  <si>
    <t>E1204_6</t>
  </si>
  <si>
    <t>E1204_7</t>
  </si>
  <si>
    <t>E1204_8</t>
  </si>
  <si>
    <t>E1204_9</t>
  </si>
  <si>
    <t>E1204_10</t>
  </si>
  <si>
    <t>E1204_11</t>
  </si>
  <si>
    <t>E1204_12</t>
  </si>
  <si>
    <t>E1204_13</t>
  </si>
  <si>
    <t>E1204_14</t>
  </si>
  <si>
    <t>E1204_15</t>
  </si>
  <si>
    <t>E1204_16</t>
  </si>
  <si>
    <t>E1204_17</t>
  </si>
  <si>
    <t>E1204_18</t>
  </si>
  <si>
    <t>E1204_19</t>
  </si>
  <si>
    <t>E1204_20</t>
  </si>
  <si>
    <t>E1204_21</t>
  </si>
  <si>
    <t>E1204_22</t>
  </si>
  <si>
    <t>(b) No. of issues per annum*</t>
  </si>
  <si>
    <t>(b) No. of visits per annum*</t>
  </si>
  <si>
    <t>Total Audio Visual Stock in 2018-19 (taken from last year's return - excluding electronic products)</t>
  </si>
  <si>
    <t>Total Audio Visual Acquisitions in 2018-19 (taken from last year's return - excluding electronic products)</t>
  </si>
  <si>
    <t>Total Audio Visual Issues in 2018-19 (taken from last year's return - excluding electronic products)</t>
  </si>
  <si>
    <t>X=VLOOKUP($L4,[libr19_main.xlsm]Raw!$B$10:$GU$213,(M$1+2),FALSE)</t>
  </si>
  <si>
    <t>Both Artizan Street Library and Barbican Library increased their opening hours in 2018-19</t>
  </si>
  <si>
    <t>Six exhibition display cabinets</t>
  </si>
  <si>
    <t>Line 66 - there has been no increase in staff in the last year so the previous figures must be inaccurate. Line 77 - total audio visual and other issues. The figure is lower than last year partly because we are seeing channel shift - especially from CD talking books to digital talking books. However, at 72387 rather than last year's figs of 81651, this is an 11% drop - not 25% as it is telling me. Last year the total figure also included lines 78 - 83 so maybe that's the reason?</t>
  </si>
  <si>
    <t>We are planning some refurbishments at Kentish Town Library (£50k+) and Swiss Cottage Library (£70k+).</t>
  </si>
  <si>
    <t xml:space="preserve">Q119 = CBC management charge and Intellident RFID tags </t>
  </si>
  <si>
    <t xml:space="preserve">Section 5:  Highgate Library is managed jointly by LB Camden and the Friends of Highgate Library Charitable Foundation (FOHLCF).  Highgate library is run by one member of Camden staff and a team of volunteers (44 in 2018-19, providing a total of 4,093 volunteer hours). These volunteers are all recruited, trained and managed by FOHLCF.  Section 7: Audio-visual issues were more 25% lower than in 2017-2018.  The significant reduction in issues is in question 76 (Music, Videos, DVDs etc.): down by 32%.  Acquisitions for this type of stock has been limited over the last two or three years.  We think this is the reason for the big drop.  Section 9.  Library Users, q 96. One of our libraries does not have an electronic counter.  Therefore, at that library we take a sample week each month and estimate total visits based on that.   </t>
  </si>
  <si>
    <t xml:space="preserve">Plumstead Library building is being remodelled as a community centre with leisure, community and arts as well as library facilities. It is due to open at the beginning of 2020. </t>
  </si>
  <si>
    <t xml:space="preserve">Box 77 - there has been a steady decline in CD and DVD use and big increase in use of E porducts. </t>
  </si>
  <si>
    <t>In relation to line 76, all our DVDs and CDs last year were chargeable.  This has led to a decrease in AV issues.  This is set to change this year as DVDs and CDs are now free to hire.</t>
  </si>
  <si>
    <t>Section 4 cell 89. The figure in there is onlyfor enews item, we do have emag and ecomic but cant get breakdown by borough for those.</t>
  </si>
  <si>
    <t>Cell 158</t>
  </si>
  <si>
    <t>We are currently refurbishing the Central Library - due to finish 1.9.19.</t>
  </si>
  <si>
    <t>line 77 - This difference is mainly accounted for by a reduction in music and DVD issues of 10,274.      Line 139 Our net expenditure was considerably lower then estimated as our support services charges were £74k  rather then the estimated £1,742,509</t>
  </si>
  <si>
    <t>One on the main changes is the allocation of Corporate Support Service costs wjich are picked up from the calculation included in the Councils RA return - the allocation of overheads and support service costs has redcuced for £409,700 in 17/18 to £242,893 in 18/19 a reduction of £40% which reflects the overall level of redcution in Corporate costs. There have also been a significant reduction in Premises costs from £585,765 in 17/18 to £401,587 in 18/19  a reduction of £31% following changes to the contract for the Management of the maiantenance of the Corporate Estate inlcluding Library buildings.</t>
  </si>
  <si>
    <t>Q77 - We have seen an increase in usage of our eAudio loans so I’m not sure if that balances out across the service.</t>
  </si>
  <si>
    <t>Newington Temporary Library was closed in December 2018 with the new permanent library scheduled to open in 2020.</t>
  </si>
  <si>
    <t>Grove Vale Library moved to a new, larger, more fit for purpose site in December 2018.</t>
  </si>
  <si>
    <t>Online Subscriptions</t>
  </si>
  <si>
    <t>Infrastructure Programme</t>
  </si>
  <si>
    <t>All Idea Stores are being refurbished 2019-20 as part of the council's Local Presence strategy which is siting digital hubs in libraries to enable members of the public to access council services, including benefits and parking. The library role here will be to provide assisted digital services to members of the public who need additional help. Projected spend across 5 Idea Stores is £2,000,000</t>
  </si>
  <si>
    <t>Cell 74 book acquisitions. Note that introductin of streaming has meant that TH has spent less on CDs and increased spending on children's and adults' paperback fiction.</t>
  </si>
  <si>
    <t>The library at HMP Wandsworth is run as an agency service with funding from the Department of Justice. Expenditure for 2018-19 was £149,436</t>
  </si>
  <si>
    <t>Q 57.  Additional spoken word titles for adults and children purchased to replace stock and support HLS provision.  Q65 Q66  Restructure of whole council undertaken placing libraries in Community Solutions - role change for frontline staff to also include providing assisted self service and front door access to council services as part of their role in addition to library services.  Q77, showing error in calculation however difference in figures between 17-18 and 18-19 is 7.90% not 25% as suggested in text.  Service no longer purchases CD or DVD format. Q95 sharred staffing and joint working for service in 2 main sites now does not allow for visits for non library purposes to be distinguised.  Q28  public Wi-fi is on a sared Corporate system, usage hours by individual buildings not readily available and distinguishable</t>
  </si>
  <si>
    <t>Our bookstock will look dramatically smaller. We ran a huge purge to get rid of all missing and unused stock from our LMS, before switching LMS providers in early 2019. Our number of bookstock should now be a lot more accurate, as was grossly inflated by the number of missing items before this purge. q28 Unable to answer - Lorensbergs netloan wifi doesn't record this.</t>
  </si>
  <si>
    <t>Security, servicing, supplier selection fees, contract management fees etc</t>
  </si>
  <si>
    <t>Q 28: Our Wi-Fi Service provider is unable to provide us Number of Hours of recorded usage…
Q55: Decrease in DVD purchases.
Q77: asks for explanation for 25% decrease but it is only a 12% decrease.</t>
  </si>
  <si>
    <t xml:space="preserve">Willesden Green Library closed 33 days unexpectedly due to flooding. </t>
  </si>
  <si>
    <t>All in 2019/20 - Kingsbury Library - Complete refurbishment including community hub. Ealing Road Library partial refurbishment and community hub. Wembley library Children's library and accessibility improvements</t>
  </si>
  <si>
    <t>Question 28 - No data due to a change in Wi-fi provider halfway through the year. Question 57 - Reduction in purchasing due to reallocation for funds due to falling demand for DVDs and rise of eAudio of talking CDs. As well as a service wide reduction in stock for the year to help cover costs of LMS implementation. Section 10 - No Data available due to no enquiry survey. 136 Miscellaneous Funds used for all public library income due to change in LMS meaning we were unable to go back allocate to other sources i.e. overdue or hire charges.</t>
  </si>
  <si>
    <t xml:space="preserve">Biggin Hill Library, located in a leisure centre run by a different contractor, increased its available opening hours during 2018 when the leisure centre increased its opening hours from 92 hours to 94.5 hours.  </t>
  </si>
  <si>
    <t>Section 3,#57:AudioVideo and Other acquisitions:  Budget for these services reduced by 50% from 2017/18 to 2018/19, due to overall budget reduction and reduced demand in this area, and introduction of online music streaming service. 
Section 7 #77:  Calc suggests difference is more than 25% - but it isn't.  Difference is only -7%.  No justification required.</t>
  </si>
  <si>
    <t>Cell 165</t>
  </si>
  <si>
    <t>Feasibility</t>
  </si>
  <si>
    <t>SECTION 7 - ANNUAL ISSUES: TOTAL AUDIOVISUAL &amp; OTHER ITEMS - Spoken word (physical items) is reducing in popularity; digital spoken word issues have increased.</t>
  </si>
  <si>
    <t>Ealing Central Library closed for refurbishment from September 2018 - May 2019</t>
  </si>
  <si>
    <t xml:space="preserve">Ealing was part of Carillion until its demise in February 2018, and purchasing of new stock did not fully commence until after May 2018 and some suppliers much later. As part of the London Libraries Consortium; Ealing changed their Library Management System so deliveries of stock ceased in December 2018. Ealing Central Library was closed for refurbishment/reduced in size  from end of August 2018 and did not reopen until May 2019. All these issues had significant impacts on stock acquisition and stocktake figures. For this CIPFA report we changed the way we calculate the figures from a manual method to using a dataset to provide more accurate figures and this also shows in some changes from previous returns. To clarify the question 94 in Section 10 - compared to the library visits in 2017/18, the 2018/19 visit figure decreased by 34%. This is due to Central Library (busiest library in the borough) closure from September 2018 to March 2019 for refurbishment.
</t>
  </si>
  <si>
    <t xml:space="preserve">As part of the Ponders End High Street Regenration Programme, Ponders End Library closed on 12th October 2018. A temporary Ponders End Library opened on 31st May 2018 and will remain in situ until the new permament Ponders End Library opens in 2021. </t>
  </si>
  <si>
    <t>As mentioned in response to point 19, the old Ponders End Library has been demolished and will be re-built as part of the Ponders End High Street Regeneration Programme. The spend is unknown at the moment but will definitely be over 50K.</t>
  </si>
  <si>
    <t>ICT Software</t>
  </si>
  <si>
    <t>Q44 - We changed LMS in March 2019 and the Artemis report that we received from Axiell to count new stock was different from the one that we used to use previously….. 
I left Q64 blank as to work for Enfield Libraries (regardless of position) no professional library qualifications are required. Some staff are professionally qualified, i.e. myself. Furthermore, other staff claim that have library qualifications from other countries but I have no evidence of this….. This is why I left it blank. Happy to amend if you think this should be changed.
Zeros in Section 13 - As I understand it, they are indeed zero values. This info was provided by Neil Goddard.</t>
  </si>
  <si>
    <t>Cell 156</t>
  </si>
  <si>
    <t>Major refurbishment of Hornsey library to commence in November 2019</t>
  </si>
  <si>
    <t>Cell 85 - error in 2017-18 should have been 2,569. Cell 109 - less than 25% difference</t>
  </si>
  <si>
    <t>Row 57: acquisition of audio visual items: Harrow were unable to purchase any spoken word stock during 2017/18. We resumed spending in the last financial year which acounts for the 25% plus discrepancy.
Row 77: looks to be an error as this is a drop of approx 5% from last year's a/v spend.
We are unable to split the expenditure between eBooks and eAudio as they are procured as a package.</t>
  </si>
  <si>
    <t>Romford Central</t>
  </si>
  <si>
    <t xml:space="preserve"> The London Libraries Consortium; of which Havering is part of, changed their Library Management System. This meant no stock was delivered from suppliers from December 2018 to March 2019, which means acquisition figures are noticeably less than in FY18. We changed some budget allocations for particular stock to reflect demand and the budget for Audio Visual items was reduced. We also changed the way we calculate the figures for CIPFA from a manual method to using a dataset to provide more accurate figures and this also shows in some changes from previous returns. Question 85 – we don’t currently keep a record of the number of online/electronic requests (this will probably change now we have the new LMS).
Section 12/13 - Yes, the reserve fees were all lumped in with the fines on the old system, but with the new LMS we should be able to have those figures for you next year (I’m typing with crossed fingers!).  The Capital fund is also unknown, unfortunately.</t>
  </si>
  <si>
    <t>Cell 166</t>
  </si>
  <si>
    <t xml:space="preserve">Royal Borough of Kingston Libraries migrated from one Library Mangement System to another during the period February/March 2019. This affected the ability to add new stock and to satisfy requests from the public (issues and renewals). This is likely to have negatively impacted on the figures reported, in spite of the service's best efforts to mitigate the disruption caused by the change as much as possible. </t>
  </si>
  <si>
    <t>Cell 104</t>
  </si>
  <si>
    <t>Cell 51- includes data from Axiell and Symphony performance. Cell 60(have removed dead refrence stock. Cell 62- includes books on prescription+ muisc scores. 63- includes fiction teen stock, 64-includes non fiction teen stock, 71- include fiction teen stock, 72- includes non-fiction teen stock, Cell 78- no longer purchasing DVDs or CDS, Cell 85- no longer purchasing DVDs or Cds, Cell 87- low  due to no longer purchasing DVD or Cd stock, Cell 104 includes childrens talking books, Cell 101- includes teen stock. Cell 142 &amp;143- includes subscription fee and purchases.</t>
  </si>
  <si>
    <t>Q37, Q51 and Q57 are all related to Stock.  It is working out to be over 25%, we have not been withdrawing stock, so our stock is growing.  Also we were not able to query the stock data fully as along with other the LLC libraries we migrated a new Library Management System, this happened before the reporting year ended, so some Acquisitions data was not available, the stock management part of the new LMS was not ready in time for the CIPFA deadline, and in fact is still not ready.
Q77 Our DVD/AV  issues have been decreasing over the last few years due to the general trend that have seen our customers turn to online content (Amazon Video, Netflix, Apple Music, Spotify etc.)our AV/DVD budget was also reduced as a result, we increased the AV spend which has allowed us to refresh the DVDs/AV in our collection.</t>
  </si>
  <si>
    <t>Cell 86, 87 &amp; 107 are showing a reduction due to less music CD and film DVD purchasing and move to online/streaming services</t>
  </si>
  <si>
    <t>Teddington</t>
  </si>
  <si>
    <t>Cell 77 - Audio-visual issues. The alert says these have dropped by more than 25% but by my calculation the drop over the past year is 16%. We would expect this drop as there is less usgae of physical audio-visual materials as customers prefer electronic solutions now (e.g. streaming, ebooks, eaudio) and we are investing less in this area year on year.</t>
  </si>
  <si>
    <t>Community Language Collections</t>
  </si>
  <si>
    <t>Question 51 - Sutton has seen a large reduction of our spoken word stock due to the following reason. We have refurbished our two main libraries over the statistical period with areduction in stock. We have also discountinued our Housebound store which contained a number of old spoken word titles, generally on cassette. Question 66. The difference in figure between staff memebers this year and last is due to a miscalculation in last years figures.</t>
  </si>
  <si>
    <t>Q 62 We had 6 Month trail for Flim streaming so that’s why there is no titles there
Q 26 due system issues the number of recorded hours for internet use may not be fully accurate</t>
  </si>
  <si>
    <t>4 Neighbourhood Collections. During 2018-19: 668 Active Borrowers (down from 806), 283 enrolments (down from 357), 7,358 Loans (down from 9,611), 17,737 hours of computer use (up from 17,552).
Note on Neighbourhood Collections from the council website: These compact collections serve the local community and offer the opportunity to borrow books using a self-service machine. There are also computers set up offering internet access. You can return books to any library in the borough, any special requests for books that aren't on display can be made as normal via the library ordering service. Requested books can be delivered to the neighbourhood collection or any other library in the borough.</t>
  </si>
  <si>
    <t>We have only recently been given access to reporting for our WiFi facilities, so for Section 1 Line 28, we used a figure taken from this small sample and scaled up for a full year. For Section 7 Line 77, we are attributing the dip in physical talking book issues to people moving over to the online download format, where we have seen a tremendous rise in issues.</t>
  </si>
  <si>
    <t>Cell 83</t>
  </si>
  <si>
    <t>AV stock 31/3/2018 25,784, AV acquisition 31/3/2018 27,978, AV issues 31/3/2018  36,759. These figures do  not seem to have been carried accross. We did not get to do sample counts for enquiries visitors or request times this year, so I have put in figures for the previous year. We have scheduled counts for 2019-2020</t>
  </si>
  <si>
    <t>Withington Library reopened in October 2018 after refurbishment</t>
  </si>
  <si>
    <t>Line 44 - The reduction in book acquisitions reflects the increased expenditure on e-books, e-magazines and e-newspapers whose use is all increasing massively.  Our use of Stock management software means we are rotating our books intelligently, meaning less books are needed to be purchased to supply each library with 'new books'.                                                                         Line 61 - includes Music Online and Naxos Online tracks/titles available.                                                                                       Line 77 - Due to the reducing popularity in CDs and DVDs less stock in this format is being purchased.
Line 117 - Microbits were issued free of charge by the BBC so no charges in relation to hardware
Please could you make the Guidance Notes tab available to copy and paste, it would make it much easier when requesting info from colleagues if I could just send them the relevant section to clarify what is required.</t>
  </si>
  <si>
    <t>Book stock figures are down because we did a bulk delete of items that were long overdue.    Q28; please note that the figure taken is only from one service point, Oldham Library, as we are unable to audit usage in the other 11 branches. Q77 we have purchased more e-audio and less physical audio due to customer demand.  We have  reduced our home library service and so our stock of audio books is reduced due to this too.</t>
  </si>
  <si>
    <t>All the above categories</t>
  </si>
  <si>
    <t xml:space="preserve">Part refurbishment of Stockport Central Library Dome area - painting and carpets , new furnishings including seating  and mobile shelfing </t>
  </si>
  <si>
    <t>Open Plus Installations</t>
  </si>
  <si>
    <t>Section 7 - Number 77 - Audio Visual spending has reduced as demand has reduced - budgets starting to be more focused on e-books and e-audio</t>
  </si>
  <si>
    <t>Error in last year returns, included Ryecroft Hall as a service point which should not have been included</t>
  </si>
  <si>
    <t>Tameside Central Library (renamed to: Ashton Library) moved into newly built premises in February 2019. The library is  integrated into the new Tameside Council Headquarters building (shared services which includes, customer services, Job centre, welfare rights) in the centre of Ashton-under-Lyne</t>
  </si>
  <si>
    <t>Subscriptions</t>
  </si>
  <si>
    <t xml:space="preserve">Question 57: figure is correct - we have purchased additional adult talking books due to trailing a new supplier which has contracts to different publishers/titles. 
Question 77: figure is correct – we no longer purchase DVDs, hence fall in DVD issues. Fall in Adult talking book – unknown reason. </t>
  </si>
  <si>
    <t>Altrincham Library moved to a new location that was funded as part of a wider project for redeveloping Altrincham Town Centre.</t>
  </si>
  <si>
    <t>Q28 'Number of hours of recorded usage of public access Wi-Fi': figures for this were only available for 8 months, from July 2018 to February 2019 inclusive. Q77:'Total Audio, Visual and Other issues': we believe these vary by more than 25% on the previous year due to the increase in e-audio and visual issues. Q110: 'Sound Recordings -Children's Talking Books': expenditure shown as zero because this is included within the expenditure of Q109 'Sound Recordings -Adult Talking Books'. Q114:'Electronic Products -eAudio and eAudiovisuals': expenditure shown as zero because this is included within the expenditure of Q112 'Electronic Products - EBooks'.</t>
  </si>
  <si>
    <t>In August 2018 we made a revision to the Library opening hours for some, but not all libraries</t>
  </si>
  <si>
    <t xml:space="preserve">The Schools Library Service provides a service to an out of Borough school. This is a traded service with schools buying in for an academic year. Books and other resources are supplied in line with curriculum needs. </t>
  </si>
  <si>
    <t>A review of the Library service is in progress with a budget reduction included in the totals for 2019/20. The outcome of the review is yet to be decided. Revision of the way the active borrower figure is calculated has taken place this year and this accounts for the drop in the reporting figure. The closure of Central Library has had a detrimental impact on the number of active users, as over 30% of total library membership accessed the town centre library when it was operational.</t>
  </si>
  <si>
    <t>Supplier, consortium, transport, reader development costs</t>
  </si>
  <si>
    <t>A stock supply service is offered to Merseycare NHS Trust at Ashworth Hospital via a partnership arrangement</t>
  </si>
  <si>
    <t>Sections 2 Book stock acqs, 3 Audio Visual acqs, 7 Audio visual issues : in-year budget savings to stock fund account for lower acquistions; Section 5 No. of staff in post - reduction from last year over 25% due to budget savings restructures; Section 10 Active Borrowers lower figure resulting from periodic refresh of 'last seen' data on library management system.</t>
  </si>
  <si>
    <t>Educational materials, items purchased for resale, microfilm, protective covers, Films and photograpy</t>
  </si>
  <si>
    <t>Cell 87 - Audio Visual Acquisitions - purchased 358 Adult Talking Books as opposed to 151 in 2017-18                                           Cell 107 - Total Audio Visual Electronic &amp; Other Issues : error noted on 2017/18 Return for Talking Book Issues (cell105) should have read 7,390 and not 16,767. Cell 128 - Website Visits - this is the number of SESSIONS (in 2017-18 figure given was number of PAGE VIEWS)</t>
  </si>
  <si>
    <t xml:space="preserve">During the year Maltby Library transferred into new accommodation within a Joint Service Centre.  </t>
  </si>
  <si>
    <t xml:space="preserve">There are plans to remove Brinsworth Library into a new building shared with the local Parish Council in 2019-2020. </t>
  </si>
  <si>
    <t>Lines 51, 57, 77 – Audio-Visual stock: a lot of stock was withdrawn and purchase of DVD’s ceased mid year. Line 67-68 includes the young volunteers who supported Summer Reading Challenge 2018. Line 77 Adult Talking Book 2017-2018 figure unnaturally low</t>
  </si>
  <si>
    <t xml:space="preserve">AV issues continue to fall as customer demand falls. Popularity of streaming media services likely to be the reason.  Although 16 libraries are listed as 'community managed co-produced', we do not count their vists, issues, no. locations with Wi-Fi, computer numbers or computer use etc,  and the financial data applies only to Council run libraries in these data. </t>
  </si>
  <si>
    <t>We are unable to provide a figure for question 85. Section 13 should be all zeros. However, we have never been able to provide a breakdown of the amount spent on adult fiction, adult non-fiction etc. and always submit the figures as we have done this year. Cuts to the bookfund unfortunately and this year’s even worse.</t>
  </si>
  <si>
    <t>Fawdon and Jesmond are former local authority-run libraries, now both operating as fully independent libraries. Other independent libraries (Lit and Phil, Hancock and Multilingual) also have not previously been included.  It is unclear why they were not included in previous returns as independent non-statutory libraries.</t>
  </si>
  <si>
    <t>Planned to re-locate East End Library and Community Hub to new premises to refurbish and to maximise potential partnership arrangements.</t>
  </si>
  <si>
    <t>Microfilming, Events, Promotional material, ILL van charges</t>
  </si>
  <si>
    <t>Regional Inter Library Loan Vans Service provided to other regional libraries and University Libraries.</t>
  </si>
  <si>
    <t>One unstaffed library (Newbiggin Hall Library) open 42 hours a week with two People's Network PCs in partnership with Your Homes Newcastle.</t>
  </si>
  <si>
    <t xml:space="preserve">Q24-26 - it's possible that previous CIPFA returns have included reports covering the whole of Newcastle's People's Network and not just those PCs located in Library Service Points.
Q28 - all 13 Library Service Points have wi-fi. BT provides 12 of these locations, but is unable to separate out these 12 from 50 locations citywide to report on wi-fi usage.
Q77 - Total Audio, Visual and Other Issues (cell 107) is more than 25% less as we no longer provide CDs, and from this year we only issue DVDs from City Library, our busiest location. Stock Fund was reduced last year and Children's Audio Books are often not replaced or bought in. It may also be due in part to more residents accessing AV material at home via Netflix, for example.
Q85 - unable to identify Book Requests made online/electronic means using new/current LMS.
Q 92 - Active Patrons (cell 122) differs by more than 25% as we are undergoing a rolling programme to delete Expired Patrons, inactive for more than 12 months. </t>
  </si>
  <si>
    <t>Whilst we did not close any libaries last year, we have reduced opening hours at all locations.</t>
  </si>
  <si>
    <t>Local Studies, Large Print, British Library, Subscriptions &amp; Other</t>
  </si>
  <si>
    <t>77 - Sheet claims difference from last year is greater than 25% - it isn't. AV issues have dropped by 16.15%.</t>
  </si>
  <si>
    <t>The Word, South Shields</t>
  </si>
  <si>
    <t>Libraries (lines 5 to 8)  are the volunteer Libraries.
Qs 18 -19.  We’ve closed Libraries – but opened them again in new buildings – and 3 others we’ve closed but opened them up in the same buildings with volunteer staff.  One other,  reopened in another building with staffing from another organisation.  
Q25 and 26,  Can’t answer this as the usage data after a ICT refresh (due to unfortunate tech circs)  is totally lost.  
Q67/68 - hard to say Our volunteer Libraries are administered by community groups, and consist, literally  -as a cast of thousands…..  
Four Libraries are still operating, but with volunteer staff.  We are still providing book stock and some professional support.  These are Boldon Lane, East Boldon, Primrose and Whitburn Libraries
Four Libraries were retained and substantially upgraded / rebuilt or totally replaced.  Hebburn Central opened in a purpose built multiuse building in 2015.
The Word (replacing the Central Library ) opened in 2016  Jarrow Central (replacing Jarrow)  opened in 2019.</t>
  </si>
  <si>
    <t>Woodside Library Link closed in 2018.  This service point was unstaffed</t>
  </si>
  <si>
    <t>Service provided by Greenwich Leisure Limited (GLL)</t>
  </si>
  <si>
    <t>..Difficulties with the supplier which resulted in a reduction in the number of music and film items added to stock in 2017-18 were resolved in 2018-19.  The Net Expenditure for 2017-18 included Dudley MBC costs for Apr-Nov as the service did not transfer to GLL until 1/12/2017.  During the service's first complete year with GLL in 2018-19 a number of cost efficiencies have been implemented.</t>
  </si>
  <si>
    <t>The 3 libraries closed and the 1 library that has opened are "express libraries", satellite libraries situated in children's centres.</t>
  </si>
  <si>
    <t>Re. 51 &amp; 57: Music CD and DVD service discontinued due to poor return on investment. Expenditure in this area was confined to non-loanable console games.</t>
  </si>
  <si>
    <t>Replacement kiosks</t>
  </si>
  <si>
    <t>Audio Visual stock is considerably reduced as we no longer purchase CDs and DVDs.</t>
  </si>
  <si>
    <t xml:space="preserve">Cell 107 - Decline  in  the audio -visual market. </t>
  </si>
  <si>
    <t>Microfilming</t>
  </si>
  <si>
    <t>Cell 77 - reduction in DVD stock</t>
  </si>
  <si>
    <t>Library@theGrange (formally Boundary library) was relocated to an open plan, multi-purpose centre which opened in April 2018.</t>
  </si>
  <si>
    <t>Public Health Funding has been excluded from the above figures.  Line 44 - book acquisitions increased in line with demand/requests following extra funding received. Question 57 - We increased these acquisitions as we identified it as a priority area, and we also wanted to bring the subscriptions in line with our financial profiling.</t>
  </si>
  <si>
    <t>Question 28 Number of hours of recorded usage of public access Wi-Fi as at 31 March 2019
We have stated a 0 figure as although Bournemouth Libraries are able to provide a figure, Poole Libraries are not, as they are on different systems.
Question 29 Total Book Stock at 1 April 2018
519,358 figure is incorrect, and should be 408,181 when we’ve calculated last years’ Poole &amp; Bournemouth figures. This will mean that 31 March 2019 figure will not differ by more than 25%.
Question 92 Number of Active Borrowers in 2017-18 (taken from last year’s return)
50,557 is incorrect, we calculate 54,670
Question 94 Number of physical visits to library premises for library purposes in 2017-18 (taken from last year’s return)
1,610,529 is incorrect, we calculate 1,594,040
Question 96 
Please note that Bournemouth Libraries is a full count, but Poole Libraries is a sample week.
Question 139 Net expenditure in 2017-18 (taken from last year’s return)
This figure should be 5,920,357, not 2,364,331 as stated.</t>
  </si>
  <si>
    <t>Hove Library Refurbishment August 2018</t>
  </si>
  <si>
    <t>Toys</t>
  </si>
  <si>
    <t>There are 12 library PCs located at other council buildings but restricted to only relevant council services, hence not counted in questions 24 to 26. Unable to provide data to complete question no 28. Brighton &amp; Hove Libraries have a stock of 842 toys and games that generated 3693 issues in 2018/19. The Audio, Visual and Other issues figure has dropped by 15.4% due mainly to falling DVD and CD issues.</t>
  </si>
  <si>
    <t>Bristol Libraries is a member of the LibrariesWest Consortium. All figures, where possible, are explicit to Bristol. Some figures e.g website usage, are proportioned by population.  Also, as part of a consortium ebooks, eaudio, emags are not bought against the consortium (issues are specific to the authority). The LMS cannot identify oneline item requests (85) and are recorded against the branch. Virtual visits (web) figures are based upon access to OPAC and smartphone/tablet app. (this does not include access to Council library website, or third party passthroughs, e.g. ebooks site).
Question 57: this is correct. We did buy significantly more audio visual material in 2018-19 than 2017-18.</t>
  </si>
  <si>
    <t>Dunstable Library was relocated to a new Leisure Centre and Library complex.</t>
  </si>
  <si>
    <t>Dunstable Library was part of a £21 million project. The library was opened on 3 June 2019.</t>
  </si>
  <si>
    <t>Audio, Visual &amp; Other Issues.  Reduction of more than 25% seen from last year as less demand, due to alternative external sources available. During the year decision to not purchase any further DVDs for rental</t>
  </si>
  <si>
    <t>Cells 81 + 107 Cheshire East no longer buy cds and have substantially reduced the number of dvds purchased due to market changes therefore A/V Stock acquisitions have been greatly reduced this is also reflected in the reduction of the A/V issue figures.</t>
  </si>
  <si>
    <t>Northwich library had a refurbishment of over £50k which included RFID machines.</t>
  </si>
  <si>
    <t>Chester library is part of a fully integrated cultural centre incuding a cinema, theatre, bar,café. The visitor figures reflect the total footfall for the building as a whole.     Cells 81 + 107 A/V Stock acquisitions have been greatly reduced. Cheshire West no longer purchase cds and dvd purchase has been reduced this is also reflected in the reduction of the A/V issue figures.</t>
  </si>
  <si>
    <t>Inter-Library Loans</t>
  </si>
  <si>
    <t>Q77 in section 7 : drop is due to older borrowers dying and younger borrowers switching to digital products.
Q139 cell 176 in section 12 : Additional spending was made this year on hardware/software for the library but 2019-20 onwards we have been given extensive cuts to the overall library budget.</t>
  </si>
  <si>
    <t>Derby Central Library closed in May 2018 and Riverside Library was opened in July 2018</t>
  </si>
  <si>
    <t>Cell 53 - Busiest Service point - visitors - Riverside Library opened 2 July 2018 - so figure quoted only 9 months of visitors not 12.</t>
  </si>
  <si>
    <t>Peterlee Library</t>
  </si>
  <si>
    <t xml:space="preserve">107 Children's Non-Fiction is  included in 106 Childrens Fiction,   110 Sound Recordings -Children's Talking Books is included in 109 Sound Recordings- Adult Talking Books                                                                                                  </t>
  </si>
  <si>
    <t>Refurbishments at Ross and Leominster Libraries 2018-19. We will be doing the next phase of refurbishment at Hereford Library 2019-20.</t>
  </si>
  <si>
    <t>8 Rural Book Schemes - deposit book collections in village locations, with stock replaced on a six to eight week rotation.  We also provide book collections to 31 residential homes, sheltered housing schemes and special units at the hospital.</t>
  </si>
  <si>
    <t>Section 4: eBooks and eAudio stock, acquisitions and issues vary because we switched providers in March 2019-April 2019. Payments came from one financial year and items were added in the following financial year. There were additional set-up costs and some stock previously purchased was removed from the old platform. Section 7: Audio-visual issues down. We are buying fewer DVDs and physical stock.</t>
  </si>
  <si>
    <t>Cell 74 - Additional expenditure on children's fiction, and greater concentration on paperback rater than hardback stock explains this increase in acquisitions. Cell 100 - inculdes 5,450 issues of reserve stock items (mainly stack non-fiction). Cell 107  - drop in DVD issues is in line with general drop in UK DVD usage in favour of streaming services</t>
  </si>
  <si>
    <t>The reduction in the issue of the Audio and Visual stock is due to the reduction of Libraries that hold DVD's.</t>
  </si>
  <si>
    <t>cell 149</t>
  </si>
  <si>
    <t>Luton Culture provide the statutory provision on behalf of Luton Borough Council</t>
  </si>
  <si>
    <t>Total expenditure on electronic products 112-117</t>
  </si>
  <si>
    <t>3 permanently unstaffed library access points and Home Library Service.</t>
  </si>
  <si>
    <t>57: Delivery of audiobook subscriptions suspended for 3 months due to change to new LMS. 
94: For 2017-18 we did not subtract non-library visits from this data point.
119: Expediture on electronic recources given as overall total as many services combine the specified electronic services in 112-117.</t>
  </si>
  <si>
    <t>Plan to convert one of the branch Libraries into a Community Hub. This will enhance the current Library offer, improve the fabric of the building and provide a more effective space for activities,events and for community groups to meet. Work is planned for winter 2019/20.</t>
  </si>
  <si>
    <t xml:space="preserve">RFID tags, supplier selection fees </t>
  </si>
  <si>
    <t>Total audio,visual and other issue figures-this figure is different because last year it included electronic products.</t>
  </si>
  <si>
    <t>Grimsby Central</t>
  </si>
  <si>
    <t>Lincs Inspire Ltd. A not for profit social enterprise. The company has a 25 year contract to run North East Lincolnshire Councils Libraries, Leisure Centres, Archives, Sports and Arts development functions, recreation services.</t>
  </si>
  <si>
    <t>I attach the completed questionnaire with the exception of the finance data (101-147). Unfortunately our finance department have been unable to provide that data for the last two years due to internal issues. We are hopeful that the problems that have caused that are being resolved and we will be able to provide financial information for the next return. Hope you are still able to use the information provided. (Please note qu. 28 wifi data not recorded in hours; 89-91 Enquiries not counted)</t>
  </si>
  <si>
    <t>Central library refurbished and redesigned during 5 month closure period. Relaunched in May 2018 as 'Scunthorpe Central', incorporating range of related services - including employability support, Citizen's Advice, council customer services, housing advice, Healthy Lifestyles. Prime children's library ground floor space preserved, adult library services previously spread over ground and first floors now concentrated on redesigned first floor, which also includes new multi-function rooms and quiet study room. Riddings library (a 1966 library in poor repair) relocated to space in a nearby (half mile) leisure centre, which has been extended and redesigned to accommodate the library. This relocated September 2018. A similar project (although on a much larger scale) is happening at Barton-upon-Humber library which will see it move from an existing Victorian building to a new extension at the town's leisure centre. It's due to reopen in August 2019</t>
  </si>
  <si>
    <t>Subscriptions to Oxford, Find My Past erc</t>
  </si>
  <si>
    <t>Last year figures for ebooks, eaudio etc were included were combined with the audio visual figures as instructed to do so on the CIPFA form. This year there is a separate e section which makes the audio visual issues overall considerably lower.</t>
  </si>
  <si>
    <t>Greater than 25% difference between 2018/19 and Budget 2019/20 - Net Expenditure Actuals for 2018/19 include Premises costs but Premises Budgets removed from Libraries in 2019/20...Premises budgets now looked after by Corporate Landlord Budget in different area'</t>
  </si>
  <si>
    <t xml:space="preserve">Long Ashton Library closed 28 February 2019 to be replaced by two visits per week from the Mobile Library. </t>
  </si>
  <si>
    <t>North Somerset has provided a Mobile Library service to part of South Gloucestershire for 1/2 a day per fortnight throughout the year. The cost of this service is recovered from South Gloucestershire.</t>
  </si>
  <si>
    <t xml:space="preserve">The Library Access Point at the Oldmixon Family Centre allows customers to collect reservations from a non-library Council location. </t>
  </si>
  <si>
    <t>The contract for eBook and eAudio supply changed during the year. Q44 - total acquisitions includes items purchased using supplementary funds in addition to standard materials budget (approx 1673 items).   A slight underspend form 2017/18 was also carried forward and spent at start of 2018/19. Q57 - we ceased purchasing CDs in July 2017 and reduced DVD spend in line with decline in usage.  Spending on children's audio was also lower than planned and budget transferred to eAudio purchasing. Q77 - reduced loans for A/V items reflects national trend of declining adult audio and DVD lending (due to increased use of streaming services).</t>
  </si>
  <si>
    <t>Strelley Road Library re-opened November 2018 following a new build on the site.</t>
  </si>
  <si>
    <t>Local Studies maps and microforms</t>
  </si>
  <si>
    <t>Line 77: Total Audio, Visual &amp; Other Issues - Reduction in expenditure on newly released Music CDs, leading to reduced access to popular tiltles partly explains the 25% decrease in issues.                                                                                                                                                                                                   Line 89: Enquiries and Online Enquiries - data not reliable due to a number of anomolies in recording so can not be used.</t>
  </si>
  <si>
    <t>Service is run on behalf  of Peterborough City Council by Vivacity culture and leisure</t>
  </si>
  <si>
    <t>Depreciation £498,802 Impairment £175,142  (665,946 now added to cell 169)</t>
  </si>
  <si>
    <t>Cell 138</t>
  </si>
  <si>
    <t xml:space="preserve">One service point temporarily closed in August 2018 and will reopen in a new building in September 2019. </t>
  </si>
  <si>
    <t>St Budeaux Library was demolished in August 2018 and a new replacement library will open in September 2019.</t>
  </si>
  <si>
    <t>£2,299 - Microfilm</t>
  </si>
  <si>
    <t>Section 1, Question 28 - we're not able to provide these figures. 
Section 2, Question 37 - we're on a managed service from our LMS provider and are using their approved CIPFA reports which obviously differ from  in house reports we previously used
Section 3, Question 57 - We have substantially reduced our purchase of DVDs
Section 7, Questions 74-76 - reduction in borrowing of physical items - increase in borrowing of e-audio.</t>
  </si>
  <si>
    <t>cell 158</t>
  </si>
  <si>
    <t>(A) Reporting error for 18/19 means we picked up last year's stockholding figures incorrectly. (B) Final outturn of support charges is awaited, this has affected figures provided. This will not be known until the autumn. ( C) Opening hours were reduced on 15 October 18 from 200 hours per week to 167 hours per week. From 1 April 2018 to 14 October 2018 the opening hours were Battle 27, Caversham 35, Palmer Park 21, Reading 46, Tilehurst 27, Whitley 21</t>
  </si>
  <si>
    <t>stock acquisitions are lower because our bookfund was reduced.</t>
  </si>
  <si>
    <t>Q20 &amp; Q97 - We started using a thermal people counter at Oakham Library in Feb 2019, we had been using a hand clicker counter (full count) since Sept 2017. Q58 &amp; 60 Ebook and eAudio service stock (Borrowbox) is shared with Leicestershire. They purchase the stock on our behalf. eBook and eAudi issue figures are our own.  Q92 - Oakham library operated out of Rutland County Museum from November 2016 to September 2017 during refurbishment, using approx 1/3 of the stock. Active Borrower figures will have reduced significantly during that time and been unusually low at the last CIPFA report. Recovery of visitor and user figs in 17-18 was very slow. We significantly increased our event offer in 2018-19 to draw in visitors.</t>
  </si>
  <si>
    <t>Following a consultation we consolidated our mobile library offering from four vehicles to three, "dead" and very low usage stops were deleted. We don't regard this as closing a branch or service point.</t>
  </si>
  <si>
    <t>Reader Development Materials</t>
  </si>
  <si>
    <t>Regarding figures in Section 4 (questions 58 and 60) these figures include stock held by Shropshire, and stock held by other authorities in the Cloud Library consortium which is borrowable by Shropshire library users. Regarding figures in Section 7 (questions 78 and 80) these show the number of issues to our borrowers, of our own stock or the stock belonging to another authority in the consortium. The figures do not include issues of our stock to borrowers from other authorities in the Cloud Library consortium.
Regarding Section 7 'Audio, Visual and Other Issues' these are lower than the previous year as we have stopped purchasing DVDs. Also issues for Adult Talking Books have reduced significantly due to an uptake in e-audio use.
Regarding the figure in section 10 (question 98) this figure is traffic to www.shropshire.gov.uk/libraries and does not include visits direct to the library catalogue, as we do not have access to that information.</t>
  </si>
  <si>
    <t>The Curve, Slough</t>
  </si>
  <si>
    <t>ILL transport/Askews Supplier Selection Fee</t>
  </si>
  <si>
    <t>We introduced unstaffed access to Hanham in 2018/19</t>
  </si>
  <si>
    <t>Open Access (unstaffed access) was implemented at Hanham Library in 2019
Kingswood Library moved to new premises in April 2019 and Open Access included</t>
  </si>
  <si>
    <t>The library services operates four community collections based in community centres - these provide a book lending service but as they don’t have a public access PC are excluded from the number of service points.</t>
  </si>
  <si>
    <t xml:space="preserve">Two library were closed for refurbishment in 2018 / 19 for period opf 4 weeks each.
Cell 57 Audio visual acquisitions - th fall was due to moving towards more online products </t>
  </si>
  <si>
    <t>Enquiry figures do not include figures from community managed libraries.  Cell 107 AV decline is in part amove from physical to e resources and a reduction in purchasing of physical resources.  Note busiest service point is no longer a physical branch library but the web resource (not recorded here)</t>
  </si>
  <si>
    <t>Four volunteer-led libraries held in locations throughout Stoke on Trent.  Stock is supplied by the library service however day to day running is by volunteers.  They do not fall within the library network.  The service offered is book based only.  Maximum stock levels for each collection is 2500 books.</t>
  </si>
  <si>
    <t>With regards to Line 77.  My understanding is that in 17/18 the 'total audio, visual and other issues' included all the totals for the electronic products where as in 18/19 it does not hence the significant different in the the two figures.</t>
  </si>
  <si>
    <t>Local Studies microfilming &amp; photographs, AV repairs</t>
  </si>
  <si>
    <t>East Tilbury Library was operating out of a village hall with reduced hours until Apr 19 when it moved back into the building after it was refurbished followiung a fire in 2016.</t>
  </si>
  <si>
    <t>Planned - relocation of Aveley library with Community hub estimated opening Nov/Dec 2019.   Refurbishment of East Tilbury library following a fire in 2017 - moved back in Apr 2019.      Further relocations 2020 onwards</t>
  </si>
  <si>
    <t>Total spend on supplies &amp; services - service to allocate across above categories</t>
  </si>
  <si>
    <t xml:space="preserve">Numbers 31-34 Book Stock - Due to change of personnel in partner authority we cannot split adult stock figures  into adult fiction  and adult non-fiction, children's books into children's fiction and non fiction.  Same problem for Book acquisitons Lines 39-42 and Book Issues lines 69-72.   Acquisitions of Music, DVDs etc increased by more than 25% from last year because of key staff member leaving and DVDS not purchased during the previous year 17-18.  Partnership with Essex County Libraries see payment to Third Party. They provide e-books and e-audio and therefore a nil return for stock, acquisitions and loans on Thurrock's  return although our residents can access. </t>
  </si>
  <si>
    <t>Torbay Council has commissioned Libraries Unlimited South West to deliver its statutory library provision.</t>
  </si>
  <si>
    <t xml:space="preserve">Regarding the change in Audio, Visual and Other from last year of greater than 25%, there is no obvious reason for the change. There has been a significant increase in eAudiobooks which may account for it. Regarding the Revenue figures, there are a number that we are unable to provide due to the transition from the local authority to Libraries Unlimited. </t>
  </si>
  <si>
    <t>Mini-refurbishment at Stockton Heath Library commenced from June 2019 as a result of working with local communities friends groups and financial investment from Warrington Borough Council</t>
  </si>
  <si>
    <t>25% increase in section 2 book acquisitions cells 38-42 &amp; section 3 cell 53-54 due to an additional investment from Warrington Borough Council for 2018-19 to our resources budget. Section 5 increase in staff due to recruitment, the service was carrying a number of vacancies, staff timetables have also been amended. Section 7 decrease in issues to AV is due to ageing stock e.g. dvd, lang, opl with no new purchases, only expenditure for AV is now only for talking book format</t>
  </si>
  <si>
    <t xml:space="preserve">Please note that all our expenditure on physical book stock is now capital expenditure rather than revenue. </t>
  </si>
  <si>
    <t>Replacement of Container library that visits five different locations across the Borough seven days per week.  Like for like replacement with added facility of self-service kiosks offering Library self-service and option to pay Council payments.</t>
  </si>
  <si>
    <t>We are unable to record hours of recorded useage of public access WIFI as it has open access and a password is only required once for constant use.  Total book stock (adult fiction/children's fiction) has increased due to the provision of a school's library service.  We don't separate children's fiction from non-fiction as far as expenditure is concerned so it's not possible to populate line 107.   Number of staff in post has increased due to restructure and merging of service.  Total audio, visual, electronic &amp; other acqusitions figure is reduced as we do not purchase as many DVDs.  Total Audio, Visual  &amp; other issues is reduced as this figure no longer includes electronic issues.  We don't separate eAudio and eAudiovisual acquisitions from other digital formats so we can’t populate line 114 as this expenditure would be included in line 112 expenditure    We do not offer film streaming as a service.  We are unable to estimate the number of physical visits to library premises for non-library purposes as we can’t be sure that someone who logged into the walk-in log didn’t use library services.  NB  Financial figures (including staffing) include library service and resident customer contact service.</t>
  </si>
  <si>
    <t>A small library we'd provided within a third party service, Sycamore House, closed in July 2018</t>
  </si>
  <si>
    <t>Explore York Libraries &amp; Archives Mutual Limited operates the statutory library provision on behalf of City of York Council. Explore is registered in England and Wales under the Co-operative and Community Benefit Societies Act 2014, registered no IP032357. Explore is a not-for-profit organisation recognised as charitable by HMRC for tax purposes.</t>
  </si>
  <si>
    <t>During 18/19, two branches have relocated to new premises: New Earswick in May 18 and Tang Hall in June 18.  In both cases the full refurbishment costs of the new locations we moved into far exceeded 50k but library services did not hold the budget.</t>
  </si>
  <si>
    <t xml:space="preserve">We have come to the end of a 5 year contract and have agreed a new 15 year contract. The terms of this contract do not allow for the capitalising of assets needed to deliver the core services under the contract and therefore there has been a significant write down in assets at 31 March 2019 creating a large loss for the year. The next financial year is forecast to make a profit. </t>
  </si>
  <si>
    <t>Aylesbury Study Centre was merged with the lending library following a major refurbishment during the year and 3 mobile libraries were taken off the road.</t>
  </si>
  <si>
    <t>Aylesbury library refurbishment completed in Jan 2019. This combined the former Study Centre with the lending library under one roof.</t>
  </si>
  <si>
    <t>There are also 2 Click and Collect points where customers can choose to collect their reservations from in community buildings.</t>
  </si>
  <si>
    <t>Cell 107 - AV issues have fallen significantly due to the phased withdrawal of Music CDs and DVDs from our libraries. Cell 96 - Paid staff headcount is supplemented by 10 casual posts which provide cover as needed.</t>
  </si>
  <si>
    <t xml:space="preserve">Milton Road Library has recently re-opened following an eighteen month major refurbishment. A joint library venture between Cambridgeshire CC and Cambridge City Council opened a new library at Clay Farm, Cambridge on 1 April 2018.
</t>
  </si>
  <si>
    <t>Servicing and ILL costs</t>
  </si>
  <si>
    <t xml:space="preserve">Total Book Acquisitions: Additional funds released from ebook account to physical adult stock due to Libro ebook service ceasing.
Total Audio, Visual, Electronic &amp; Other Issues: Reduction in locations that provide DVDs and withdrawal of music CD offer.
</t>
  </si>
  <si>
    <t>Barrow Library and Archive Centre plans to go through some major refurbishment works potentially starting Dec 2019 with a view to completing Sept 2020. This will not impact on future library footprint however it will mean a limited service during this time with some minimal closures.  The completed project will have community meeting rooms, improved access inc a changing places toilet, increased accessibility to local studies and substantially improved fire safety for staff and public. Also Cleator Moor Library - newly restored Victorian ceiling to required heritage standards, new windows throughout, new sliding door for customers.</t>
  </si>
  <si>
    <t>Includes craft items and expenditure associated with author &amp; other events and other library subscriptions</t>
  </si>
  <si>
    <t>Re section 3 - we no longer purchase DVDs which is why the AV expenditure has dropped. Re section 7 we now only stock a reducing selection of old DVD's at the 2 main libraries which is why the issues have dropped significantly.</t>
  </si>
  <si>
    <t>13 Unmanned library links at: Dalton in Furness, Ormsgill, Carlisle West Childrens Centre, Dalston, Halbankgate, Distington, Gosforth, Shap, Lazonby, Arnside, Dent, Coniston and Broughton in Furness. Also 7 'bookdrops' at Burgh by Sands, Cotehill, Nicholforest, Bolton (near Appleby), Tebay, Burton in Kendal and Holme.</t>
  </si>
  <si>
    <t>AV Issues are down this year due to the withdrawl of DVD stock from alll but the largest libraries, and no new DVD's being purchased. 
question 94 is an unknown value due to technical problems that the Library Service experienced with the people counting apparatus last year.</t>
  </si>
  <si>
    <t>Regarding the change in Audio, Visual and Other from last year of greater than 25%, there is no obvious reason for the change. There has been a significant increase in eAudiobooks which may account for the change.</t>
  </si>
  <si>
    <t>Weymouth Library, Entire building refurbishment planned for may-jun 19</t>
  </si>
  <si>
    <t>Deprication Tangible Assets £391,303 Depreciation Finance Lease Properties £140,000 Impairments (£27,884).</t>
  </si>
  <si>
    <t>139 Net Expenditure - The net expenditure for 2019/20 is expected to reduce as two libraries and their associated costs, will transfer from Dorset County Council to Bournemouth, Christchurch and Poole Council, following the creation of two unitary authorities for Dorset. 57 Stock Supervisor - "With regards the discrepancies in book and AV acquisitions between 17/18 and 18/19, this is due to a one-off reduction in the book fund to help fund a public engagement programme. ", 17 - Lyme regis had non staff (self service) opening hours (15hrs p/w) untill 30/9/2018 since then only staffed opening hours available to public (20hrs p/w), 28 - network reports do not record total hours used, records number of unique client sessions and total data transfer</t>
  </si>
  <si>
    <t xml:space="preserve">Section 2: Book Acquisitions- figure differs from last year due to a smaller budget this year. 
Section 4: eAudio, eMagazines and eBooks were counted as copies this year.
Section 7: Annual issues- We are promoting our online resources, focusing on buying eResources and encouraging customers to use the eLibrary. We no longer buy music CDs, and only a few libraries stock them. There are fewer visitors in libraries overall, partly due to the closure of 9 libraries, suggesting the drop in issues, however more virtual visits and eResources checkouts. 
Section 10: Library users. Active borrowers figure does not include the number of active borrowers who exclusively use eResources.
</t>
  </si>
  <si>
    <t>Cell 61</t>
  </si>
  <si>
    <t>Cell 69</t>
  </si>
  <si>
    <t>Cell 71</t>
  </si>
  <si>
    <t>Cell 66</t>
  </si>
  <si>
    <t>Cell 99</t>
  </si>
  <si>
    <t>Cell 101</t>
  </si>
  <si>
    <t>Two libraries opened during 2017-18 alongside ten libraries closing</t>
  </si>
  <si>
    <t>Summer Reading Challenge, Reading Ahead, Reading Well for Young People</t>
  </si>
  <si>
    <t>There are community libraries at Chrishall, Finchingfield, Great Bromley, Lamarsh, Ramsey, Steeple Bumpstead, none of which have public access terminals.</t>
  </si>
  <si>
    <t>Jaywick LAP to be reviewed next year regarding its status</t>
  </si>
  <si>
    <t>..Share a Book mobile was decommissioned as it was beyond economic repair</t>
  </si>
  <si>
    <t>It is the total of Expenditure on Materials 103 - 120 that I can't split (no details on the system SAP)</t>
  </si>
  <si>
    <t>8 libraries and run by the community. Library Services for Education provide stock and project boxes to schools and home tutors and are self funded. We have Registrars based at 3 libraries, registrars also hand out Bookstart packs and library membership for new borns in the county. We have adult drop in centres in 6 libraries.</t>
  </si>
  <si>
    <t>Stow Library has a temporary increase in open hours between April - October from 40 hrs to 42 hrs a week. Nailsworth Library is open for an additional 17 non staffed hours each week via use of self service machines. Bishops Cleeve is open for an additional 27.5hrs a week via use of open+ and self service machines. Stock acquisitions are lower as the spend on stock has been supported from capital funds which isn't reported in these figures. Issues of audio, visual and other are lower due to increased promotion and use of e-stock.</t>
  </si>
  <si>
    <t>4 Community Managed Co-produced Libraries are run by the local community and are part of the Hampshire Statutory Network.</t>
  </si>
  <si>
    <t>Since 2016/17 the service has committed £500,000 per year, for 3 years, to refurbish Libraries. In 2018/19 Andover and Totton Libraries underwent major refurbishment, and many other libraries were subject to smaller refurbishment schemes. The Self Service public access kiosks were replaced from January 2018 through to September 2019 which necessitated some changes to the front desk, carpet and IT network. Both the roll out of the RFID self service kiosks and refurbishment programme have impacted the opening hours and availability of the library service during 2018/19 compared to previous years, which consequentiy has reduced visits and issues this year.</t>
  </si>
  <si>
    <t>Section 2 Book Acquisitions.  In 2018/19 there has been changes to acquisitions for Adult and Children fiction to reflect increased demand. Increases of 10% in acquisitions of adult and child fiction titles and reduction of 30% in non fiction spend.  
Section 3 Line 56 - We have purchased more children's talking book titles to respond to demand for these formats.  
Section 7 Annual issues - Book issues have declined by 7% which may be due to the library closures for the installation of RFID self service kiosks and two major refurbishemnts of Andover and Totton libraries.   
Section 7 AV and other issues - Adult customers are using eAudio formats rather than Adult Talking Books, so we have increased the acquisition of eBooks by 800% to respond to customer demand and relaunched the digital library offer in November 2018 with a new supplier. The DVD and CD collections are being withdrawn as there is reduced demand for these formats.
Section 12 line 123 The increase in Other Supplies &amp; Services in comparison to last year is due to £651k spend on a roll out of self service public access kiosks across all service points.</t>
  </si>
  <si>
    <t xml:space="preserve">Hitchin Library refurbishment May 2018, St Albans Library refurbishment February 2019 and Wheathampsted Library reprovision April 2019.  Planned reprovision of Redbourn Library September 2019, Hatfield Library reprovision October 2019 and Knebworth Library reprovision December 2019.
</t>
  </si>
  <si>
    <t>Activities for Children &amp; Activities for Adults</t>
  </si>
  <si>
    <t xml:space="preserve">.question64 - 66  We no longer collect information on professional qualifications of staff so cannot supply this, the figure provided is for all staff regardless of qualification. 
 .question 77. Our talking book issues have dropped, we believe, due to increase is use of our eaudio collections.  We have taken collections of childrens audio books out of all but our largest libraries.  The music CD's have also dropped considereably but we have bought no new stock for 2 years now.  </t>
  </si>
  <si>
    <t>Herne Bay modernisation and refurbishment (KCC funded)
Southborough Cultural Hub - new build to accommodate co-located services including the library (multi agency funded) due to start 19-20
Dover Discovery Centre modernisation &amp; refurbishment to accomodate co-located services including the library and registration (multi-agency funded) due to start 19-20
Tunbridge Wells cultural hub, modernisation &amp; refurbishment to accommodate integrated local services including library &amp; registration (HLF &amp; multi agency funding) due to start 19-20
Mobile fleet replacement (LRA funded) due to start 19-20</t>
  </si>
  <si>
    <t>Q28 Wi-fi hours - our system only records no of log ins and not the duration of usage.
Q61 Music Streaming number of items.  We do not have this data as it is not listed on the resource that we use
Q81 Music Streaming issues - we can download the number of tracks listened to - they are not available to download
Q77 Total Audio Visual and other issues - this figure is down considerably this year as we changed our charging model and fees have increased</t>
  </si>
  <si>
    <t>Cell 78</t>
  </si>
  <si>
    <t>Four more of the libraries closed in 2016 were reopened in 2018-19 in accordance with the change in council policy made in May 2017. Additionally one library, housed in a grade 2 listed building, has undergone major structural renovation at a cost of circa £1.8 million, whilst services were maintained using adjacent temporary accommodation and temporary increases in opening hours at two nearby library sites.</t>
  </si>
  <si>
    <t>See Comment at Line 19</t>
  </si>
  <si>
    <t xml:space="preserve">Line 57: Total Audio, Visual and Other Acquisitions: 
Whilst the library service continues to invest in CD format for spoken word and will continue to do so while there is a reasonable level of demand, it has been noted that there has been a significant decrease in issues in this format and acquisitions have been reduced accordingly.  This has, however, been offset by considerable increase in demand for e-audio books, which the service is looking to increase investment in to meet this rising demand.
Line 66: Total Staff: 
During 2018-19 an opening hours banding exercise was carried out that resulted in some cost savings and a minor overall reduction of the FTE staff total, but without affecting the actual number of individual staff. As a number of libraries have reopened over the period, this has brought the FTE total back up to the previous level.  
Line 77: Total Audio, Visual and Other Issues: 
The decline in issues of music CD's and DVD's across Lancashire over the last few years appears to reflect the widely reported general  societal trend of accessing music and film from online streaming services such as Spotify and Netflix.
</t>
  </si>
  <si>
    <t>cell 165</t>
  </si>
  <si>
    <t>Line 77, cell 107: Total Audio, Visual and Other issues: difference  is due to format and use of CDs is declining as shift to online streaming grows. Finance data should be expected soon</t>
  </si>
  <si>
    <t xml:space="preserve">Statutory provision tranfered to Greenwich Leisure Ltd on 1st April 2016, Bourne Library (statutory) is operated by South Kesteven Distrct Council as part of their Community Access Point </t>
  </si>
  <si>
    <t>microfiliming</t>
  </si>
  <si>
    <t xml:space="preserve">A/V issues diference is 13% and due to decline in DVD useage and move from music CDs to streaming service. </t>
  </si>
  <si>
    <t>Cell 181</t>
  </si>
  <si>
    <t>Electronic subscriptions, Newspaper filming, Subscriptions to other Libraries</t>
  </si>
  <si>
    <t>Architects Fees, Consultants Fees, Creditors and Debtors</t>
  </si>
  <si>
    <t>April 2018 - Selby Library</t>
  </si>
  <si>
    <t>newpaper microfilming</t>
  </si>
  <si>
    <t>Cell 77 appears to mis-calculate; cell 139 - property costs transferred to corporate budget plus non-replacement of Assistant Director following retirement (not on staff list but was in budget!)</t>
  </si>
  <si>
    <t xml:space="preserve">6 comments in total: 
1. Sect2 Book acquisitions, Line 44 and Sect3 AV acquisitions,  Line 57: stock spend for both reduced, (by 86% for Books and by 94% for AV), due to County Council's continuing challenging financial position, including Sect114 restrictions and required in year savings. 
2. Sect7: reduction in AV Issues: spend reduced as above and 95% fewer new Av items acquired.
3. Sect1, Line 28: No of WiFi hrs not available.
4. Sect9: Enquiry count not run. 
5. Sect3, Line 49: Text on questionnaire doesn't match calcuation, should be 'Sum of lines 46 to 48' instead of '45 to 48'? 
6. Sect12, Line 139: Last year's net expenditure not showing.
</t>
  </si>
  <si>
    <t>book servicing and fees</t>
  </si>
  <si>
    <t>Oxfordshire County</t>
  </si>
  <si>
    <t>cell 76</t>
  </si>
  <si>
    <t>cell 83</t>
  </si>
  <si>
    <t>cell 104</t>
  </si>
  <si>
    <t>Woodstock Library was closed at short notice due to issues with the building.  A temporary library was set up in another location and remains in operations pending a decision on the long term location of the library within Woodstock.</t>
  </si>
  <si>
    <t>In June/July 2018, Summertown Library received a refurbishment costing around £110k.  This was largely funded by a donation from the Friends fo Summetown Library.
We are in discussions to finalise details of a replacement library in Botley being provided by developers as part of a Section 106 package.  This is planned to be open in November 2019.</t>
  </si>
  <si>
    <t>line 28 (cell 58): we do not record the number of hours of public wifi use. We record unique users, and sessions.  This is how our suppliers provide the data to us.
Line 77 (cell 101) - reduction of 26% in Audio Visual and Other Issues is a result of withdrawing all Audiobooks on cassette due to lack of demand, and reducing the number of DVDs and limiting DVD stock to only 30% of our branches.</t>
  </si>
  <si>
    <t>Music scores and drama sets</t>
  </si>
  <si>
    <t>Library Service Redesign</t>
  </si>
  <si>
    <t xml:space="preserve">Somerset as lead authority within the LibrariesWest Consortium provides bibliographic, IT and transport services to other authorities. The cost of the services to the consortium are included in the finance section as income as "provision of services of other authorities" Related staff numbers have also been included. </t>
  </si>
  <si>
    <t xml:space="preserve">Section 7 line 77 is flagging a 25% variance - it's the formula that's wrong - there isn't a 25% variance in the 2 figures provided. </t>
  </si>
  <si>
    <t>Re section 3 - Acquisitions and Stock - DVD's and CD's have now been removed from general circulation.  We now have a smaller centralised stock and we are no longer purchasing new items apart from specialist requests</t>
  </si>
  <si>
    <t>Eye Library moved to a new purpose build building during 2018 / 2019.</t>
  </si>
  <si>
    <t>Suffolk Libraries is an independent membership organisation, commissioned by the county council to deliver the library service.</t>
  </si>
  <si>
    <t>Book slection tools and promotional materials (including summer reading challenge)</t>
  </si>
  <si>
    <t>At Pt. 77.  'Total Audio Visual &amp; other Issues', an alert is showing saying that the figure entered needs rechecking and/or explaining because it represents a change of greater than 25% on the previous year.  However, the difference shown is only a 10% change.  This may be an error in the formatting of the form.</t>
  </si>
  <si>
    <t>Surrey Performing Arts Library moved in September 2018, renamed the Ewell Library MALT (Music and Literature/Theatre) Collection, to share premises with Ewell Library  and so has ceased to operate as a separate service point.</t>
  </si>
  <si>
    <t>The relocation of Horley Library planned for the financial year 2018/19 was delayed until the start of 2019/20 and will be reported on in next year's questionnaire.</t>
  </si>
  <si>
    <t>Surrey have three community links where the library service provides a book collection, laptop and advice and guidance for the community to run a very small local service in village halls and a community centre. These links are at Beare Green, Shere and Old Woking each with a collection of around 400-1000 books available for between 3 to 4.5 hours per week.</t>
  </si>
  <si>
    <t>Response to error message for Section 7 - Annual Issues - Audio Visual &amp; Other Issues
Figures double checked and are correct, the difference is mostly due to a change in borrowing practice, i.e. from talking book CDs to eAudio downloads, plus the decline in DVD borrowing.</t>
  </si>
  <si>
    <t>Line 57 - higher than last year, mostly due to extra refreshemnt of Talking Book Stock
Line 77 - lower than last year as we have mostly phased out Videos &amp; DVDs
Line 92 - lower than last year as we have cleaned up our membership data</t>
  </si>
  <si>
    <t>Total Audio issues in cell 107 is correct, reflecting a decline in use of all formats.</t>
  </si>
  <si>
    <t>Cell 94</t>
  </si>
  <si>
    <t>Drop in audio-visual issues in 2018/2019 compared with previous year reflects reduction in stock available for loan at the same time as there has been an expansion of the e-book and e-audiobook range and an increase in the issues of those e-items.</t>
  </si>
  <si>
    <t>The library service in Blaenau Gwent is delivered by a not for profit Trust, on behalf of the local authority (Aneurin Leisure Trust)</t>
  </si>
  <si>
    <t xml:space="preserve"> The Total book acquisitions figure is 25% difference due to the increase in the overall spend on book acquisitions.  Due to the increase in spend in this area, ther has been an increase in acquisitions.     Audio/Visual Issues - 25% difference.  This is due to an increase in demand for adult talking books from our home delivery customers.  There has been a large decrease in children's talking books due to a change in the service delivery options for schools and loans to teachers. Also there is an increasing demand for electronic audio downloads for children compared to children's talking books.  </t>
  </si>
  <si>
    <t>Crafts, RFID Tags, Book Tokens, Subscriptions, Authors, Equipment</t>
  </si>
  <si>
    <t>Line 57 - The library service moved to a new Junior Audiobook supplier in 2018 who offered a value for money annual subscription, hence the rise in Junior Audiobook acquisitions.</t>
  </si>
  <si>
    <t>LINE 77 : Difference in figure is a reduction of 20%  - reason for reduction is DVD &amp; CD Issues have continued to fall due to the rising popularity of online streaming.   LINE 92: Reading for active borrowers was taken on 31/03/19 when we were in the process of merging with the all Wales Library Management System, therefore we believe this figure has fallen due to an error on the system. We believe this figure will increase during 2019-20. LINES 101 - 147 : As in previous years no financial data is included in this return.</t>
  </si>
  <si>
    <t>New Culture Centre in Conwy town (£3.5M) scheduled opening autumn 2019, incorporating new area library for Conwy, Deganwy and Llandudno Junction ( libraries previously closed at Deganwy and Llandudno Junction). The Centre will also house the Conwy County Archive, an arts and heritage hub with interactive interpretation and historic collections on display, and cafe.</t>
  </si>
  <si>
    <t xml:space="preserve">28. Wi-Fi, based on March usage x12 for annual estimate          57. Lower number of acquisitions due to reduced resources fund
59. Estimate             77. Reduced loans attributed to reduced resources fund    115. Estimate
141. Increase due to bew build at Conwy (see 23 above)
181. The Authority supported the library service with £75,000 Capital investment for Books-Resources in 2018/19, apportioned in cells 133-150 for a true reflection of expenditure of stock. </t>
  </si>
  <si>
    <t>Cell 108</t>
  </si>
  <si>
    <t xml:space="preserve">The library at Skewen will be relocated / refurbished later in 2019/2020. </t>
  </si>
  <si>
    <t xml:space="preserve">All items that have been flagged up in the report have been checked and confirmed as accurate. Data for book stock figures is currently unavailable. </t>
  </si>
  <si>
    <t>Unable to supply information on total number of requetss due to change of LMS. Figures for Book Request Service percentages were calculated from 4 sample weeks.</t>
  </si>
  <si>
    <t>One mobile library was removed from service.</t>
  </si>
  <si>
    <t>Professional subscriptions, Microform (newspapers)</t>
  </si>
  <si>
    <t xml:space="preserve">Question 77 Total Audio, Visual and other issues - The decrease in issues here relates to the increased popularity of digital materials such as e-books and the general move away from DVD and CD useage in favour of streaming services.               Question 92 Active Borrowers:  A significant decrease on last year’s figures. We had concerns last year over the figures reported but having run the report numerous times with the same results we decided that the increase must be due to the new LMS. This year there was a significant decrease and after consulting with Sirsi Dynex we have discovered our mistake last year. This was to run the report from the date that the data transfer occurred which led the system to report all transferred borrowers as an active/library member. This naturally was not a problem this year and as such this figure is a more accurate result.                                              </t>
  </si>
  <si>
    <t>Audio, visual and other issues  - the drop in issue figures of more than 25% is a result of the gradual withdrawal of this service from our library offer. There has been no expenditure on DVDs since March 2018 and the last acquistions were received in May 2019. The DVD and music offer has now been completely withdrawn from our service ( April 2019).</t>
  </si>
  <si>
    <t xml:space="preserve">line 77 - we are unsure about the reason for the apparent fall in the number of AV issues and need to investigate further. It is likely to be a combination of reasons, one of which may be due to the introduction of a new LMS in 2017/18 and the issue figures for that year being a combination of reports from 2 systems. The reported figure this year is correct.                           Line 92 - the active borrower figure this year is accurate. As with line 77 these reports are generated using the same shared reporting format that is used for the 16 or so library authorities in Wales which operated the same shared LMS and used the same report setup. Some difference between the report setup between old and new systems may account for these more accurate reports. </t>
  </si>
  <si>
    <t xml:space="preserve">Kingswells service (2 hours per month) ceased in September 2018 following a reduction in demand and full evaluation of the service. </t>
  </si>
  <si>
    <t>In September 2018 significant structural repair work was completed at Ferryhill Library. 
Refurbishment of the Central Library ceiling &amp; parapet was completed in 2018/19. 
In August 2019 Tillydrone Library is due to move to a newly built community hub site.</t>
  </si>
  <si>
    <t xml:space="preserve">In 2018 a significant stock review was undertaken and as a result the overall book, audio, and visual stock is reduced compared with previous years. 
</t>
  </si>
  <si>
    <t xml:space="preserve">..Note Question 77 Total Audio, Visual &amp; Other Issues.   The reason for variance of 8,370 between this years and the previous year is due to less  demand for DVD and CD lending as consumers habits change.  </t>
  </si>
  <si>
    <t>Montrose library had a major refurbishment. They decanted in October 2017 and re-opened in Sept 2018. The decant premises were much smaller and much of their stock went into storage.</t>
  </si>
  <si>
    <t>Items for new library vans due 19/20</t>
  </si>
  <si>
    <t>For line 77 - Due to shift in supply and demand, our audiobook collection over the last few years has received less investment.  Also, many of our users have transferred over to our digital service particulary as the CD format is dropping in use fast.  For line 66 - Due to organisational review, positions have not been fully filled when staff have left, on maternity leave or moved service point.</t>
  </si>
  <si>
    <t>The library service is being run by a Trust (LiveArgyll) on behalf of Argyll and Bute Council</t>
  </si>
  <si>
    <t>Dunoon Library was relocated to a refurbished community hall that includes a theatre, soft play area, fitness studios and licenced café. The library move and refurbishment cost approx. £60K.</t>
  </si>
  <si>
    <t>Discrepancy regarding book and A/V acquisitions was due to a moratorium placed on spending in the 3rd quarter of the financial year. A/V issues down due to lack of new audio book stock.</t>
  </si>
  <si>
    <t>Clackmannanshire Council reduced service locations from 8 down to 5 as part of council-wide budget savings for financial year 2018/19.</t>
  </si>
  <si>
    <t>Support services forecast for 2019-20 is less than the actual charge for 2018-19. This however is only an estimate and the actual charge for 2019-20 may result in an increase . Our service has reduced branches by 40% and has correspondly produced lower stock and issues. Section 10's number for last year was 29250. There is a difference I would put this down to how variably busy a sample week can be.</t>
  </si>
  <si>
    <t>The four mobile libraries were closed on 1st October 2018.</t>
  </si>
  <si>
    <t xml:space="preserve">48 - This figure has reduced significantly as we nolonger stock DVDs. I believe the figures in Question 51, 57 and 77 to be correct.  We withdrew a significant number of DVDs from stock and no longer offer DVDs as service so this accounts for the figures in comparison to last year.
The double dots Sections 12 and 13 are unknown values, this is correct.
</t>
  </si>
  <si>
    <t>BDS, Conservation, App, harvester, Overdrive Platform, Materials</t>
  </si>
  <si>
    <t>DVD loans have continied to decline, attributed in part to the developments of new trends in entertainment delivery and customers having wider options available such as Netflix and Sky on Demand. In rsponse to thsi the budget for DVDs was reduced for 2018-2019.  In relation to property, a charitable organisation, Leisure and Culture Dundee was created in June 2011 and the library service was transferred to the charitable organisation  for delivery. Library premises are still owned by Dundee City Council, therefore all property costs are manged by Dundee City Council. L&amp;CD does not have access to this information.</t>
  </si>
  <si>
    <t>Dick Institute refurbishment completed in October 2018</t>
  </si>
  <si>
    <t>Number 77 - decrease in usage of DVDs plus a decrease in budget to spend on DVDs</t>
  </si>
  <si>
    <t>Q45-49 - many older DVDs were withdrawn as part of a project while the vast majority of spoken word cassettes and music CDs have also been withdrawn. Q74-77 - as explanation above - reduction in spoken word cassettes and music CDs, DVDs issues have dropped the most, partly due to weeding of stock but also change in viewre's habits.Q52-57 - reduction in budget, decidion made to purchase single copies of DVDs while music CDs are rarely purchased.Q66 Staff who work in customer service related roles only have been removed from the total figure.</t>
  </si>
  <si>
    <t>Book acquisitions figure differs due to a 40% budget reduction. The same applies to audio visual figures.</t>
  </si>
  <si>
    <t>77 Audio Visual &amp; Other Issues.  There are several factors contributing to the fall in issues including a delay in purchasing new stock until November 2018.  During 2018/19 eaudio issues increased by 22,713</t>
  </si>
  <si>
    <t>67: We have counted volunteer hours but have not retained robust information on the number of unique volunteers.
77: Difference in audiovisual issues. We stopped purchasing music CDs several years ago, but retain a stock in libraries. Issues for this have been steadily decreasing as we would expect with no new stock being added and worn materials being withdrawn. DVD issues continues to fall as one would expect, presumably due to the increase in online streaming services.
85: Our LMS is unable to separate online and in-library requests. Total request figure is included in 84.</t>
  </si>
  <si>
    <t>Audio visual figure is more than 25% lower than the previous return as we stopped supplying DVD's last year. Due to internal technical issues and staff changes we have been unable to provide a return for Q65 as we have in previous years.</t>
  </si>
  <si>
    <t>Complete refurbishment of Castlemilk and Cardonald Libraries</t>
  </si>
  <si>
    <t>Subscriptions, ILL, supplier selection/ delivery charges etc</t>
  </si>
  <si>
    <t xml:space="preserve">I understand my colleague in Finance, Shalu Pandey, has contacted you regarding the overall financial information which will be delayed.
I have completed the financial expenditure as it relates to the Libraries’ book fund only.
</t>
  </si>
  <si>
    <t>High Life Highland a charity registered in Scotland, formed by The Highland Council</t>
  </si>
  <si>
    <t xml:space="preserve">Cell 128 Virtual Visits: The criteria to measure Facebook visits as part of the overall Virtual Visits total is Daily Organic Reach. The definition from Facebook is  "The number of people who had any content from your Page or about your Page enter their screen through unpaid distribution. This includes posts, check-ins, social information from people who interact with your Page and more."   
Cell 28: The current configuration of Wi-Fi does not allow for reporting hourly usage rates throughout the year. To do this will require a reconfiguration of Wi-Fi assuming it is possible to do this.          
                                                                                                                                                                                               </t>
  </si>
  <si>
    <t>57 - AV &amp; Other Acquisitions figure differs by over 25% due to budget constraints and rising costs, plus previously, Electronic Items were under this section.
77 - DVD issues in decline due to rise in popularity of streaming services as well as budget constraints - so less purchased.
Q142 - The value in Q142 relates to refurbishment (mainly for a new roof) of the Watt Library/McLean Museum which are part of the same complex.</t>
  </si>
  <si>
    <t>Mayfield library was closed in May of 2018. New library premises opened a short distance away in the Newbattle hub, serving the same community and locality.</t>
  </si>
  <si>
    <t>Arts &amp; Crafts</t>
  </si>
  <si>
    <t>Mobile library service provided to 5 rural communities in East Lothian as part of a service contract with East Lothian council.</t>
  </si>
  <si>
    <t>Line 44: Opening of Newbattle library premises involved an investment in new stock via capital fund, involving 7,000 new volumes not from annual library stock budget. In addition, the decision to no longer purchase music CDs meant allocation of that budget to book stock. Line 77: fall in Audio/Visual issues largely explained by fall in Adult Talking Book and Music CD issues. The former is explained by a largely comparative switch of customers from borrowing physical items to downloading (58% increase on last year). We no longer spend budget on Music CDS  and so the fall in stock borrowed was expected. Line 90: We at present do not record this statistic. Line 94: Opening of Newbattle library in May 2018, which is in a co-located Hub facility with adjoining High school and Leisure Facilities, and has unstaffed hours access, led to a massive increase in footfall (2017-18 Mayfield premises had 49,409 visitors, Newbattle 2018-19 had 171,075). Q57 difference a reflection of the investment in more stock for the opening of the new library at Newbattle (line 44)</t>
  </si>
  <si>
    <t xml:space="preserve">Cell 74 - There was a temporary 50% saving to the book budget during 2016-17 &amp; 2017-18 - the full budget was restored in 2018-19 thereby enabling a significant increase in book acquisitions.
Cell 107 - the decrease in audio visual issues is compensated for by an increase in electronic product issues-this would be expected to continue.
</t>
  </si>
  <si>
    <t>Section 3 - we no longer buy CDs and have a reduced budget for DVDs. Section 7 - due to the reduction in the number of CDs and DVDs to borrow, there has been a reduction in issues. The financial figures do not include Premises, Transport, Support Services or Capital Charges as we are no longer required to produce figures at this level in the annual accounts. We will however be required to allocate these charges when we complete the financial returns due later this year in October. Therefore this return is only part completed at this time.</t>
  </si>
  <si>
    <t xml:space="preserve">..Reduction in Audio Visual Stock and Aquistions is due to no longer buying CDs, DVDs and Software and a gradual withdrawal of existing stock </t>
  </si>
  <si>
    <t>Questions 51, 57 and 77 - we are reducing/withdrawing our provision of CDs, DVDs and software due to the reduction in demand thus I would expect there to be a drop in the value of stock. The figures do however reflect a significant drop between the two years</t>
  </si>
  <si>
    <t>1 Mobile Library service ceased in 2018-19</t>
  </si>
  <si>
    <t>Microfilming, subscriptions</t>
  </si>
  <si>
    <t>Culture Perth and Kinross provides library services to two prisons - HMP Perth and HMP Castle Huntly</t>
  </si>
  <si>
    <t xml:space="preserve">The number of audiovisual items has changed by more than 10% because we disposed of our DVD and Music CD collection during 2018. </t>
  </si>
  <si>
    <t>The figure at question 51 reflects efficiencies that we have made regarding our Library Catalogue, purging long overdue items from the system, deleting items of stock that haven’t been issued in recent years, etc.</t>
  </si>
  <si>
    <t>Live Borders Culture and Sport trust provide statutory service through 6 branches, plus one part time branch located in a high school with public opening, also 3 mobile libraries. SBC deliver statutory service through 5 integrated library contact centres.</t>
  </si>
  <si>
    <t>Servicing &amp; preservation</t>
  </si>
  <si>
    <t>Heads up for next year, following a harmonisation exercise across the company library staff employed by Live Borders will move to a 37 hours week. We calculate the FTE based on the total hours divided by 37, but next year the number of hours will increase by approx 1.0FTE based on curent staffing.
audiovisual and other issues only vary by 0.5% - think something wrong with auto comment relating to row 77. Electronic issues this year and going forward we have much better reporting than in the past.</t>
  </si>
  <si>
    <t>Conservation; promotional materials</t>
  </si>
  <si>
    <t>Section 7 - AV issues 25% decline - We have spent 20% less on DVDs this year which will have an impact on our issues.</t>
  </si>
  <si>
    <t>Strathaven Library was reprovisioned in 2018/19.</t>
  </si>
  <si>
    <t>East Kilbride Central Library has some investment to the sum of £50k during 2018/19. This included new children's area, reception desk and some shelving.</t>
  </si>
  <si>
    <t>The greater than 25% difference for AV and other issues, line 77, is due to no new stock being purchased during 2018/19 in this category. This was due to efficiency savings.</t>
  </si>
  <si>
    <t>Replacement of two mobile vans, one in March 2019, one due in July 2019</t>
  </si>
  <si>
    <t>New coffee machines for libraries and also euipment for New Mobile Library Vans (Received 2019/20).</t>
  </si>
  <si>
    <t>Q 77 - Flagging up that figures are more than 25% down, however this doesn't seem to be the case.</t>
  </si>
  <si>
    <t>Reduction of mobile library service undertaken during 2018-19, from two vehicles to one.</t>
  </si>
  <si>
    <t>Capital investment improvements planned for Clydebank and Alexandria Library in 2019/20.</t>
  </si>
  <si>
    <t>Significant decline in A/V issues related to cessation of acquiring new music CDs. Also, I have been provided with some narrative regarding the figures from Finance:- Capital Charges in 18/19 are higher than the 19/20 forecast due to impairment charges on the revaluation of Clydebank Library in 18/19.</t>
  </si>
  <si>
    <t>Although no libraries opened or closed one relocated into a new partnership centre. - Blackburn</t>
  </si>
  <si>
    <t xml:space="preserve">Blackburn Library moved into a new partnserhip centre and received all new furntiture. </t>
  </si>
  <si>
    <t>Q28 - Sorry but we don't hold that information                                                                                                                                      Q44 &amp; 77- This is due to a large reduction in our bookfund                                                                                                                         Q89 - theres is a decrease in enquiries are our local history library is now a reference library only and we don't take enquiries   Q95  We are unable to estimate this number.</t>
  </si>
  <si>
    <t>44. The increase is 'normal'. The low figure the previous year was due to a transfer to EDI ordering which resulted in reduced acquisitions figures due to delays and issues with the system. In 2018/19, acquisitions proceeded as normal.                                                    77. Difference in figure is less than 25% - not sure why it is being highlighted?</t>
  </si>
  <si>
    <t>have an alert regarding 25% difference in last years figures for cell 77 - this does not appear to be the case?</t>
  </si>
  <si>
    <t>One mobile library was taken out of service in 18/19 but all routes and customers are still being covered by the remaining van working more intensively.</t>
  </si>
  <si>
    <t>Planned refurbishment and building move of Lerwick Library in 2020</t>
  </si>
  <si>
    <t>Map, interlibrary loans and microfilm</t>
  </si>
  <si>
    <t>Line 77: some AV issues (CDs and DVDs) are down considerably, most likely because of customers moving to streaming. Audiobook loans are falling as more library users are changing to the library eAudiobook service. Line 28, hours of use of public wifi: this stat not reportable from our system.</t>
  </si>
  <si>
    <t xml:space="preserve">It will be necessary to estimate visits to library premises for non-library purposes for authorities who have multi-service outlets. It </t>
  </si>
  <si>
    <t xml:space="preserve">Authorities may if they wish, base their figure for visits on a larger statistical sample than the one suggested by CIPFA. Please </t>
  </si>
  <si>
    <t xml:space="preserve"> select a category from those listed below which describes the method you have used (please select from drop down menu).</t>
  </si>
  <si>
    <t xml:space="preserve">Authorities may if they wish, base their figure for enquiries on a larger statistical sample than the one suggested by CIPFA. Please </t>
  </si>
  <si>
    <r>
      <t xml:space="preserve">Providing CIPFA with your information indicates that you agree to us processing your personal information for relevant targeted communications to you promoting our services. You may change your communication preferences by requesting this at </t>
    </r>
    <r>
      <rPr>
        <b/>
        <sz val="8"/>
        <rFont val="Verdana"/>
        <family val="2"/>
      </rPr>
      <t>analytics@cipfa.org</t>
    </r>
    <r>
      <rPr>
        <sz val="8"/>
        <rFont val="Verdana"/>
        <family val="2"/>
      </rPr>
      <t xml:space="preserve"> at any time. To view our Privacy Policy and Terms and Conditions go to </t>
    </r>
    <r>
      <rPr>
        <b/>
        <sz val="8"/>
        <rFont val="Verdana"/>
        <family val="2"/>
      </rPr>
      <t>www.cipfa.org/privacy</t>
    </r>
    <r>
      <rPr>
        <sz val="8"/>
        <rFont val="Verdana"/>
        <family val="2"/>
      </rPr>
      <t xml:space="preserve"> and </t>
    </r>
    <r>
      <rPr>
        <b/>
        <sz val="8"/>
        <rFont val="Verdana"/>
        <family val="2"/>
      </rPr>
      <t>https://www.cipfastats.net/terms.asp</t>
    </r>
  </si>
  <si>
    <t>Lifelong Learning Strategy Officer</t>
  </si>
  <si>
    <t xml:space="preserve">Accountant </t>
  </si>
  <si>
    <t xml:space="preserve">Note:  Edinburgh Library buildings closed on 19 March.                                                                                                                                                                                                                                                                                                               No 21 - Issues - figures are correct to 19 March when Libraries closed.  No 22 Visits - figures are correct to 29 Feb 2020.  No 92 - Online membership applications continued to be processed after building closures.     No 25 &amp; 26 - 25 based on full year. 26 Based on use until Libraries closed on 19 March.  No 64 Professional staff (now includes 4 staff who manage libraries as part of a wider role)
No 89 &amp; 94. - Edinburgh closed Libraries on 19 March at that point there was partial February returns from Libraries, there is no data for March the following returns are based on incomplete figures.           Section 11 - Inter-Library Loans - Information not available.                                                                                                                                                                                                                                        Spend lower than budget allocated particularly for books as lockdown affected invoicing and payments due to timing at financial year end. </t>
  </si>
  <si>
    <t>XXXX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</si>
</sst>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0%"/>
    <numFmt numFmtId="166" formatCode="#,##0.0_);\(#,##0.0\)"/>
    <numFmt numFmtId="167" formatCode="#,##0_ ;\-#,##0\ "/>
    <numFmt numFmtId="168" formatCode="#,##0.0;\-#,##0.0"/>
  </numFmts>
  <fonts count="106" x14ac:knownFonts="1">
    <font>
      <sz val="12"/>
      <name val="Arial"/>
    </font>
    <font>
      <sz val="10"/>
      <name val="Arial"/>
      <family val="2"/>
    </font>
    <font>
      <sz val="6"/>
      <color indexed="18"/>
      <name val="Verdana"/>
      <family val="2"/>
    </font>
    <font>
      <sz val="8"/>
      <color indexed="18"/>
      <name val="Verdana"/>
      <family val="2"/>
    </font>
    <font>
      <b/>
      <sz val="10"/>
      <color indexed="18"/>
      <name val="Verdana"/>
      <family val="2"/>
    </font>
    <font>
      <b/>
      <sz val="8"/>
      <name val="Verdana"/>
      <family val="2"/>
    </font>
    <font>
      <sz val="8"/>
      <name val="Verdana"/>
      <family val="2"/>
    </font>
    <font>
      <sz val="8"/>
      <color indexed="54"/>
      <name val="Verdana"/>
      <family val="2"/>
    </font>
    <font>
      <sz val="12"/>
      <name val="Arial"/>
      <family val="2"/>
    </font>
    <font>
      <sz val="8"/>
      <name val="Arial"/>
      <family val="2"/>
    </font>
    <font>
      <sz val="6"/>
      <name val="Verdana"/>
      <family val="2"/>
    </font>
    <font>
      <sz val="8"/>
      <name val="Arial"/>
      <family val="2"/>
    </font>
    <font>
      <b/>
      <sz val="7"/>
      <name val="Verdana"/>
      <family val="2"/>
    </font>
    <font>
      <sz val="7"/>
      <color indexed="54"/>
      <name val="Verdana"/>
      <family val="2"/>
    </font>
    <font>
      <sz val="7"/>
      <name val="Verdana"/>
      <family val="2"/>
    </font>
    <font>
      <b/>
      <sz val="7"/>
      <color indexed="54"/>
      <name val="Verdana"/>
      <family val="2"/>
    </font>
    <font>
      <sz val="7"/>
      <color indexed="18"/>
      <name val="Verdana"/>
      <family val="2"/>
    </font>
    <font>
      <sz val="8"/>
      <color indexed="8"/>
      <name val="Verdana"/>
      <family val="2"/>
    </font>
    <font>
      <i/>
      <sz val="8"/>
      <color indexed="54"/>
      <name val="Verdana"/>
      <family val="2"/>
    </font>
    <font>
      <sz val="12"/>
      <name val="Verdana"/>
      <family val="2"/>
    </font>
    <font>
      <sz val="10"/>
      <name val="Verdana"/>
      <family val="2"/>
    </font>
    <font>
      <u/>
      <sz val="8"/>
      <color indexed="12"/>
      <name val="Verdana"/>
      <family val="2"/>
    </font>
    <font>
      <i/>
      <sz val="8"/>
      <name val="Verdana"/>
      <family val="2"/>
    </font>
    <font>
      <b/>
      <u/>
      <sz val="8"/>
      <name val="Verdana"/>
      <family val="2"/>
    </font>
    <font>
      <b/>
      <u/>
      <sz val="8"/>
      <color indexed="12"/>
      <name val="Verdana"/>
      <family val="2"/>
    </font>
    <font>
      <sz val="8"/>
      <color indexed="9"/>
      <name val="Verdana"/>
      <family val="2"/>
    </font>
    <font>
      <i/>
      <sz val="8"/>
      <color indexed="8"/>
      <name val="Verdana"/>
      <family val="2"/>
    </font>
    <font>
      <b/>
      <sz val="8"/>
      <color indexed="8"/>
      <name val="Verdana"/>
      <family val="2"/>
    </font>
    <font>
      <u/>
      <sz val="8"/>
      <name val="Verdana"/>
      <family val="2"/>
    </font>
    <font>
      <b/>
      <sz val="12"/>
      <name val="Verdana"/>
      <family val="2"/>
    </font>
    <font>
      <b/>
      <sz val="11"/>
      <name val="Verdana"/>
      <family val="2"/>
    </font>
    <font>
      <sz val="12"/>
      <color indexed="9"/>
      <name val="Verdana"/>
      <family val="2"/>
    </font>
    <font>
      <b/>
      <sz val="9"/>
      <color indexed="9"/>
      <name val="Verdana"/>
      <family val="2"/>
    </font>
    <font>
      <b/>
      <sz val="9"/>
      <name val="Verdana"/>
      <family val="2"/>
    </font>
    <font>
      <sz val="9"/>
      <name val="Verdana"/>
      <family val="2"/>
    </font>
    <font>
      <b/>
      <u/>
      <sz val="9"/>
      <name val="Verdana"/>
      <family val="2"/>
    </font>
    <font>
      <b/>
      <sz val="10"/>
      <name val="Verdana"/>
      <family val="2"/>
    </font>
    <font>
      <sz val="10"/>
      <color indexed="9"/>
      <name val="Verdana"/>
      <family val="2"/>
    </font>
    <font>
      <sz val="8"/>
      <color indexed="47"/>
      <name val="Verdana"/>
      <family val="2"/>
    </font>
    <font>
      <b/>
      <sz val="8"/>
      <color indexed="47"/>
      <name val="Verdana"/>
      <family val="2"/>
    </font>
    <font>
      <b/>
      <sz val="12"/>
      <color indexed="10"/>
      <name val="Verdana"/>
      <family val="2"/>
    </font>
    <font>
      <sz val="12"/>
      <color indexed="8"/>
      <name val="Verdana"/>
      <family val="2"/>
    </font>
    <font>
      <b/>
      <sz val="7"/>
      <color indexed="8"/>
      <name val="Verdana"/>
      <family val="2"/>
    </font>
    <font>
      <sz val="10"/>
      <color indexed="8"/>
      <name val="Verdana"/>
      <family val="2"/>
    </font>
    <font>
      <b/>
      <sz val="12"/>
      <color indexed="18"/>
      <name val="Verdana"/>
      <family val="2"/>
    </font>
    <font>
      <b/>
      <sz val="8"/>
      <color indexed="54"/>
      <name val="Verdana"/>
      <family val="2"/>
    </font>
    <font>
      <u/>
      <sz val="12"/>
      <color indexed="12"/>
      <name val="Verdana"/>
      <family val="2"/>
    </font>
    <font>
      <b/>
      <u/>
      <sz val="9"/>
      <color indexed="63"/>
      <name val="Verdana"/>
      <family val="2"/>
    </font>
    <font>
      <i/>
      <sz val="6"/>
      <name val="Verdana"/>
      <family val="2"/>
    </font>
    <font>
      <sz val="10"/>
      <color indexed="18"/>
      <name val="Verdana"/>
      <family val="2"/>
    </font>
    <font>
      <b/>
      <sz val="10"/>
      <color indexed="10"/>
      <name val="Verdana"/>
      <family val="2"/>
    </font>
    <font>
      <b/>
      <u/>
      <sz val="12"/>
      <name val="Verdana"/>
      <family val="2"/>
    </font>
    <font>
      <b/>
      <i/>
      <sz val="6"/>
      <name val="Verdana"/>
      <family val="2"/>
    </font>
    <font>
      <sz val="9"/>
      <color indexed="9"/>
      <name val="Verdana"/>
      <family val="2"/>
    </font>
    <font>
      <sz val="8"/>
      <color indexed="10"/>
      <name val="Verdana"/>
      <family val="2"/>
    </font>
    <font>
      <sz val="12"/>
      <color indexed="10"/>
      <name val="Verdana"/>
      <family val="2"/>
    </font>
    <font>
      <b/>
      <sz val="14"/>
      <name val="Verdana"/>
      <family val="2"/>
    </font>
    <font>
      <b/>
      <i/>
      <sz val="12"/>
      <name val="Verdana"/>
      <family val="2"/>
    </font>
    <font>
      <i/>
      <sz val="10"/>
      <name val="Verdana"/>
      <family val="2"/>
    </font>
    <font>
      <sz val="10"/>
      <color indexed="10"/>
      <name val="Verdana"/>
      <family val="2"/>
    </font>
    <font>
      <b/>
      <sz val="11"/>
      <color indexed="9"/>
      <name val="Verdana"/>
      <family val="2"/>
    </font>
    <font>
      <b/>
      <sz val="11"/>
      <color indexed="10"/>
      <name val="Verdana"/>
      <family val="2"/>
    </font>
    <font>
      <b/>
      <sz val="9"/>
      <color indexed="10"/>
      <name val="Verdana"/>
      <family val="2"/>
    </font>
    <font>
      <b/>
      <sz val="7"/>
      <color indexed="9"/>
      <name val="Verdana"/>
      <family val="2"/>
    </font>
    <font>
      <b/>
      <sz val="7"/>
      <color indexed="10"/>
      <name val="Verdana"/>
      <family val="2"/>
    </font>
    <font>
      <b/>
      <sz val="8"/>
      <color indexed="9"/>
      <name val="Verdana"/>
      <family val="2"/>
    </font>
    <font>
      <b/>
      <sz val="8"/>
      <color indexed="10"/>
      <name val="Verdana"/>
      <family val="2"/>
    </font>
    <font>
      <b/>
      <sz val="12"/>
      <color indexed="10"/>
      <name val="Wingdings 3"/>
      <family val="1"/>
      <charset val="2"/>
    </font>
    <font>
      <b/>
      <i/>
      <sz val="8"/>
      <name val="Verdana"/>
      <family val="2"/>
    </font>
    <font>
      <b/>
      <sz val="9"/>
      <color indexed="60"/>
      <name val="Verdana"/>
      <family val="2"/>
    </font>
    <font>
      <b/>
      <sz val="8"/>
      <color indexed="60"/>
      <name val="Verdana"/>
      <family val="2"/>
    </font>
    <font>
      <sz val="10"/>
      <color indexed="9"/>
      <name val="Verdana"/>
      <family val="2"/>
    </font>
    <font>
      <sz val="12"/>
      <color indexed="9"/>
      <name val="Verdana"/>
      <family val="2"/>
    </font>
    <font>
      <b/>
      <sz val="8"/>
      <color indexed="9"/>
      <name val="Verdana"/>
      <family val="2"/>
    </font>
    <font>
      <b/>
      <sz val="10"/>
      <color indexed="8"/>
      <name val="Verdana"/>
      <family val="2"/>
    </font>
    <font>
      <b/>
      <sz val="10"/>
      <color indexed="9"/>
      <name val="Verdana"/>
      <family val="2"/>
    </font>
    <font>
      <b/>
      <u/>
      <sz val="8"/>
      <color indexed="56"/>
      <name val="Verdana"/>
      <family val="2"/>
    </font>
    <font>
      <b/>
      <sz val="8"/>
      <color indexed="56"/>
      <name val="Verdana"/>
      <family val="2"/>
    </font>
    <font>
      <sz val="10"/>
      <color indexed="9"/>
      <name val="Verdana"/>
      <family val="2"/>
    </font>
    <font>
      <sz val="8"/>
      <color indexed="54"/>
      <name val="Verdana"/>
      <family val="2"/>
    </font>
    <font>
      <u/>
      <sz val="8"/>
      <color indexed="12"/>
      <name val="Verdana"/>
      <family val="2"/>
    </font>
    <font>
      <sz val="8"/>
      <color indexed="12"/>
      <name val="Verdana"/>
      <family val="2"/>
    </font>
    <font>
      <b/>
      <sz val="12"/>
      <color indexed="10"/>
      <name val="Wingdings 3"/>
      <family val="1"/>
      <charset val="2"/>
    </font>
    <font>
      <sz val="8"/>
      <color indexed="60"/>
      <name val="Verdana"/>
      <family val="2"/>
    </font>
    <font>
      <u/>
      <sz val="8"/>
      <color indexed="30"/>
      <name val="Verdana"/>
      <family val="2"/>
    </font>
    <font>
      <b/>
      <u/>
      <sz val="12"/>
      <color indexed="12"/>
      <name val="Verdana"/>
      <family val="2"/>
    </font>
    <font>
      <b/>
      <sz val="9.5"/>
      <color indexed="9"/>
      <name val="Verdana"/>
      <family val="2"/>
    </font>
    <font>
      <sz val="11"/>
      <color theme="1"/>
      <name val="Calibri"/>
      <family val="2"/>
      <scheme val="minor"/>
    </font>
    <font>
      <sz val="11"/>
      <color rgb="FF006100"/>
      <name val="Calibri"/>
      <family val="2"/>
      <scheme val="minor"/>
    </font>
    <font>
      <sz val="10"/>
      <color theme="0"/>
      <name val="Verdana"/>
      <family val="2"/>
    </font>
    <font>
      <b/>
      <sz val="8"/>
      <color rgb="FFFF0000"/>
      <name val="Verdana"/>
      <family val="2"/>
    </font>
    <font>
      <b/>
      <sz val="9"/>
      <color theme="0"/>
      <name val="Verdana"/>
      <family val="2"/>
    </font>
    <font>
      <i/>
      <sz val="8"/>
      <color rgb="FFFF0000"/>
      <name val="Verdana"/>
      <family val="2"/>
    </font>
    <font>
      <b/>
      <i/>
      <sz val="8"/>
      <color rgb="FFFF0000"/>
      <name val="Verdana"/>
      <family val="2"/>
    </font>
    <font>
      <sz val="8"/>
      <color rgb="FFFF00FF"/>
      <name val="Verdana"/>
      <family val="2"/>
    </font>
    <font>
      <sz val="8"/>
      <color rgb="FF006100"/>
      <name val="Verdana"/>
      <family val="2"/>
    </font>
    <font>
      <sz val="8"/>
      <color rgb="FFFF0000"/>
      <name val="Verdana"/>
      <family val="2"/>
    </font>
    <font>
      <sz val="10"/>
      <color rgb="FFE9ECFF"/>
      <name val="Verdana"/>
      <family val="2"/>
    </font>
    <font>
      <b/>
      <sz val="8"/>
      <color rgb="FFE9ECFF"/>
      <name val="Verdana"/>
      <family val="2"/>
    </font>
    <font>
      <sz val="12"/>
      <name val="Arial"/>
      <family val="2"/>
    </font>
    <font>
      <b/>
      <sz val="10"/>
      <color rgb="FFFF0000"/>
      <name val="Wingdings 3"/>
      <family val="1"/>
      <charset val="2"/>
    </font>
    <font>
      <b/>
      <sz val="12"/>
      <color rgb="FFFF0000"/>
      <name val="Wingdings 3"/>
      <family val="1"/>
      <charset val="2"/>
    </font>
    <font>
      <sz val="10"/>
      <color rgb="FFFF0000"/>
      <name val="Verdana"/>
      <family val="2"/>
    </font>
    <font>
      <b/>
      <sz val="9"/>
      <color rgb="FFFF0000"/>
      <name val="Verdana"/>
      <family val="2"/>
    </font>
    <font>
      <sz val="12"/>
      <color rgb="FFFF0000"/>
      <name val="Verdana"/>
      <family val="2"/>
    </font>
    <font>
      <sz val="8"/>
      <color theme="1"/>
      <name val="Verdana"/>
      <family val="2"/>
    </font>
  </fonts>
  <fills count="14">
    <fill>
      <patternFill patternType="none"/>
    </fill>
    <fill>
      <patternFill patternType="gray125"/>
    </fill>
    <fill>
      <patternFill patternType="solid">
        <fgColor indexed="8"/>
        <bgColor indexed="64"/>
      </patternFill>
    </fill>
    <fill>
      <patternFill patternType="solid">
        <fgColor indexed="8"/>
        <bgColor indexed="22"/>
      </patternFill>
    </fill>
    <fill>
      <patternFill patternType="solid">
        <fgColor indexed="9"/>
        <bgColor indexed="64"/>
      </patternFill>
    </fill>
    <fill>
      <patternFill patternType="solid">
        <fgColor indexed="43"/>
        <bgColor indexed="64"/>
      </patternFill>
    </fill>
    <fill>
      <patternFill patternType="solid">
        <fgColor indexed="55"/>
        <bgColor indexed="64"/>
      </patternFill>
    </fill>
    <fill>
      <patternFill patternType="solid">
        <fgColor indexed="54"/>
        <bgColor indexed="64"/>
      </patternFill>
    </fill>
    <fill>
      <patternFill patternType="solid">
        <fgColor indexed="43"/>
        <bgColor indexed="22"/>
      </patternFill>
    </fill>
    <fill>
      <patternFill patternType="solid">
        <fgColor rgb="FFC6EFCE"/>
      </patternFill>
    </fill>
    <fill>
      <patternFill patternType="solid">
        <fgColor rgb="FF7030A0"/>
        <bgColor indexed="64"/>
      </patternFill>
    </fill>
    <fill>
      <patternFill patternType="solid">
        <fgColor rgb="FFE9ECFF"/>
        <bgColor indexed="64"/>
      </patternFill>
    </fill>
    <fill>
      <patternFill patternType="solid">
        <fgColor theme="0"/>
        <bgColor indexed="64"/>
      </patternFill>
    </fill>
    <fill>
      <patternFill patternType="solid">
        <fgColor rgb="FFE9ECFF"/>
        <bgColor indexed="22"/>
      </patternFill>
    </fill>
  </fills>
  <borders count="55">
    <border>
      <left/>
      <right/>
      <top/>
      <bottom/>
      <diagonal/>
    </border>
    <border>
      <left style="thin">
        <color indexed="54"/>
      </left>
      <right style="thin">
        <color indexed="54"/>
      </right>
      <top style="thin">
        <color indexed="54"/>
      </top>
      <bottom style="thin">
        <color indexed="54"/>
      </bottom>
      <diagonal/>
    </border>
    <border>
      <left/>
      <right style="medium">
        <color indexed="54"/>
      </right>
      <top/>
      <bottom/>
      <diagonal/>
    </border>
    <border>
      <left style="medium">
        <color indexed="54"/>
      </left>
      <right/>
      <top/>
      <bottom/>
      <diagonal/>
    </border>
    <border>
      <left style="thin">
        <color indexed="54"/>
      </left>
      <right style="thin">
        <color indexed="54"/>
      </right>
      <top/>
      <bottom/>
      <diagonal/>
    </border>
    <border>
      <left style="thin">
        <color indexed="54"/>
      </left>
      <right style="thin">
        <color indexed="54"/>
      </right>
      <top/>
      <bottom style="thin">
        <color indexed="54"/>
      </bottom>
      <diagonal/>
    </border>
    <border>
      <left style="medium">
        <color indexed="54"/>
      </left>
      <right/>
      <top/>
      <bottom style="medium">
        <color indexed="54"/>
      </bottom>
      <diagonal/>
    </border>
    <border>
      <left/>
      <right/>
      <top/>
      <bottom style="medium">
        <color indexed="54"/>
      </bottom>
      <diagonal/>
    </border>
    <border>
      <left/>
      <right style="medium">
        <color indexed="54"/>
      </right>
      <top/>
      <bottom style="medium">
        <color indexed="54"/>
      </bottom>
      <diagonal/>
    </border>
    <border>
      <left style="thin">
        <color indexed="54"/>
      </left>
      <right/>
      <top style="thin">
        <color indexed="54"/>
      </top>
      <bottom/>
      <diagonal/>
    </border>
    <border>
      <left/>
      <right/>
      <top style="thin">
        <color indexed="54"/>
      </top>
      <bottom/>
      <diagonal/>
    </border>
    <border>
      <left/>
      <right style="thin">
        <color indexed="54"/>
      </right>
      <top style="thin">
        <color indexed="54"/>
      </top>
      <bottom/>
      <diagonal/>
    </border>
    <border>
      <left style="thin">
        <color indexed="54"/>
      </left>
      <right/>
      <top/>
      <bottom/>
      <diagonal/>
    </border>
    <border>
      <left/>
      <right style="thin">
        <color indexed="54"/>
      </right>
      <top/>
      <bottom/>
      <diagonal/>
    </border>
    <border>
      <left style="thin">
        <color indexed="54"/>
      </left>
      <right/>
      <top/>
      <bottom style="thin">
        <color indexed="54"/>
      </bottom>
      <diagonal/>
    </border>
    <border>
      <left/>
      <right/>
      <top/>
      <bottom style="thin">
        <color indexed="54"/>
      </bottom>
      <diagonal/>
    </border>
    <border>
      <left/>
      <right style="thin">
        <color indexed="54"/>
      </right>
      <top/>
      <bottom style="thin">
        <color indexed="5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54"/>
      </left>
      <right/>
      <top style="medium">
        <color indexed="54"/>
      </top>
      <bottom/>
      <diagonal/>
    </border>
    <border>
      <left/>
      <right/>
      <top style="medium">
        <color indexed="54"/>
      </top>
      <bottom/>
      <diagonal/>
    </border>
    <border>
      <left/>
      <right style="medium">
        <color indexed="54"/>
      </right>
      <top style="medium">
        <color indexed="54"/>
      </top>
      <bottom/>
      <diagonal/>
    </border>
    <border>
      <left style="thin">
        <color indexed="54"/>
      </left>
      <right style="thin">
        <color indexed="54"/>
      </right>
      <top style="thin">
        <color indexed="54"/>
      </top>
      <bottom/>
      <diagonal/>
    </border>
    <border>
      <left style="thin">
        <color indexed="54"/>
      </left>
      <right/>
      <top style="thin">
        <color indexed="54"/>
      </top>
      <bottom style="thin">
        <color indexed="54"/>
      </bottom>
      <diagonal/>
    </border>
    <border>
      <left/>
      <right/>
      <top style="thin">
        <color indexed="54"/>
      </top>
      <bottom style="thin">
        <color indexed="54"/>
      </bottom>
      <diagonal/>
    </border>
    <border>
      <left style="medium">
        <color indexed="54"/>
      </left>
      <right/>
      <top style="medium">
        <color indexed="54"/>
      </top>
      <bottom style="medium">
        <color indexed="54"/>
      </bottom>
      <diagonal/>
    </border>
    <border>
      <left/>
      <right/>
      <top style="medium">
        <color indexed="54"/>
      </top>
      <bottom style="medium">
        <color indexed="54"/>
      </bottom>
      <diagonal/>
    </border>
    <border>
      <left/>
      <right style="thin">
        <color indexed="54"/>
      </right>
      <top style="thin">
        <color indexed="54"/>
      </top>
      <bottom style="thin">
        <color indexed="54"/>
      </bottom>
      <diagonal/>
    </border>
    <border>
      <left style="medium">
        <color indexed="10"/>
      </left>
      <right/>
      <top/>
      <bottom/>
      <diagonal/>
    </border>
    <border>
      <left/>
      <right style="medium">
        <color indexed="10"/>
      </right>
      <top/>
      <bottom/>
      <diagonal/>
    </border>
    <border>
      <left style="medium">
        <color indexed="10"/>
      </left>
      <right/>
      <top style="medium">
        <color indexed="10"/>
      </top>
      <bottom/>
      <diagonal/>
    </border>
    <border>
      <left/>
      <right/>
      <top style="medium">
        <color indexed="10"/>
      </top>
      <bottom/>
      <diagonal/>
    </border>
    <border>
      <left/>
      <right style="medium">
        <color indexed="10"/>
      </right>
      <top style="medium">
        <color indexed="10"/>
      </top>
      <bottom/>
      <diagonal/>
    </border>
    <border>
      <left/>
      <right style="medium">
        <color indexed="54"/>
      </right>
      <top style="medium">
        <color indexed="54"/>
      </top>
      <bottom style="medium">
        <color indexed="54"/>
      </bottom>
      <diagonal/>
    </border>
    <border>
      <left style="medium">
        <color indexed="10"/>
      </left>
      <right/>
      <top/>
      <bottom style="medium">
        <color indexed="10"/>
      </bottom>
      <diagonal/>
    </border>
    <border>
      <left/>
      <right/>
      <top/>
      <bottom style="medium">
        <color indexed="10"/>
      </bottom>
      <diagonal/>
    </border>
    <border>
      <left/>
      <right style="medium">
        <color indexed="10"/>
      </right>
      <top/>
      <bottom style="medium">
        <color indexed="10"/>
      </bottom>
      <diagonal/>
    </border>
    <border>
      <left style="medium">
        <color rgb="FF666699"/>
      </left>
      <right/>
      <top style="medium">
        <color rgb="FF666699"/>
      </top>
      <bottom/>
      <diagonal/>
    </border>
    <border>
      <left/>
      <right/>
      <top style="medium">
        <color rgb="FF666699"/>
      </top>
      <bottom/>
      <diagonal/>
    </border>
    <border>
      <left/>
      <right style="medium">
        <color rgb="FF666699"/>
      </right>
      <top style="medium">
        <color rgb="FF666699"/>
      </top>
      <bottom/>
      <diagonal/>
    </border>
    <border>
      <left style="medium">
        <color rgb="FF666699"/>
      </left>
      <right/>
      <top/>
      <bottom/>
      <diagonal/>
    </border>
    <border>
      <left/>
      <right style="medium">
        <color rgb="FF666699"/>
      </right>
      <top/>
      <bottom/>
      <diagonal/>
    </border>
    <border>
      <left style="medium">
        <color rgb="FF666699"/>
      </left>
      <right/>
      <top/>
      <bottom style="medium">
        <color rgb="FF666699"/>
      </bottom>
      <diagonal/>
    </border>
    <border>
      <left/>
      <right/>
      <top/>
      <bottom style="medium">
        <color rgb="FF666699"/>
      </bottom>
      <diagonal/>
    </border>
    <border>
      <left/>
      <right style="medium">
        <color rgb="FF666699"/>
      </right>
      <top/>
      <bottom style="medium">
        <color rgb="FF666699"/>
      </bottom>
      <diagonal/>
    </border>
    <border>
      <left/>
      <right/>
      <top style="medium">
        <color indexed="54"/>
      </top>
      <bottom style="medium">
        <color rgb="FF666699"/>
      </bottom>
      <diagonal/>
    </border>
    <border>
      <left style="medium">
        <color indexed="54"/>
      </left>
      <right/>
      <top style="medium">
        <color indexed="54"/>
      </top>
      <bottom style="medium">
        <color rgb="FF666699"/>
      </bottom>
      <diagonal/>
    </border>
    <border>
      <left/>
      <right/>
      <top style="medium">
        <color rgb="FF666699"/>
      </top>
      <bottom style="medium">
        <color indexed="54"/>
      </bottom>
      <diagonal/>
    </border>
    <border>
      <left style="thin">
        <color rgb="FF666699"/>
      </left>
      <right/>
      <top style="thin">
        <color rgb="FF666699"/>
      </top>
      <bottom/>
      <diagonal/>
    </border>
    <border>
      <left/>
      <right/>
      <top style="thin">
        <color rgb="FF666699"/>
      </top>
      <bottom/>
      <diagonal/>
    </border>
    <border>
      <left/>
      <right style="thin">
        <color rgb="FF666699"/>
      </right>
      <top style="thin">
        <color rgb="FF666699"/>
      </top>
      <bottom/>
      <diagonal/>
    </border>
    <border>
      <left style="thin">
        <color rgb="FF666699"/>
      </left>
      <right/>
      <top/>
      <bottom style="thin">
        <color rgb="FF666699"/>
      </bottom>
      <diagonal/>
    </border>
    <border>
      <left/>
      <right/>
      <top/>
      <bottom style="thin">
        <color rgb="FF666699"/>
      </bottom>
      <diagonal/>
    </border>
    <border>
      <left/>
      <right style="thin">
        <color rgb="FF666699"/>
      </right>
      <top/>
      <bottom style="thin">
        <color rgb="FF666699"/>
      </bottom>
      <diagonal/>
    </border>
    <border>
      <left style="medium">
        <color indexed="54"/>
      </left>
      <right/>
      <top style="medium">
        <color rgb="FF666699"/>
      </top>
      <bottom style="medium">
        <color indexed="54"/>
      </bottom>
      <diagonal/>
    </border>
  </borders>
  <cellStyleXfs count="8">
    <xf numFmtId="0" fontId="0" fillId="0" borderId="0"/>
    <xf numFmtId="0" fontId="1" fillId="0" borderId="0"/>
    <xf numFmtId="0" fontId="88" fillId="9" borderId="0" applyNumberFormat="0" applyBorder="0" applyAlignment="0" applyProtection="0"/>
    <xf numFmtId="0" fontId="21" fillId="0" borderId="0" applyNumberFormat="0" applyFill="0" applyBorder="0" applyAlignment="0" applyProtection="0">
      <alignment vertical="top"/>
      <protection locked="0"/>
    </xf>
    <xf numFmtId="0" fontId="87" fillId="0" borderId="0"/>
    <xf numFmtId="0" fontId="8" fillId="0" borderId="0"/>
    <xf numFmtId="9" fontId="99" fillId="0" borderId="0" applyFont="0" applyFill="0" applyBorder="0" applyAlignment="0" applyProtection="0"/>
    <xf numFmtId="0" fontId="8" fillId="0" borderId="0"/>
  </cellStyleXfs>
  <cellXfs count="630">
    <xf numFmtId="0" fontId="0" fillId="0" borderId="0" xfId="0"/>
    <xf numFmtId="0" fontId="2" fillId="2" borderId="0" xfId="0" applyFont="1" applyFill="1" applyAlignment="1">
      <alignment horizontal="left" vertical="center"/>
    </xf>
    <xf numFmtId="0" fontId="6" fillId="2" borderId="0" xfId="0" applyFont="1" applyFill="1" applyAlignment="1">
      <alignment vertical="center"/>
    </xf>
    <xf numFmtId="0" fontId="6" fillId="2" borderId="0" xfId="0" applyFont="1" applyFill="1" applyAlignment="1">
      <alignment horizontal="left" vertical="center"/>
    </xf>
    <xf numFmtId="164" fontId="7" fillId="2" borderId="0" xfId="0" applyNumberFormat="1" applyFont="1" applyFill="1" applyAlignment="1" applyProtection="1">
      <alignment horizontal="right" vertical="center"/>
      <protection hidden="1"/>
    </xf>
    <xf numFmtId="0" fontId="6" fillId="2" borderId="0" xfId="0" applyFont="1" applyFill="1" applyAlignment="1">
      <alignment horizontal="left" vertical="top"/>
    </xf>
    <xf numFmtId="0" fontId="6" fillId="3" borderId="0" xfId="0" applyFont="1" applyFill="1"/>
    <xf numFmtId="0" fontId="6" fillId="3" borderId="0" xfId="0" applyFont="1" applyFill="1" applyAlignment="1">
      <alignment horizontal="left"/>
    </xf>
    <xf numFmtId="0" fontId="12" fillId="2" borderId="0" xfId="0" applyFont="1" applyFill="1" applyAlignment="1">
      <alignment horizontal="center" vertical="center"/>
    </xf>
    <xf numFmtId="49" fontId="13" fillId="2" borderId="0" xfId="0" applyNumberFormat="1" applyFont="1" applyFill="1" applyAlignment="1">
      <alignment horizontal="right" vertical="center"/>
    </xf>
    <xf numFmtId="49" fontId="6" fillId="2" borderId="0" xfId="0" applyNumberFormat="1" applyFont="1" applyFill="1" applyAlignment="1">
      <alignment vertical="center"/>
    </xf>
    <xf numFmtId="0" fontId="15" fillId="2" borderId="0" xfId="0" applyFont="1" applyFill="1" applyAlignment="1">
      <alignment horizontal="right" vertical="center"/>
    </xf>
    <xf numFmtId="0" fontId="14" fillId="2" borderId="0" xfId="0" applyFont="1" applyFill="1" applyAlignment="1">
      <alignment horizontal="centerContinuous"/>
    </xf>
    <xf numFmtId="0" fontId="14" fillId="2" borderId="0" xfId="0" applyFont="1" applyFill="1" applyAlignment="1">
      <alignment vertical="center"/>
    </xf>
    <xf numFmtId="166" fontId="7" fillId="2" borderId="0" xfId="0" applyNumberFormat="1" applyFont="1" applyFill="1" applyAlignment="1" applyProtection="1">
      <alignment horizontal="right" vertical="center"/>
      <protection hidden="1"/>
    </xf>
    <xf numFmtId="0" fontId="6" fillId="2" borderId="0" xfId="0" applyFont="1" applyFill="1"/>
    <xf numFmtId="166" fontId="6" fillId="2" borderId="0" xfId="0" applyNumberFormat="1" applyFont="1" applyFill="1" applyAlignment="1">
      <alignment horizontal="right" vertical="center"/>
    </xf>
    <xf numFmtId="0" fontId="6" fillId="2" borderId="0" xfId="0" applyFont="1" applyFill="1" applyAlignment="1">
      <alignment horizontal="left" vertical="center" indent="1"/>
    </xf>
    <xf numFmtId="49" fontId="6" fillId="2" borderId="0" xfId="0" applyNumberFormat="1" applyFont="1" applyFill="1" applyAlignment="1">
      <alignment horizontal="left" vertical="center" indent="1"/>
    </xf>
    <xf numFmtId="37" fontId="6" fillId="2" borderId="0" xfId="0" applyNumberFormat="1" applyFont="1" applyFill="1" applyAlignment="1">
      <alignment horizontal="right" vertical="center"/>
    </xf>
    <xf numFmtId="0" fontId="5" fillId="2" borderId="0" xfId="0" applyFont="1" applyFill="1" applyAlignment="1">
      <alignment vertical="center"/>
    </xf>
    <xf numFmtId="0" fontId="14" fillId="2" borderId="0" xfId="0" applyFont="1" applyFill="1" applyAlignment="1">
      <alignment horizontal="right" vertical="center"/>
    </xf>
    <xf numFmtId="49" fontId="6" fillId="2" borderId="0" xfId="0" applyNumberFormat="1" applyFont="1" applyFill="1" applyAlignment="1">
      <alignment horizontal="left" vertical="center" indent="2"/>
    </xf>
    <xf numFmtId="0" fontId="10" fillId="2" borderId="0" xfId="0" applyFont="1" applyFill="1" applyAlignment="1">
      <alignment horizontal="left" vertical="center"/>
    </xf>
    <xf numFmtId="0" fontId="2" fillId="2" borderId="0" xfId="0" applyFont="1" applyFill="1" applyAlignment="1">
      <alignment horizontal="left"/>
    </xf>
    <xf numFmtId="49" fontId="13" fillId="2" borderId="0" xfId="0" applyNumberFormat="1" applyFont="1" applyFill="1" applyAlignment="1">
      <alignment horizontal="right"/>
    </xf>
    <xf numFmtId="0" fontId="3" fillId="2" borderId="0" xfId="0" applyFont="1" applyFill="1" applyAlignment="1">
      <alignment vertical="center"/>
    </xf>
    <xf numFmtId="165" fontId="6" fillId="2" borderId="0" xfId="0" applyNumberFormat="1" applyFont="1" applyFill="1" applyAlignment="1">
      <alignment horizontal="center" vertical="center"/>
    </xf>
    <xf numFmtId="0" fontId="6" fillId="2" borderId="0" xfId="0" applyFont="1" applyFill="1" applyAlignment="1">
      <alignment horizontal="left" vertical="top" wrapText="1"/>
    </xf>
    <xf numFmtId="0" fontId="6" fillId="2" borderId="0" xfId="0" applyFont="1" applyFill="1" applyAlignment="1">
      <alignment horizontal="justify" vertical="center" wrapText="1"/>
    </xf>
    <xf numFmtId="0" fontId="6" fillId="2" borderId="0" xfId="0" applyFont="1" applyFill="1" applyAlignment="1">
      <alignment vertical="top"/>
    </xf>
    <xf numFmtId="0" fontId="6" fillId="3" borderId="0" xfId="0" applyFont="1" applyFill="1" applyAlignment="1">
      <alignment horizontal="right"/>
    </xf>
    <xf numFmtId="0" fontId="6" fillId="2" borderId="0" xfId="0" applyFont="1" applyFill="1" applyAlignment="1">
      <alignment horizontal="right" vertical="center"/>
    </xf>
    <xf numFmtId="49" fontId="6" fillId="2" borderId="0" xfId="0" applyNumberFormat="1" applyFont="1" applyFill="1" applyAlignment="1">
      <alignment horizontal="center" vertical="center"/>
    </xf>
    <xf numFmtId="0" fontId="6" fillId="2" borderId="0" xfId="0" applyFont="1" applyFill="1" applyAlignment="1">
      <alignment horizontal="left" vertical="center" indent="2"/>
    </xf>
    <xf numFmtId="1" fontId="13" fillId="2" borderId="0" xfId="0" applyNumberFormat="1" applyFont="1" applyFill="1" applyAlignment="1">
      <alignment horizontal="right" vertical="center"/>
    </xf>
    <xf numFmtId="0" fontId="15" fillId="2" borderId="0" xfId="0" quotePrefix="1" applyFont="1" applyFill="1" applyAlignment="1">
      <alignment horizontal="right" vertical="center"/>
    </xf>
    <xf numFmtId="0" fontId="20" fillId="2" borderId="0" xfId="0" applyFont="1" applyFill="1" applyAlignment="1">
      <alignment horizontal="left" vertical="center"/>
    </xf>
    <xf numFmtId="0" fontId="6" fillId="2" borderId="0" xfId="0" quotePrefix="1" applyFont="1" applyFill="1" applyAlignment="1">
      <alignment horizontal="left" vertical="top"/>
    </xf>
    <xf numFmtId="0" fontId="6" fillId="2" borderId="0" xfId="0" applyFont="1" applyFill="1" applyAlignment="1">
      <alignment horizontal="left" vertical="center" wrapText="1"/>
    </xf>
    <xf numFmtId="0" fontId="5" fillId="2" borderId="0" xfId="0" applyFont="1" applyFill="1" applyAlignment="1">
      <alignment horizontal="left" vertical="center" wrapText="1"/>
    </xf>
    <xf numFmtId="0" fontId="23" fillId="2" borderId="0" xfId="0" applyFont="1" applyFill="1" applyAlignment="1">
      <alignment vertical="center"/>
    </xf>
    <xf numFmtId="166" fontId="6" fillId="4" borderId="1" xfId="0" applyNumberFormat="1" applyFont="1" applyFill="1" applyBorder="1" applyAlignment="1" applyProtection="1">
      <alignment horizontal="center"/>
      <protection locked="0" hidden="1"/>
    </xf>
    <xf numFmtId="37" fontId="5" fillId="2" borderId="0" xfId="0" applyNumberFormat="1" applyFont="1" applyFill="1" applyAlignment="1">
      <alignment horizontal="center" vertical="center"/>
    </xf>
    <xf numFmtId="0" fontId="17" fillId="2" borderId="0" xfId="0" applyFont="1" applyFill="1" applyAlignment="1">
      <alignment horizontal="center" vertical="center"/>
    </xf>
    <xf numFmtId="0" fontId="6" fillId="2" borderId="2" xfId="0" quotePrefix="1" applyFont="1" applyFill="1" applyBorder="1" applyAlignment="1">
      <alignment vertical="center" wrapText="1"/>
    </xf>
    <xf numFmtId="0" fontId="25" fillId="0" borderId="0" xfId="0" quotePrefix="1" applyFont="1" applyAlignment="1">
      <alignment vertical="center" wrapText="1"/>
    </xf>
    <xf numFmtId="0" fontId="20" fillId="2" borderId="0" xfId="0" applyFont="1" applyFill="1" applyAlignment="1">
      <alignment horizontal="left" wrapText="1"/>
    </xf>
    <xf numFmtId="1" fontId="25" fillId="0" borderId="0" xfId="0" applyNumberFormat="1" applyFont="1" applyAlignment="1">
      <alignment horizontal="center"/>
    </xf>
    <xf numFmtId="0" fontId="30" fillId="0" borderId="0" xfId="0" applyFont="1" applyAlignment="1">
      <alignment horizontal="center"/>
    </xf>
    <xf numFmtId="0" fontId="19" fillId="0" borderId="0" xfId="0" applyFont="1" applyAlignment="1">
      <alignment horizontal="center"/>
    </xf>
    <xf numFmtId="0" fontId="31" fillId="0" borderId="0" xfId="0" applyFont="1"/>
    <xf numFmtId="0" fontId="31" fillId="0" borderId="0" xfId="0" applyFont="1" applyAlignment="1">
      <alignment horizontal="center"/>
    </xf>
    <xf numFmtId="0" fontId="19" fillId="2" borderId="0" xfId="0" applyFont="1" applyFill="1"/>
    <xf numFmtId="0" fontId="19" fillId="0" borderId="0" xfId="0" applyFont="1"/>
    <xf numFmtId="0" fontId="41" fillId="0" borderId="0" xfId="0" applyFont="1"/>
    <xf numFmtId="0" fontId="20" fillId="0" borderId="0" xfId="0" applyFont="1"/>
    <xf numFmtId="0" fontId="20" fillId="2" borderId="3" xfId="0" applyFont="1" applyFill="1" applyBorder="1"/>
    <xf numFmtId="0" fontId="20" fillId="2" borderId="0" xfId="0" applyFont="1" applyFill="1"/>
    <xf numFmtId="0" fontId="20" fillId="2" borderId="2" xfId="0" applyFont="1" applyFill="1" applyBorder="1"/>
    <xf numFmtId="0" fontId="33" fillId="2" borderId="2" xfId="0" applyFont="1" applyFill="1" applyBorder="1" applyAlignment="1">
      <alignment horizontal="left" vertical="center"/>
    </xf>
    <xf numFmtId="0" fontId="33" fillId="2" borderId="0" xfId="0" applyFont="1" applyFill="1" applyAlignment="1">
      <alignment horizontal="center" vertical="center" wrapText="1"/>
    </xf>
    <xf numFmtId="0" fontId="33" fillId="2" borderId="2" xfId="0" applyFont="1" applyFill="1" applyBorder="1" applyAlignment="1">
      <alignment horizontal="center" vertical="center" wrapText="1"/>
    </xf>
    <xf numFmtId="0" fontId="42" fillId="2" borderId="2" xfId="0" applyFont="1" applyFill="1" applyBorder="1" applyAlignment="1">
      <alignment horizontal="center" wrapText="1"/>
    </xf>
    <xf numFmtId="0" fontId="5" fillId="2" borderId="4" xfId="0" applyFont="1" applyFill="1" applyBorder="1" applyAlignment="1">
      <alignment horizontal="center"/>
    </xf>
    <xf numFmtId="0" fontId="5" fillId="2" borderId="5" xfId="0" applyFont="1" applyFill="1" applyBorder="1" applyAlignment="1">
      <alignment horizontal="center"/>
    </xf>
    <xf numFmtId="0" fontId="5" fillId="2" borderId="5" xfId="0" applyFont="1" applyFill="1" applyBorder="1" applyAlignment="1">
      <alignment horizontal="left" indent="1"/>
    </xf>
    <xf numFmtId="0" fontId="20" fillId="2" borderId="6" xfId="0" applyFont="1" applyFill="1" applyBorder="1"/>
    <xf numFmtId="0" fontId="20" fillId="2" borderId="7" xfId="0" applyFont="1" applyFill="1" applyBorder="1"/>
    <xf numFmtId="0" fontId="43" fillId="2" borderId="8" xfId="0" applyFont="1" applyFill="1" applyBorder="1"/>
    <xf numFmtId="0" fontId="30" fillId="0" borderId="0" xfId="0" applyFont="1" applyAlignment="1">
      <alignment horizontal="center" vertical="center"/>
    </xf>
    <xf numFmtId="0" fontId="44" fillId="0" borderId="0" xfId="0" applyFont="1" applyAlignment="1">
      <alignment horizontal="centerContinuous"/>
    </xf>
    <xf numFmtId="0" fontId="36" fillId="0" borderId="0" xfId="0" applyFont="1" applyAlignment="1">
      <alignment horizontal="centerContinuous"/>
    </xf>
    <xf numFmtId="0" fontId="20" fillId="0" borderId="0" xfId="0" applyFont="1" applyAlignment="1">
      <alignment horizontal="centerContinuous"/>
    </xf>
    <xf numFmtId="0" fontId="20" fillId="2" borderId="0" xfId="0" applyFont="1" applyFill="1" applyAlignment="1">
      <alignment horizontal="centerContinuous"/>
    </xf>
    <xf numFmtId="0" fontId="20" fillId="2" borderId="0" xfId="0" applyFont="1" applyFill="1" applyAlignment="1">
      <alignment vertical="center"/>
    </xf>
    <xf numFmtId="49" fontId="7" fillId="2" borderId="0" xfId="0" applyNumberFormat="1" applyFont="1" applyFill="1" applyAlignment="1">
      <alignment horizontal="right" vertical="center"/>
    </xf>
    <xf numFmtId="0" fontId="33" fillId="2" borderId="0" xfId="0" applyFont="1" applyFill="1" applyAlignment="1">
      <alignment horizontal="center"/>
    </xf>
    <xf numFmtId="0" fontId="4" fillId="2" borderId="0" xfId="0" applyFont="1" applyFill="1" applyAlignment="1">
      <alignment horizontal="center"/>
    </xf>
    <xf numFmtId="0" fontId="33" fillId="2" borderId="0" xfId="0" applyFont="1" applyFill="1" applyAlignment="1">
      <alignment vertical="center" wrapText="1"/>
    </xf>
    <xf numFmtId="0" fontId="5" fillId="2" borderId="0" xfId="0" applyFont="1" applyFill="1" applyAlignment="1">
      <alignment horizontal="center" vertical="center"/>
    </xf>
    <xf numFmtId="0" fontId="47" fillId="2" borderId="0" xfId="0" applyFont="1" applyFill="1" applyAlignment="1">
      <alignment vertical="center"/>
    </xf>
    <xf numFmtId="0" fontId="19" fillId="2" borderId="0" xfId="0" applyFont="1" applyFill="1" applyAlignment="1">
      <alignment vertical="center"/>
    </xf>
    <xf numFmtId="49" fontId="20" fillId="2" borderId="0" xfId="0" applyNumberFormat="1" applyFont="1" applyFill="1" applyAlignment="1">
      <alignment vertical="center"/>
    </xf>
    <xf numFmtId="0" fontId="20" fillId="2" borderId="0" xfId="0" applyFont="1" applyFill="1" applyAlignment="1" applyProtection="1">
      <alignment vertical="center"/>
      <protection hidden="1"/>
    </xf>
    <xf numFmtId="0" fontId="48" fillId="2" borderId="0" xfId="0" applyFont="1" applyFill="1" applyAlignment="1">
      <alignment horizontal="center"/>
    </xf>
    <xf numFmtId="0" fontId="45" fillId="2" borderId="0" xfId="0" applyFont="1" applyFill="1" applyAlignment="1">
      <alignment horizontal="right" vertical="center"/>
    </xf>
    <xf numFmtId="0" fontId="33" fillId="2" borderId="0" xfId="0" applyFont="1" applyFill="1" applyAlignment="1">
      <alignment vertical="center"/>
    </xf>
    <xf numFmtId="0" fontId="36" fillId="2" borderId="0" xfId="0" applyFont="1" applyFill="1"/>
    <xf numFmtId="0" fontId="45" fillId="2" borderId="0" xfId="0" applyFont="1" applyFill="1" applyAlignment="1">
      <alignment horizontal="center" vertical="center"/>
    </xf>
    <xf numFmtId="0" fontId="49" fillId="2" borderId="0" xfId="0" applyFont="1" applyFill="1" applyAlignment="1">
      <alignment vertical="center"/>
    </xf>
    <xf numFmtId="0" fontId="7" fillId="2" borderId="0" xfId="0" applyFont="1" applyFill="1" applyAlignment="1">
      <alignment vertical="center"/>
    </xf>
    <xf numFmtId="0" fontId="5" fillId="2" borderId="0" xfId="0" applyFont="1" applyFill="1" applyAlignment="1">
      <alignment horizontal="centerContinuous" vertical="top"/>
    </xf>
    <xf numFmtId="49" fontId="5" fillId="2" borderId="0" xfId="0" applyNumberFormat="1" applyFont="1" applyFill="1" applyAlignment="1">
      <alignment horizontal="right" vertical="center"/>
    </xf>
    <xf numFmtId="0" fontId="35" fillId="2" borderId="0" xfId="0" applyFont="1" applyFill="1" applyAlignment="1">
      <alignment vertical="center"/>
    </xf>
    <xf numFmtId="0" fontId="48" fillId="2" borderId="0" xfId="0" applyFont="1" applyFill="1" applyAlignment="1">
      <alignment horizontal="left"/>
    </xf>
    <xf numFmtId="0" fontId="23" fillId="2" borderId="0" xfId="0" quotePrefix="1" applyFont="1" applyFill="1" applyAlignment="1">
      <alignment horizontal="left" vertical="center"/>
    </xf>
    <xf numFmtId="0" fontId="52" fillId="2" borderId="0" xfId="0" applyFont="1" applyFill="1" applyAlignment="1">
      <alignment horizontal="left" vertical="center"/>
    </xf>
    <xf numFmtId="0" fontId="48" fillId="2" borderId="0" xfId="0" applyFont="1" applyFill="1" applyAlignment="1">
      <alignment horizontal="left" vertical="center"/>
    </xf>
    <xf numFmtId="0" fontId="29" fillId="2" borderId="0" xfId="0" applyFont="1" applyFill="1" applyAlignment="1">
      <alignment horizontal="right" vertical="center"/>
    </xf>
    <xf numFmtId="0" fontId="23" fillId="2" borderId="0" xfId="0" applyFont="1" applyFill="1"/>
    <xf numFmtId="0" fontId="19" fillId="2" borderId="0" xfId="0" applyFont="1" applyFill="1" applyAlignment="1">
      <alignment horizontal="left" vertical="center"/>
    </xf>
    <xf numFmtId="0" fontId="19" fillId="0" borderId="0" xfId="0" applyFont="1" applyAlignment="1">
      <alignment horizontal="left" vertical="center"/>
    </xf>
    <xf numFmtId="0" fontId="29" fillId="0" borderId="0" xfId="0" applyFont="1" applyAlignment="1">
      <alignment horizontal="center"/>
    </xf>
    <xf numFmtId="0" fontId="19" fillId="0" borderId="0" xfId="0" applyFont="1" applyAlignment="1">
      <alignment vertical="center"/>
    </xf>
    <xf numFmtId="0" fontId="54" fillId="0" borderId="0" xfId="0" quotePrefix="1" applyFont="1" applyAlignment="1">
      <alignment vertical="center" wrapText="1"/>
    </xf>
    <xf numFmtId="37" fontId="54" fillId="0" borderId="0" xfId="0" applyNumberFormat="1" applyFont="1" applyAlignment="1" applyProtection="1">
      <alignment horizontal="right" vertical="center"/>
      <protection hidden="1"/>
    </xf>
    <xf numFmtId="0" fontId="55" fillId="0" borderId="0" xfId="0" applyFont="1"/>
    <xf numFmtId="1" fontId="56" fillId="0" borderId="0" xfId="0" applyNumberFormat="1" applyFont="1" applyAlignment="1">
      <alignment horizontal="center" vertical="center"/>
    </xf>
    <xf numFmtId="0" fontId="56" fillId="0" borderId="0" xfId="0" applyFont="1" applyAlignment="1">
      <alignment vertical="center"/>
    </xf>
    <xf numFmtId="0" fontId="56" fillId="0" borderId="0" xfId="0" applyFont="1"/>
    <xf numFmtId="0" fontId="57" fillId="0" borderId="0" xfId="0" applyFont="1"/>
    <xf numFmtId="0" fontId="58" fillId="0" borderId="0" xfId="0" applyFont="1"/>
    <xf numFmtId="0" fontId="37" fillId="0" borderId="0" xfId="0" applyFont="1"/>
    <xf numFmtId="0" fontId="59" fillId="0" borderId="0" xfId="0" applyFont="1"/>
    <xf numFmtId="0" fontId="60" fillId="0" borderId="0" xfId="0" applyFont="1" applyAlignment="1">
      <alignment horizontal="center" vertical="center"/>
    </xf>
    <xf numFmtId="0" fontId="61" fillId="0" borderId="0" xfId="0" applyFont="1" applyAlignment="1">
      <alignment horizontal="center" vertical="center"/>
    </xf>
    <xf numFmtId="0" fontId="34" fillId="0" borderId="0" xfId="0" applyFont="1" applyAlignment="1">
      <alignment horizontal="left"/>
    </xf>
    <xf numFmtId="0" fontId="32" fillId="0" borderId="0" xfId="0" applyFont="1" applyAlignment="1">
      <alignment horizontal="center" vertical="center"/>
    </xf>
    <xf numFmtId="0" fontId="62" fillId="0" borderId="0" xfId="0" applyFont="1" applyAlignment="1">
      <alignment vertical="center"/>
    </xf>
    <xf numFmtId="0" fontId="32" fillId="0" borderId="0" xfId="0" applyFont="1" applyAlignment="1">
      <alignment horizontal="left" vertical="center"/>
    </xf>
    <xf numFmtId="0" fontId="62" fillId="0" borderId="0" xfId="0" applyFont="1" applyAlignment="1">
      <alignment horizontal="left" vertical="center"/>
    </xf>
    <xf numFmtId="0" fontId="62" fillId="0" borderId="0" xfId="0" applyFont="1" applyAlignment="1">
      <alignment horizontal="center" vertical="center" wrapText="1"/>
    </xf>
    <xf numFmtId="0" fontId="32" fillId="0" borderId="0" xfId="0" applyFont="1" applyAlignment="1">
      <alignment horizontal="center" vertical="center" wrapText="1"/>
    </xf>
    <xf numFmtId="0" fontId="63" fillId="0" borderId="0" xfId="0" applyFont="1" applyAlignment="1">
      <alignment horizontal="center" wrapText="1"/>
    </xf>
    <xf numFmtId="0" fontId="64" fillId="0" borderId="0" xfId="0" applyFont="1" applyAlignment="1">
      <alignment horizontal="center"/>
    </xf>
    <xf numFmtId="0" fontId="25" fillId="0" borderId="0" xfId="0" applyFont="1" applyAlignment="1">
      <alignment horizontal="center"/>
    </xf>
    <xf numFmtId="0" fontId="66" fillId="0" borderId="0" xfId="0" applyFont="1" applyAlignment="1">
      <alignment horizontal="center"/>
    </xf>
    <xf numFmtId="0" fontId="5" fillId="0" borderId="0" xfId="0" applyFont="1" applyAlignment="1">
      <alignment horizontal="center"/>
    </xf>
    <xf numFmtId="37" fontId="66" fillId="0" borderId="0" xfId="0" applyNumberFormat="1" applyFont="1" applyAlignment="1">
      <alignment horizontal="right"/>
    </xf>
    <xf numFmtId="0" fontId="65" fillId="0" borderId="0" xfId="0" quotePrefix="1" applyFont="1" applyAlignment="1">
      <alignment horizontal="center" vertical="center"/>
    </xf>
    <xf numFmtId="0" fontId="55" fillId="0" borderId="0" xfId="0" applyFont="1" applyAlignment="1">
      <alignment vertical="center"/>
    </xf>
    <xf numFmtId="0" fontId="65" fillId="0" borderId="0" xfId="0" applyFont="1" applyAlignment="1">
      <alignment horizontal="center" vertical="center"/>
    </xf>
    <xf numFmtId="0" fontId="5" fillId="0" borderId="0" xfId="0" applyFont="1" applyAlignment="1">
      <alignment horizontal="left" vertical="center"/>
    </xf>
    <xf numFmtId="0" fontId="31" fillId="0" borderId="0" xfId="0" applyFont="1" applyAlignment="1">
      <alignment horizontal="left" vertical="center"/>
    </xf>
    <xf numFmtId="0" fontId="55" fillId="0" borderId="0" xfId="0" applyFont="1" applyAlignment="1">
      <alignment horizontal="left" vertical="center"/>
    </xf>
    <xf numFmtId="166" fontId="6" fillId="4" borderId="1" xfId="0" applyNumberFormat="1" applyFont="1" applyFill="1" applyBorder="1" applyAlignment="1" applyProtection="1">
      <alignment horizontal="center" wrapText="1" shrinkToFit="1"/>
      <protection locked="0" hidden="1"/>
    </xf>
    <xf numFmtId="17" fontId="66" fillId="0" borderId="0" xfId="0" quotePrefix="1" applyNumberFormat="1" applyFont="1" applyAlignment="1">
      <alignment horizontal="center"/>
    </xf>
    <xf numFmtId="17" fontId="6" fillId="2" borderId="0" xfId="0" quotePrefix="1" applyNumberFormat="1" applyFont="1" applyFill="1" applyAlignment="1">
      <alignment vertical="center"/>
    </xf>
    <xf numFmtId="1" fontId="13" fillId="2" borderId="0" xfId="0" applyNumberFormat="1" applyFont="1" applyFill="1" applyAlignment="1">
      <alignment horizontal="left" vertical="center"/>
    </xf>
    <xf numFmtId="49" fontId="13" fillId="2" borderId="0" xfId="0" applyNumberFormat="1" applyFont="1" applyFill="1" applyAlignment="1">
      <alignment horizontal="left" vertical="center"/>
    </xf>
    <xf numFmtId="0" fontId="14" fillId="2" borderId="0" xfId="0" applyFont="1" applyFill="1" applyAlignment="1">
      <alignment horizontal="left"/>
    </xf>
    <xf numFmtId="0" fontId="14" fillId="2" borderId="0" xfId="0" applyFont="1" applyFill="1" applyAlignment="1">
      <alignment horizontal="left" vertical="center"/>
    </xf>
    <xf numFmtId="0" fontId="20" fillId="2" borderId="0" xfId="0" applyFont="1" applyFill="1" applyAlignment="1">
      <alignment horizontal="left"/>
    </xf>
    <xf numFmtId="49" fontId="7" fillId="2" borderId="0" xfId="0" applyNumberFormat="1" applyFont="1" applyFill="1" applyAlignment="1">
      <alignment horizontal="left" vertical="center"/>
    </xf>
    <xf numFmtId="0" fontId="67" fillId="2" borderId="0" xfId="0" applyFont="1" applyFill="1" applyAlignment="1">
      <alignment vertical="center"/>
    </xf>
    <xf numFmtId="0" fontId="6" fillId="2" borderId="0" xfId="0" applyFont="1" applyFill="1" applyAlignment="1">
      <alignment horizontal="center"/>
    </xf>
    <xf numFmtId="0" fontId="5" fillId="2" borderId="0" xfId="0" applyFont="1" applyFill="1" applyAlignment="1">
      <alignment horizontal="right" vertical="center"/>
    </xf>
    <xf numFmtId="0" fontId="5" fillId="2" borderId="0" xfId="0" applyFont="1" applyFill="1"/>
    <xf numFmtId="0" fontId="5" fillId="2" borderId="0" xfId="0" applyFont="1" applyFill="1" applyAlignment="1">
      <alignment horizontal="center"/>
    </xf>
    <xf numFmtId="0" fontId="5" fillId="2" borderId="0" xfId="0" applyFont="1" applyFill="1" applyAlignment="1">
      <alignment horizontal="left" vertical="center" indent="1"/>
    </xf>
    <xf numFmtId="0" fontId="21" fillId="5" borderId="4" xfId="3" applyNumberFormat="1" applyFill="1" applyBorder="1" applyAlignment="1" applyProtection="1">
      <alignment horizontal="center" vertical="center" wrapText="1"/>
      <protection locked="0"/>
    </xf>
    <xf numFmtId="0" fontId="69" fillId="0" borderId="0" xfId="0" applyFont="1" applyAlignment="1">
      <alignment horizontal="center" vertical="center" wrapText="1"/>
    </xf>
    <xf numFmtId="37" fontId="70" fillId="0" borderId="0" xfId="0" applyNumberFormat="1" applyFont="1" applyAlignment="1">
      <alignment horizontal="right"/>
    </xf>
    <xf numFmtId="0" fontId="71" fillId="4" borderId="0" xfId="0" applyFont="1" applyFill="1"/>
    <xf numFmtId="0" fontId="72" fillId="4" borderId="0" xfId="0" applyFont="1" applyFill="1"/>
    <xf numFmtId="0" fontId="73" fillId="4" borderId="0" xfId="0" applyFont="1" applyFill="1" applyAlignment="1">
      <alignment horizontal="center"/>
    </xf>
    <xf numFmtId="49" fontId="6" fillId="2" borderId="0" xfId="0" applyNumberFormat="1" applyFont="1" applyFill="1"/>
    <xf numFmtId="0" fontId="6" fillId="3" borderId="0" xfId="0" applyFont="1" applyFill="1" applyAlignment="1">
      <alignment vertical="center"/>
    </xf>
    <xf numFmtId="0" fontId="6" fillId="3" borderId="0" xfId="0" applyFont="1" applyFill="1" applyAlignment="1">
      <alignment vertical="center" wrapText="1"/>
    </xf>
    <xf numFmtId="0" fontId="21" fillId="3" borderId="0" xfId="3" applyNumberFormat="1" applyFill="1" applyBorder="1" applyAlignment="1" applyProtection="1">
      <alignment horizontal="left"/>
    </xf>
    <xf numFmtId="0" fontId="6" fillId="3" borderId="0" xfId="0" applyFont="1" applyFill="1" applyAlignment="1">
      <alignment horizontal="left" vertical="top" wrapText="1"/>
    </xf>
    <xf numFmtId="0" fontId="36" fillId="0" borderId="0" xfId="0" applyFont="1"/>
    <xf numFmtId="0" fontId="20" fillId="0" borderId="0" xfId="0" applyFont="1" applyAlignment="1">
      <alignment horizontal="left" vertical="center"/>
    </xf>
    <xf numFmtId="37" fontId="20" fillId="0" borderId="0" xfId="0" applyNumberFormat="1" applyFont="1"/>
    <xf numFmtId="1" fontId="20" fillId="0" borderId="0" xfId="0" applyNumberFormat="1" applyFont="1"/>
    <xf numFmtId="0" fontId="20" fillId="0" borderId="17" xfId="0" applyFont="1" applyBorder="1"/>
    <xf numFmtId="37" fontId="20" fillId="0" borderId="18" xfId="0" applyNumberFormat="1" applyFont="1" applyBorder="1"/>
    <xf numFmtId="0" fontId="20" fillId="0" borderId="0" xfId="0" applyFont="1" applyAlignment="1">
      <alignment horizontal="left"/>
    </xf>
    <xf numFmtId="0" fontId="6" fillId="0" borderId="0" xfId="0" applyFont="1"/>
    <xf numFmtId="0" fontId="5" fillId="2" borderId="0" xfId="0" applyFont="1" applyFill="1" applyAlignment="1">
      <alignment horizontal="left"/>
    </xf>
    <xf numFmtId="0" fontId="6" fillId="0" borderId="0" xfId="0" applyFont="1" applyAlignment="1">
      <alignment horizontal="left" vertical="center" indent="1"/>
    </xf>
    <xf numFmtId="0" fontId="6" fillId="0" borderId="0" xfId="0" applyFont="1" applyAlignment="1">
      <alignment vertical="center"/>
    </xf>
    <xf numFmtId="0" fontId="6" fillId="0" borderId="0" xfId="0" applyFont="1" applyAlignment="1">
      <alignment horizontal="center"/>
    </xf>
    <xf numFmtId="0" fontId="25" fillId="2" borderId="0" xfId="0" applyFont="1" applyFill="1"/>
    <xf numFmtId="0" fontId="39" fillId="3" borderId="0" xfId="0" applyFont="1" applyFill="1" applyAlignment="1">
      <alignment horizontal="left"/>
    </xf>
    <xf numFmtId="0" fontId="65" fillId="3" borderId="0" xfId="0" applyFont="1" applyFill="1" applyAlignment="1">
      <alignment horizontal="left"/>
    </xf>
    <xf numFmtId="0" fontId="25" fillId="2" borderId="0" xfId="0" applyFont="1" applyFill="1" applyAlignment="1">
      <alignment horizontal="left"/>
    </xf>
    <xf numFmtId="0" fontId="6" fillId="3" borderId="0" xfId="0" applyFont="1" applyFill="1" applyAlignment="1">
      <alignment vertical="top" wrapText="1"/>
    </xf>
    <xf numFmtId="0" fontId="6" fillId="3" borderId="0" xfId="0" applyFont="1" applyFill="1" applyAlignment="1">
      <alignment vertical="top"/>
    </xf>
    <xf numFmtId="0" fontId="6" fillId="2" borderId="3" xfId="0" applyFont="1" applyFill="1" applyBorder="1" applyAlignment="1">
      <alignment horizontal="center"/>
    </xf>
    <xf numFmtId="0" fontId="6" fillId="2" borderId="2" xfId="0" applyFont="1" applyFill="1" applyBorder="1" applyAlignment="1">
      <alignment horizontal="center"/>
    </xf>
    <xf numFmtId="0" fontId="6" fillId="2" borderId="6" xfId="0" applyFont="1" applyFill="1" applyBorder="1" applyAlignment="1">
      <alignment horizontal="center"/>
    </xf>
    <xf numFmtId="0" fontId="5" fillId="2" borderId="7" xfId="0" applyFont="1" applyFill="1" applyBorder="1" applyAlignment="1">
      <alignment horizontal="center"/>
    </xf>
    <xf numFmtId="0" fontId="27" fillId="3" borderId="3" xfId="0" applyFont="1" applyFill="1" applyBorder="1"/>
    <xf numFmtId="0" fontId="25" fillId="2" borderId="2" xfId="0" applyFont="1" applyFill="1" applyBorder="1"/>
    <xf numFmtId="0" fontId="6" fillId="2" borderId="6" xfId="0" applyFont="1" applyFill="1" applyBorder="1" applyAlignment="1">
      <alignment horizontal="left"/>
    </xf>
    <xf numFmtId="0" fontId="6" fillId="2" borderId="7" xfId="0" applyFont="1" applyFill="1" applyBorder="1" applyAlignment="1">
      <alignment horizontal="left"/>
    </xf>
    <xf numFmtId="0" fontId="6" fillId="3" borderId="7" xfId="0" applyFont="1" applyFill="1" applyBorder="1"/>
    <xf numFmtId="0" fontId="6" fillId="2" borderId="7" xfId="0" applyFont="1" applyFill="1" applyBorder="1"/>
    <xf numFmtId="0" fontId="25" fillId="2" borderId="8" xfId="0" applyFont="1" applyFill="1" applyBorder="1"/>
    <xf numFmtId="0" fontId="79" fillId="2" borderId="0" xfId="0" applyFont="1" applyFill="1" applyAlignment="1">
      <alignment horizontal="center"/>
    </xf>
    <xf numFmtId="0" fontId="79" fillId="2" borderId="0" xfId="0" applyFont="1" applyFill="1" applyAlignment="1">
      <alignment horizontal="center" vertical="center"/>
    </xf>
    <xf numFmtId="0" fontId="5" fillId="2" borderId="3" xfId="0" applyFont="1" applyFill="1" applyBorder="1" applyAlignment="1">
      <alignment horizontal="right" vertical="center"/>
    </xf>
    <xf numFmtId="0" fontId="19" fillId="2" borderId="19" xfId="0" applyFont="1" applyFill="1" applyBorder="1"/>
    <xf numFmtId="0" fontId="20" fillId="2" borderId="20" xfId="0" applyFont="1" applyFill="1" applyBorder="1" applyAlignment="1">
      <alignment horizontal="centerContinuous"/>
    </xf>
    <xf numFmtId="0" fontId="14" fillId="2" borderId="20" xfId="0" applyFont="1" applyFill="1" applyBorder="1" applyAlignment="1">
      <alignment horizontal="centerContinuous"/>
    </xf>
    <xf numFmtId="0" fontId="19" fillId="2" borderId="21" xfId="0" applyFont="1" applyFill="1" applyBorder="1"/>
    <xf numFmtId="0" fontId="19" fillId="2" borderId="3" xfId="0" applyFont="1" applyFill="1" applyBorder="1"/>
    <xf numFmtId="0" fontId="19" fillId="2" borderId="2" xfId="0" applyFont="1" applyFill="1" applyBorder="1"/>
    <xf numFmtId="0" fontId="5" fillId="2" borderId="3" xfId="0" applyFont="1" applyFill="1" applyBorder="1" applyAlignment="1">
      <alignment horizontal="center" vertical="center"/>
    </xf>
    <xf numFmtId="0" fontId="29" fillId="2" borderId="0" xfId="0" applyFont="1" applyFill="1"/>
    <xf numFmtId="0" fontId="19" fillId="2" borderId="3" xfId="0" applyFont="1" applyFill="1" applyBorder="1" applyAlignment="1">
      <alignment vertical="center"/>
    </xf>
    <xf numFmtId="0" fontId="19" fillId="2" borderId="2" xfId="0" applyFont="1" applyFill="1" applyBorder="1" applyAlignment="1">
      <alignment vertical="center"/>
    </xf>
    <xf numFmtId="0" fontId="17" fillId="2" borderId="7" xfId="0" applyFont="1" applyFill="1" applyBorder="1" applyAlignment="1">
      <alignment horizontal="center" vertical="center"/>
    </xf>
    <xf numFmtId="0" fontId="33" fillId="2" borderId="7" xfId="0" applyFont="1" applyFill="1" applyBorder="1" applyAlignment="1">
      <alignment horizontal="center" vertical="center" wrapText="1"/>
    </xf>
    <xf numFmtId="0" fontId="20" fillId="2" borderId="8" xfId="0" applyFont="1" applyFill="1" applyBorder="1"/>
    <xf numFmtId="0" fontId="19" fillId="2" borderId="6" xfId="0" applyFont="1" applyFill="1" applyBorder="1" applyAlignment="1">
      <alignment vertical="center"/>
    </xf>
    <xf numFmtId="0" fontId="20" fillId="2" borderId="7" xfId="0" applyFont="1" applyFill="1" applyBorder="1" applyAlignment="1">
      <alignment vertical="center"/>
    </xf>
    <xf numFmtId="0" fontId="6" fillId="2" borderId="7" xfId="0" applyFont="1" applyFill="1" applyBorder="1" applyAlignment="1">
      <alignment vertical="center"/>
    </xf>
    <xf numFmtId="0" fontId="2" fillId="2" borderId="7" xfId="0" applyFont="1" applyFill="1" applyBorder="1" applyAlignment="1">
      <alignment horizontal="left" vertical="center"/>
    </xf>
    <xf numFmtId="0" fontId="19" fillId="2" borderId="8" xfId="0" applyFont="1" applyFill="1" applyBorder="1" applyAlignment="1">
      <alignment vertical="center"/>
    </xf>
    <xf numFmtId="0" fontId="20" fillId="2" borderId="19" xfId="0" applyFont="1" applyFill="1" applyBorder="1"/>
    <xf numFmtId="0" fontId="35" fillId="2" borderId="20" xfId="0" applyFont="1" applyFill="1" applyBorder="1"/>
    <xf numFmtId="0" fontId="20" fillId="2" borderId="20" xfId="0" applyFont="1" applyFill="1" applyBorder="1"/>
    <xf numFmtId="0" fontId="33" fillId="2" borderId="20" xfId="0" applyFont="1" applyFill="1" applyBorder="1" applyAlignment="1">
      <alignment horizontal="center" vertical="center" wrapText="1"/>
    </xf>
    <xf numFmtId="0" fontId="4" fillId="2" borderId="20" xfId="0" applyFont="1" applyFill="1" applyBorder="1" applyAlignment="1">
      <alignment horizontal="center"/>
    </xf>
    <xf numFmtId="0" fontId="48" fillId="2" borderId="20" xfId="0" applyFont="1" applyFill="1" applyBorder="1" applyAlignment="1">
      <alignment horizontal="center"/>
    </xf>
    <xf numFmtId="0" fontId="20" fillId="2" borderId="21" xfId="0" applyFont="1" applyFill="1" applyBorder="1"/>
    <xf numFmtId="0" fontId="20" fillId="2" borderId="2" xfId="0" applyFont="1" applyFill="1" applyBorder="1" applyAlignment="1">
      <alignment vertical="center"/>
    </xf>
    <xf numFmtId="0" fontId="20" fillId="2" borderId="3" xfId="0" applyFont="1" applyFill="1" applyBorder="1" applyAlignment="1">
      <alignment vertical="center"/>
    </xf>
    <xf numFmtId="0" fontId="20" fillId="2" borderId="6" xfId="0" applyFont="1" applyFill="1" applyBorder="1" applyAlignment="1">
      <alignment vertical="center"/>
    </xf>
    <xf numFmtId="0" fontId="20" fillId="2" borderId="8" xfId="0" applyFont="1" applyFill="1" applyBorder="1" applyAlignment="1">
      <alignment vertical="center"/>
    </xf>
    <xf numFmtId="0" fontId="20" fillId="2" borderId="19" xfId="0" applyFont="1" applyFill="1" applyBorder="1" applyAlignment="1">
      <alignment vertical="center"/>
    </xf>
    <xf numFmtId="0" fontId="20" fillId="2" borderId="20" xfId="0" applyFont="1" applyFill="1" applyBorder="1" applyAlignment="1">
      <alignment vertical="center"/>
    </xf>
    <xf numFmtId="0" fontId="6" fillId="2" borderId="20" xfId="0" applyFont="1" applyFill="1" applyBorder="1" applyAlignment="1">
      <alignment horizontal="left" vertical="top" wrapText="1"/>
    </xf>
    <xf numFmtId="0" fontId="20" fillId="2" borderId="20" xfId="0" applyFont="1" applyFill="1" applyBorder="1" applyAlignment="1">
      <alignment horizontal="right" vertical="center"/>
    </xf>
    <xf numFmtId="0" fontId="20" fillId="2" borderId="21" xfId="0" applyFont="1" applyFill="1" applyBorder="1" applyAlignment="1">
      <alignment vertical="center"/>
    </xf>
    <xf numFmtId="0" fontId="6" fillId="2" borderId="7" xfId="0" applyFont="1" applyFill="1" applyBorder="1" applyAlignment="1">
      <alignment horizontal="left" vertical="top" wrapText="1"/>
    </xf>
    <xf numFmtId="0" fontId="20" fillId="2" borderId="7" xfId="0" applyFont="1" applyFill="1" applyBorder="1" applyAlignment="1">
      <alignment horizontal="right" vertical="center"/>
    </xf>
    <xf numFmtId="0" fontId="4" fillId="2" borderId="20" xfId="0" applyFont="1" applyFill="1" applyBorder="1" applyAlignment="1">
      <alignment horizontal="centerContinuous"/>
    </xf>
    <xf numFmtId="0" fontId="33" fillId="2" borderId="20" xfId="0" applyFont="1" applyFill="1" applyBorder="1" applyAlignment="1">
      <alignment horizontal="center"/>
    </xf>
    <xf numFmtId="0" fontId="20" fillId="2" borderId="7" xfId="0" applyFont="1" applyFill="1" applyBorder="1" applyAlignment="1">
      <alignment horizontal="centerContinuous"/>
    </xf>
    <xf numFmtId="0" fontId="18" fillId="2" borderId="3" xfId="0" applyFont="1" applyFill="1" applyBorder="1" applyAlignment="1">
      <alignment horizontal="left" vertical="center" indent="2"/>
    </xf>
    <xf numFmtId="0" fontId="5" fillId="2" borderId="2" xfId="0" applyFont="1" applyFill="1" applyBorder="1" applyAlignment="1">
      <alignment horizontal="center" vertical="center"/>
    </xf>
    <xf numFmtId="0" fontId="2" fillId="2" borderId="2" xfId="0" applyFont="1" applyFill="1" applyBorder="1" applyAlignment="1">
      <alignment horizontal="left" vertical="center"/>
    </xf>
    <xf numFmtId="0" fontId="18" fillId="2" borderId="7" xfId="0" applyFont="1" applyFill="1" applyBorder="1" applyAlignment="1">
      <alignment vertical="center"/>
    </xf>
    <xf numFmtId="0" fontId="16" fillId="2" borderId="7" xfId="0" applyFont="1" applyFill="1" applyBorder="1"/>
    <xf numFmtId="0" fontId="20" fillId="2" borderId="7" xfId="0" applyFont="1" applyFill="1" applyBorder="1" applyAlignment="1">
      <alignment horizontal="left"/>
    </xf>
    <xf numFmtId="0" fontId="19" fillId="2" borderId="8" xfId="0" applyFont="1" applyFill="1" applyBorder="1"/>
    <xf numFmtId="0" fontId="5" fillId="2" borderId="19" xfId="0" applyFont="1" applyFill="1" applyBorder="1" applyAlignment="1">
      <alignment vertical="center"/>
    </xf>
    <xf numFmtId="0" fontId="5" fillId="2" borderId="20" xfId="0" applyFont="1" applyFill="1" applyBorder="1" applyAlignment="1">
      <alignment vertical="center"/>
    </xf>
    <xf numFmtId="49" fontId="7" fillId="2" borderId="7" xfId="0" applyNumberFormat="1" applyFont="1" applyFill="1" applyBorder="1" applyAlignment="1">
      <alignment horizontal="right"/>
    </xf>
    <xf numFmtId="0" fontId="48" fillId="2" borderId="7" xfId="0" applyFont="1" applyFill="1" applyBorder="1" applyAlignment="1">
      <alignment horizontal="left"/>
    </xf>
    <xf numFmtId="0" fontId="19" fillId="2" borderId="20" xfId="0" applyFont="1" applyFill="1" applyBorder="1"/>
    <xf numFmtId="49" fontId="6" fillId="2" borderId="20" xfId="0" applyNumberFormat="1" applyFont="1" applyFill="1" applyBorder="1" applyAlignment="1">
      <alignment horizontal="left" vertical="center" indent="2"/>
    </xf>
    <xf numFmtId="0" fontId="19" fillId="2" borderId="6" xfId="0" applyFont="1" applyFill="1" applyBorder="1"/>
    <xf numFmtId="0" fontId="19" fillId="2" borderId="7" xfId="0" applyFont="1" applyFill="1" applyBorder="1"/>
    <xf numFmtId="37" fontId="6" fillId="0" borderId="1" xfId="0" applyNumberFormat="1" applyFont="1" applyBorder="1" applyAlignment="1" applyProtection="1">
      <alignment horizontal="right" vertical="center"/>
      <protection locked="0" hidden="1"/>
    </xf>
    <xf numFmtId="37" fontId="6" fillId="0" borderId="22" xfId="0" applyNumberFormat="1" applyFont="1" applyBorder="1" applyAlignment="1" applyProtection="1">
      <alignment horizontal="right" vertical="center"/>
      <protection locked="0" hidden="1"/>
    </xf>
    <xf numFmtId="37" fontId="6" fillId="0" borderId="1" xfId="0" applyNumberFormat="1" applyFont="1" applyBorder="1" applyAlignment="1" applyProtection="1">
      <alignment horizontal="right" vertical="center"/>
      <protection locked="0"/>
    </xf>
    <xf numFmtId="166" fontId="6" fillId="0" borderId="1" xfId="0" applyNumberFormat="1" applyFont="1" applyBorder="1" applyAlignment="1" applyProtection="1">
      <alignment horizontal="right" vertical="center"/>
      <protection locked="0"/>
    </xf>
    <xf numFmtId="167" fontId="6" fillId="0" borderId="1" xfId="0" applyNumberFormat="1" applyFont="1" applyBorder="1" applyAlignment="1" applyProtection="1">
      <alignment horizontal="right" vertical="center"/>
      <protection locked="0"/>
    </xf>
    <xf numFmtId="167" fontId="6" fillId="0" borderId="1" xfId="0" applyNumberFormat="1" applyFont="1" applyBorder="1" applyAlignment="1" applyProtection="1">
      <alignment horizontal="right" vertical="center"/>
      <protection locked="0" hidden="1"/>
    </xf>
    <xf numFmtId="3" fontId="6" fillId="0" borderId="1" xfId="0" applyNumberFormat="1" applyFont="1" applyBorder="1" applyAlignment="1" applyProtection="1">
      <alignment horizontal="right" vertical="center"/>
      <protection locked="0" hidden="1"/>
    </xf>
    <xf numFmtId="3" fontId="6" fillId="0" borderId="1" xfId="0" applyNumberFormat="1" applyFont="1" applyBorder="1" applyAlignment="1" applyProtection="1">
      <alignment horizontal="right" vertical="center"/>
      <protection locked="0"/>
    </xf>
    <xf numFmtId="0" fontId="38" fillId="2" borderId="0" xfId="0" applyFont="1" applyFill="1" applyAlignment="1">
      <alignment horizontal="center" vertical="center"/>
    </xf>
    <xf numFmtId="0" fontId="5" fillId="2" borderId="5" xfId="0" applyFont="1" applyFill="1" applyBorder="1" applyAlignment="1">
      <alignment vertical="center" wrapText="1"/>
    </xf>
    <xf numFmtId="0" fontId="5" fillId="2" borderId="0" xfId="0" applyFont="1" applyFill="1" applyAlignment="1">
      <alignment horizontal="center" vertical="center" wrapText="1"/>
    </xf>
    <xf numFmtId="37" fontId="6" fillId="2" borderId="0" xfId="0" applyNumberFormat="1" applyFont="1" applyFill="1" applyAlignment="1" applyProtection="1">
      <alignment horizontal="center" vertical="center"/>
      <protection hidden="1"/>
    </xf>
    <xf numFmtId="0" fontId="82" fillId="2" borderId="0" xfId="0" applyFont="1" applyFill="1" applyAlignment="1">
      <alignment horizontal="center" vertical="center"/>
    </xf>
    <xf numFmtId="0" fontId="67" fillId="2" borderId="0" xfId="0" applyFont="1" applyFill="1" applyAlignment="1">
      <alignment horizontal="center" vertical="center"/>
    </xf>
    <xf numFmtId="37" fontId="6" fillId="2" borderId="1" xfId="0" applyNumberFormat="1" applyFont="1" applyFill="1" applyBorder="1" applyAlignment="1" applyProtection="1">
      <alignment horizontal="right" vertical="center"/>
      <protection locked="0"/>
    </xf>
    <xf numFmtId="37" fontId="6" fillId="6" borderId="1" xfId="0" applyNumberFormat="1" applyFont="1" applyFill="1" applyBorder="1" applyAlignment="1" applyProtection="1">
      <alignment horizontal="center" vertical="center"/>
      <protection hidden="1"/>
    </xf>
    <xf numFmtId="0" fontId="6" fillId="2" borderId="0" xfId="0" applyFont="1" applyFill="1" applyAlignment="1">
      <alignment wrapText="1"/>
    </xf>
    <xf numFmtId="0" fontId="6" fillId="2" borderId="0" xfId="0" applyFont="1" applyFill="1" applyAlignment="1">
      <alignment vertical="center" wrapText="1"/>
    </xf>
    <xf numFmtId="0" fontId="20" fillId="2" borderId="0" xfId="0" applyFont="1" applyFill="1" applyAlignment="1">
      <alignment horizontal="right" vertical="center"/>
    </xf>
    <xf numFmtId="0" fontId="70" fillId="0" borderId="0" xfId="0" applyFont="1" applyAlignment="1">
      <alignment horizontal="center" vertical="center" wrapText="1"/>
    </xf>
    <xf numFmtId="37" fontId="70" fillId="0" borderId="0" xfId="0" applyNumberFormat="1" applyFont="1" applyAlignment="1">
      <alignment horizontal="center"/>
    </xf>
    <xf numFmtId="37" fontId="83" fillId="0" borderId="0" xfId="0" applyNumberFormat="1" applyFont="1" applyAlignment="1">
      <alignment horizontal="center"/>
    </xf>
    <xf numFmtId="0" fontId="78" fillId="10" borderId="0" xfId="0" applyFont="1" applyFill="1"/>
    <xf numFmtId="0" fontId="89" fillId="10" borderId="0" xfId="0" applyFont="1" applyFill="1"/>
    <xf numFmtId="0" fontId="37" fillId="10" borderId="0" xfId="0" applyFont="1" applyFill="1"/>
    <xf numFmtId="0" fontId="37" fillId="4" borderId="0" xfId="0" applyFont="1" applyFill="1"/>
    <xf numFmtId="0" fontId="6" fillId="2" borderId="0" xfId="0" quotePrefix="1" applyFont="1" applyFill="1" applyAlignment="1">
      <alignment vertical="center"/>
    </xf>
    <xf numFmtId="49" fontId="6" fillId="2" borderId="0" xfId="0" quotePrefix="1" applyNumberFormat="1" applyFont="1" applyFill="1" applyAlignment="1">
      <alignment vertical="center"/>
    </xf>
    <xf numFmtId="49" fontId="5" fillId="2" borderId="0" xfId="0" applyNumberFormat="1" applyFont="1" applyFill="1" applyAlignment="1">
      <alignment vertical="center"/>
    </xf>
    <xf numFmtId="49" fontId="6" fillId="2" borderId="15" xfId="0" applyNumberFormat="1" applyFont="1" applyFill="1" applyBorder="1" applyAlignment="1">
      <alignment horizontal="left" vertical="top"/>
    </xf>
    <xf numFmtId="0" fontId="45" fillId="2" borderId="2" xfId="0" applyFont="1" applyFill="1" applyBorder="1" applyAlignment="1">
      <alignment vertical="center" wrapText="1"/>
    </xf>
    <xf numFmtId="0" fontId="90" fillId="2" borderId="0" xfId="0" quotePrefix="1" applyFont="1" applyFill="1" applyAlignment="1">
      <alignment vertical="top" wrapText="1"/>
    </xf>
    <xf numFmtId="0" fontId="19" fillId="2" borderId="37" xfId="0" applyFont="1" applyFill="1" applyBorder="1" applyAlignment="1">
      <alignment vertical="center"/>
    </xf>
    <xf numFmtId="0" fontId="47" fillId="2" borderId="38" xfId="0" applyFont="1" applyFill="1" applyBorder="1" applyAlignment="1">
      <alignment vertical="center"/>
    </xf>
    <xf numFmtId="0" fontId="35" fillId="2" borderId="38" xfId="0" applyFont="1" applyFill="1" applyBorder="1" applyAlignment="1">
      <alignment vertical="center"/>
    </xf>
    <xf numFmtId="0" fontId="20" fillId="2" borderId="38" xfId="0" applyFont="1" applyFill="1" applyBorder="1" applyAlignment="1">
      <alignment vertical="center"/>
    </xf>
    <xf numFmtId="0" fontId="5" fillId="2" borderId="38" xfId="0" applyFont="1" applyFill="1" applyBorder="1" applyAlignment="1">
      <alignment horizontal="center" vertical="center"/>
    </xf>
    <xf numFmtId="0" fontId="14" fillId="2" borderId="38" xfId="0" applyFont="1" applyFill="1" applyBorder="1" applyAlignment="1">
      <alignment vertical="center"/>
    </xf>
    <xf numFmtId="0" fontId="19" fillId="2" borderId="39" xfId="0" applyFont="1" applyFill="1" applyBorder="1" applyAlignment="1">
      <alignment vertical="center"/>
    </xf>
    <xf numFmtId="0" fontId="19" fillId="2" borderId="40" xfId="0" applyFont="1" applyFill="1" applyBorder="1" applyAlignment="1">
      <alignment vertical="center"/>
    </xf>
    <xf numFmtId="0" fontId="19" fillId="2" borderId="41" xfId="0" applyFont="1" applyFill="1" applyBorder="1" applyAlignment="1">
      <alignment vertical="center"/>
    </xf>
    <xf numFmtId="0" fontId="5" fillId="2" borderId="40" xfId="0" applyFont="1" applyFill="1" applyBorder="1" applyAlignment="1">
      <alignment horizontal="center" vertical="center"/>
    </xf>
    <xf numFmtId="0" fontId="19" fillId="2" borderId="42" xfId="0" applyFont="1" applyFill="1" applyBorder="1" applyAlignment="1">
      <alignment vertical="center"/>
    </xf>
    <xf numFmtId="0" fontId="6" fillId="2" borderId="43" xfId="0" applyFont="1" applyFill="1" applyBorder="1" applyAlignment="1">
      <alignment horizontal="left" vertical="top" wrapText="1"/>
    </xf>
    <xf numFmtId="0" fontId="20" fillId="2" borderId="43" xfId="0" applyFont="1" applyFill="1" applyBorder="1" applyAlignment="1">
      <alignment vertical="center"/>
    </xf>
    <xf numFmtId="0" fontId="2" fillId="2" borderId="43" xfId="0" applyFont="1" applyFill="1" applyBorder="1" applyAlignment="1">
      <alignment horizontal="left" vertical="center"/>
    </xf>
    <xf numFmtId="0" fontId="19" fillId="2" borderId="44" xfId="0" applyFont="1" applyFill="1" applyBorder="1" applyAlignment="1">
      <alignment vertical="center"/>
    </xf>
    <xf numFmtId="0" fontId="67" fillId="2" borderId="3" xfId="0" applyFont="1" applyFill="1" applyBorder="1" applyAlignment="1">
      <alignment horizontal="center" vertical="center"/>
    </xf>
    <xf numFmtId="0" fontId="19" fillId="4" borderId="0" xfId="0" applyFont="1" applyFill="1" applyAlignment="1">
      <alignment vertical="center"/>
    </xf>
    <xf numFmtId="0" fontId="5" fillId="2" borderId="3" xfId="0" applyFont="1" applyFill="1" applyBorder="1" applyAlignment="1">
      <alignment vertical="center"/>
    </xf>
    <xf numFmtId="0" fontId="5" fillId="2" borderId="2" xfId="0" applyFont="1" applyFill="1" applyBorder="1" applyAlignment="1">
      <alignment vertical="center"/>
    </xf>
    <xf numFmtId="0" fontId="22" fillId="2" borderId="0" xfId="0" applyFont="1" applyFill="1" applyAlignment="1">
      <alignment vertical="center"/>
    </xf>
    <xf numFmtId="0" fontId="91" fillId="2" borderId="21" xfId="0" applyFont="1" applyFill="1" applyBorder="1" applyAlignment="1">
      <alignment vertical="center"/>
    </xf>
    <xf numFmtId="37" fontId="6" fillId="6" borderId="1" xfId="0" applyNumberFormat="1" applyFont="1" applyFill="1" applyBorder="1" applyAlignment="1" applyProtection="1">
      <alignment horizontal="right" vertical="center"/>
      <protection hidden="1"/>
    </xf>
    <xf numFmtId="0" fontId="78" fillId="10" borderId="0" xfId="0" applyFont="1" applyFill="1" applyAlignment="1">
      <alignment horizontal="left"/>
    </xf>
    <xf numFmtId="0" fontId="37" fillId="10" borderId="0" xfId="0" applyFont="1" applyFill="1" applyAlignment="1">
      <alignment horizontal="left"/>
    </xf>
    <xf numFmtId="37" fontId="20" fillId="0" borderId="0" xfId="0" applyNumberFormat="1" applyFont="1" applyAlignment="1">
      <alignment horizontal="left"/>
    </xf>
    <xf numFmtId="1" fontId="5" fillId="2" borderId="1" xfId="0" applyNumberFormat="1" applyFont="1" applyFill="1" applyBorder="1" applyAlignment="1">
      <alignment horizontal="center"/>
    </xf>
    <xf numFmtId="166" fontId="6" fillId="4" borderId="1" xfId="0" applyNumberFormat="1" applyFont="1" applyFill="1" applyBorder="1" applyAlignment="1" applyProtection="1">
      <alignment horizontal="center" shrinkToFit="1"/>
      <protection locked="0" hidden="1"/>
    </xf>
    <xf numFmtId="166" fontId="6" fillId="4" borderId="1" xfId="0" applyNumberFormat="1" applyFont="1" applyFill="1" applyBorder="1" applyAlignment="1" applyProtection="1">
      <alignment shrinkToFit="1"/>
      <protection locked="0" hidden="1"/>
    </xf>
    <xf numFmtId="0" fontId="38" fillId="2" borderId="0" xfId="0" applyFont="1" applyFill="1" applyAlignment="1">
      <alignment horizontal="left" vertical="center" indent="1"/>
    </xf>
    <xf numFmtId="37" fontId="6" fillId="0" borderId="1" xfId="0" applyNumberFormat="1" applyFont="1" applyBorder="1" applyAlignment="1" applyProtection="1">
      <alignment horizontal="center" vertical="center" shrinkToFit="1"/>
      <protection locked="0"/>
    </xf>
    <xf numFmtId="3" fontId="6" fillId="0" borderId="1" xfId="0" applyNumberFormat="1" applyFont="1" applyBorder="1" applyAlignment="1" applyProtection="1">
      <alignment horizontal="center" vertical="center" shrinkToFit="1"/>
      <protection locked="0" hidden="1"/>
    </xf>
    <xf numFmtId="37" fontId="5" fillId="6" borderId="1" xfId="0" applyNumberFormat="1" applyFont="1" applyFill="1" applyBorder="1" applyAlignment="1" applyProtection="1">
      <alignment horizontal="center" vertical="center"/>
      <protection hidden="1"/>
    </xf>
    <xf numFmtId="166" fontId="6" fillId="6" borderId="1" xfId="0" applyNumberFormat="1" applyFont="1" applyFill="1" applyBorder="1" applyAlignment="1" applyProtection="1">
      <alignment horizontal="right" vertical="center"/>
      <protection hidden="1"/>
    </xf>
    <xf numFmtId="0" fontId="6" fillId="0" borderId="0" xfId="0" applyFont="1" applyAlignment="1" applyProtection="1">
      <alignment vertical="center"/>
      <protection hidden="1"/>
    </xf>
    <xf numFmtId="0" fontId="6" fillId="0" borderId="0" xfId="0" applyFont="1" applyAlignment="1" applyProtection="1">
      <alignment vertical="center" wrapText="1"/>
      <protection hidden="1"/>
    </xf>
    <xf numFmtId="0" fontId="19" fillId="4" borderId="0" xfId="0" applyFont="1" applyFill="1" applyAlignment="1" applyProtection="1">
      <alignment vertical="center"/>
      <protection hidden="1"/>
    </xf>
    <xf numFmtId="0" fontId="19" fillId="0" borderId="19" xfId="0" applyFont="1" applyBorder="1" applyAlignment="1" applyProtection="1">
      <alignment horizontal="center" vertical="center"/>
      <protection hidden="1"/>
    </xf>
    <xf numFmtId="0" fontId="19" fillId="0" borderId="20" xfId="0" applyFont="1" applyBorder="1" applyAlignment="1" applyProtection="1">
      <alignment horizontal="center" vertical="center"/>
      <protection hidden="1"/>
    </xf>
    <xf numFmtId="0" fontId="19" fillId="0" borderId="21" xfId="0" applyFont="1" applyBorder="1" applyAlignment="1" applyProtection="1">
      <alignment horizontal="center" vertical="center"/>
      <protection hidden="1"/>
    </xf>
    <xf numFmtId="0" fontId="19" fillId="0" borderId="3" xfId="0" applyFont="1" applyBorder="1" applyAlignment="1" applyProtection="1">
      <alignment horizontal="center" vertical="center"/>
      <protection hidden="1"/>
    </xf>
    <xf numFmtId="0" fontId="5" fillId="0" borderId="0" xfId="0" applyFont="1" applyAlignment="1" applyProtection="1">
      <alignment horizontal="left" vertical="center"/>
      <protection hidden="1"/>
    </xf>
    <xf numFmtId="0" fontId="19" fillId="0" borderId="0" xfId="0" applyFont="1" applyAlignment="1" applyProtection="1">
      <alignment horizontal="center" vertical="center"/>
      <protection hidden="1"/>
    </xf>
    <xf numFmtId="0" fontId="19" fillId="0" borderId="2" xfId="0" applyFont="1" applyBorder="1" applyAlignment="1" applyProtection="1">
      <alignment horizontal="center" vertical="center"/>
      <protection hidden="1"/>
    </xf>
    <xf numFmtId="0" fontId="19" fillId="0" borderId="6" xfId="0" applyFont="1" applyBorder="1" applyAlignment="1" applyProtection="1">
      <alignment horizontal="center" vertical="center"/>
      <protection hidden="1"/>
    </xf>
    <xf numFmtId="0" fontId="19" fillId="0" borderId="7" xfId="0" applyFont="1" applyBorder="1" applyAlignment="1" applyProtection="1">
      <alignment horizontal="center" vertical="center"/>
      <protection hidden="1"/>
    </xf>
    <xf numFmtId="0" fontId="6" fillId="0" borderId="7" xfId="0" applyFont="1" applyBorder="1" applyAlignment="1" applyProtection="1">
      <alignment vertical="center" wrapText="1"/>
      <protection hidden="1"/>
    </xf>
    <xf numFmtId="0" fontId="19" fillId="0" borderId="8" xfId="0" applyFont="1" applyBorder="1" applyAlignment="1" applyProtection="1">
      <alignment horizontal="center" vertical="center"/>
      <protection hidden="1"/>
    </xf>
    <xf numFmtId="0" fontId="19" fillId="0" borderId="0" xfId="0" applyFont="1" applyAlignment="1" applyProtection="1">
      <alignment vertical="center"/>
      <protection hidden="1"/>
    </xf>
    <xf numFmtId="0" fontId="5" fillId="0" borderId="3" xfId="0" applyFont="1" applyBorder="1" applyAlignment="1" applyProtection="1">
      <alignment horizontal="center" vertical="center" wrapText="1"/>
      <protection hidden="1"/>
    </xf>
    <xf numFmtId="0" fontId="5" fillId="0" borderId="0" xfId="0" applyFont="1" applyAlignment="1" applyProtection="1">
      <alignment horizontal="center" vertical="center" wrapText="1"/>
      <protection hidden="1"/>
    </xf>
    <xf numFmtId="0" fontId="6" fillId="0" borderId="2" xfId="0" applyFont="1" applyBorder="1" applyAlignment="1" applyProtection="1">
      <alignment vertical="center"/>
      <protection hidden="1"/>
    </xf>
    <xf numFmtId="0" fontId="6" fillId="0" borderId="0" xfId="0" applyFont="1" applyAlignment="1" applyProtection="1">
      <alignment horizontal="left" vertical="center"/>
      <protection hidden="1"/>
    </xf>
    <xf numFmtId="0" fontId="6" fillId="0" borderId="3" xfId="0" applyFont="1" applyBorder="1" applyAlignment="1" applyProtection="1">
      <alignment horizontal="left" vertical="center"/>
      <protection hidden="1"/>
    </xf>
    <xf numFmtId="0" fontId="6" fillId="0" borderId="0" xfId="0" applyFont="1" applyAlignment="1" applyProtection="1">
      <alignment horizontal="center" vertical="center" wrapText="1"/>
      <protection hidden="1"/>
    </xf>
    <xf numFmtId="0" fontId="6" fillId="0" borderId="0" xfId="0" applyFont="1" applyAlignment="1" applyProtection="1">
      <alignment horizontal="right" vertical="center"/>
      <protection hidden="1"/>
    </xf>
    <xf numFmtId="0" fontId="6" fillId="0" borderId="3" xfId="0" applyFont="1" applyBorder="1" applyAlignment="1" applyProtection="1">
      <alignment vertical="center"/>
      <protection hidden="1"/>
    </xf>
    <xf numFmtId="0" fontId="68" fillId="0" borderId="3" xfId="0" applyFont="1" applyBorder="1" applyAlignment="1" applyProtection="1">
      <alignment vertical="center" wrapText="1"/>
      <protection hidden="1"/>
    </xf>
    <xf numFmtId="0" fontId="68" fillId="0" borderId="0" xfId="0" applyFont="1" applyAlignment="1" applyProtection="1">
      <alignment vertical="center" wrapText="1"/>
      <protection hidden="1"/>
    </xf>
    <xf numFmtId="0" fontId="6" fillId="0" borderId="0" xfId="0" applyFont="1" applyAlignment="1" applyProtection="1">
      <alignment horizontal="justify" vertical="center" wrapText="1"/>
      <protection hidden="1"/>
    </xf>
    <xf numFmtId="0" fontId="5" fillId="0" borderId="2" xfId="0" applyFont="1" applyBorder="1" applyAlignment="1" applyProtection="1">
      <alignment vertical="center" wrapText="1"/>
      <protection hidden="1"/>
    </xf>
    <xf numFmtId="0" fontId="5" fillId="0" borderId="6" xfId="0" applyFont="1" applyBorder="1" applyAlignment="1" applyProtection="1">
      <alignment vertical="center" wrapText="1"/>
      <protection hidden="1"/>
    </xf>
    <xf numFmtId="0" fontId="5" fillId="0" borderId="7" xfId="0" applyFont="1" applyBorder="1" applyAlignment="1" applyProtection="1">
      <alignment vertical="center" wrapText="1"/>
      <protection hidden="1"/>
    </xf>
    <xf numFmtId="0" fontId="5" fillId="0" borderId="8" xfId="0" applyFont="1" applyBorder="1" applyAlignment="1" applyProtection="1">
      <alignment vertical="center" wrapText="1"/>
      <protection hidden="1"/>
    </xf>
    <xf numFmtId="0" fontId="12" fillId="0" borderId="0" xfId="0" applyFont="1" applyAlignment="1" applyProtection="1">
      <alignment horizontal="center" vertical="center"/>
      <protection hidden="1"/>
    </xf>
    <xf numFmtId="0" fontId="6" fillId="0" borderId="3" xfId="0" applyFont="1" applyBorder="1" applyAlignment="1" applyProtection="1">
      <alignment horizontal="center" vertical="center"/>
      <protection hidden="1"/>
    </xf>
    <xf numFmtId="0" fontId="65" fillId="0" borderId="0" xfId="0" applyFont="1" applyAlignment="1" applyProtection="1">
      <alignment horizontal="center" vertical="center"/>
      <protection hidden="1"/>
    </xf>
    <xf numFmtId="0" fontId="6" fillId="0" borderId="0" xfId="0" applyFont="1" applyAlignment="1" applyProtection="1">
      <alignment horizontal="center" vertical="center"/>
      <protection hidden="1"/>
    </xf>
    <xf numFmtId="0" fontId="6" fillId="0" borderId="2" xfId="0" applyFont="1" applyBorder="1" applyAlignment="1" applyProtection="1">
      <alignment horizontal="center" vertical="center"/>
      <protection hidden="1"/>
    </xf>
    <xf numFmtId="0" fontId="5" fillId="0" borderId="0" xfId="0" applyFont="1" applyAlignment="1" applyProtection="1">
      <alignment horizontal="center" vertical="center"/>
      <protection hidden="1"/>
    </xf>
    <xf numFmtId="0" fontId="23" fillId="0" borderId="3" xfId="0" applyFont="1" applyBorder="1" applyAlignment="1" applyProtection="1">
      <alignment vertical="center"/>
      <protection hidden="1"/>
    </xf>
    <xf numFmtId="0" fontId="5" fillId="0" borderId="0" xfId="0" quotePrefix="1" applyFont="1" applyAlignment="1" applyProtection="1">
      <alignment horizontal="center" vertical="center"/>
      <protection hidden="1"/>
    </xf>
    <xf numFmtId="0" fontId="23" fillId="0" borderId="0" xfId="0" applyFont="1" applyAlignment="1" applyProtection="1">
      <alignment vertical="center"/>
      <protection hidden="1"/>
    </xf>
    <xf numFmtId="0" fontId="6" fillId="0" borderId="0" xfId="0" quotePrefix="1" applyFont="1" applyAlignment="1" applyProtection="1">
      <alignment horizontal="left" vertical="center" wrapText="1"/>
      <protection hidden="1"/>
    </xf>
    <xf numFmtId="0" fontId="5" fillId="0" borderId="3" xfId="0" applyFont="1" applyBorder="1" applyAlignment="1" applyProtection="1">
      <alignment vertical="center"/>
      <protection hidden="1"/>
    </xf>
    <xf numFmtId="0" fontId="5" fillId="0" borderId="0" xfId="0" applyFont="1" applyAlignment="1" applyProtection="1">
      <alignment vertical="center"/>
      <protection hidden="1"/>
    </xf>
    <xf numFmtId="0" fontId="6" fillId="0" borderId="6" xfId="0" applyFont="1" applyBorder="1" applyAlignment="1" applyProtection="1">
      <alignment vertical="center"/>
      <protection hidden="1"/>
    </xf>
    <xf numFmtId="0" fontId="5" fillId="0" borderId="7" xfId="0" quotePrefix="1" applyFont="1" applyBorder="1" applyAlignment="1" applyProtection="1">
      <alignment horizontal="center" vertical="center"/>
      <protection hidden="1"/>
    </xf>
    <xf numFmtId="0" fontId="6" fillId="0" borderId="7" xfId="0" quotePrefix="1" applyFont="1" applyBorder="1" applyAlignment="1" applyProtection="1">
      <alignment vertical="center" wrapText="1"/>
      <protection hidden="1"/>
    </xf>
    <xf numFmtId="0" fontId="6" fillId="0" borderId="8" xfId="0" applyFont="1" applyBorder="1" applyAlignment="1" applyProtection="1">
      <alignment vertical="center"/>
      <protection hidden="1"/>
    </xf>
    <xf numFmtId="0" fontId="6" fillId="0" borderId="19" xfId="0" applyFont="1" applyBorder="1" applyAlignment="1" applyProtection="1">
      <alignment horizontal="justify" vertical="center" wrapText="1"/>
      <protection hidden="1"/>
    </xf>
    <xf numFmtId="0" fontId="5" fillId="0" borderId="20" xfId="0" quotePrefix="1" applyFont="1" applyBorder="1" applyAlignment="1" applyProtection="1">
      <alignment horizontal="center" vertical="center"/>
      <protection hidden="1"/>
    </xf>
    <xf numFmtId="0" fontId="6" fillId="0" borderId="20" xfId="0" applyFont="1" applyBorder="1" applyAlignment="1" applyProtection="1">
      <alignment horizontal="justify" vertical="center" wrapText="1"/>
      <protection hidden="1"/>
    </xf>
    <xf numFmtId="0" fontId="6" fillId="0" borderId="21" xfId="0" applyFont="1" applyBorder="1" applyAlignment="1" applyProtection="1">
      <alignment vertical="center"/>
      <protection hidden="1"/>
    </xf>
    <xf numFmtId="0" fontId="5" fillId="0" borderId="0" xfId="0" quotePrefix="1" applyFont="1" applyAlignment="1" applyProtection="1">
      <alignment horizontal="left" vertical="center" wrapText="1"/>
      <protection hidden="1"/>
    </xf>
    <xf numFmtId="0" fontId="5" fillId="0" borderId="3" xfId="0" quotePrefix="1" applyFont="1" applyBorder="1" applyAlignment="1" applyProtection="1">
      <alignment horizontal="justify" vertical="center" wrapText="1"/>
      <protection hidden="1"/>
    </xf>
    <xf numFmtId="0" fontId="5" fillId="0" borderId="0" xfId="0" quotePrefix="1" applyFont="1" applyAlignment="1" applyProtection="1">
      <alignment horizontal="justify" vertical="center" wrapText="1"/>
      <protection hidden="1"/>
    </xf>
    <xf numFmtId="0" fontId="6" fillId="0" borderId="0" xfId="0" quotePrefix="1" applyFont="1" applyAlignment="1" applyProtection="1">
      <alignment vertical="center"/>
      <protection hidden="1"/>
    </xf>
    <xf numFmtId="0" fontId="6" fillId="0" borderId="0" xfId="0" quotePrefix="1" applyFont="1" applyAlignment="1" applyProtection="1">
      <alignment vertical="center" wrapText="1"/>
      <protection hidden="1"/>
    </xf>
    <xf numFmtId="0" fontId="6" fillId="0" borderId="3" xfId="0" quotePrefix="1" applyFont="1" applyBorder="1" applyAlignment="1" applyProtection="1">
      <alignment horizontal="left" vertical="center"/>
      <protection hidden="1"/>
    </xf>
    <xf numFmtId="0" fontId="6" fillId="0" borderId="0" xfId="0" quotePrefix="1" applyFont="1" applyAlignment="1" applyProtection="1">
      <alignment horizontal="left" vertical="center"/>
      <protection hidden="1"/>
    </xf>
    <xf numFmtId="0" fontId="5" fillId="0" borderId="3" xfId="0" applyFont="1" applyBorder="1" applyAlignment="1" applyProtection="1">
      <alignment horizontal="left" vertical="center"/>
      <protection hidden="1"/>
    </xf>
    <xf numFmtId="0" fontId="6" fillId="0" borderId="7" xfId="0" quotePrefix="1" applyFont="1" applyBorder="1" applyAlignment="1" applyProtection="1">
      <alignment horizontal="left" vertical="center" wrapText="1"/>
      <protection hidden="1"/>
    </xf>
    <xf numFmtId="0" fontId="6" fillId="0" borderId="19" xfId="0" applyFont="1" applyBorder="1" applyAlignment="1" applyProtection="1">
      <alignment vertical="center"/>
      <protection hidden="1"/>
    </xf>
    <xf numFmtId="0" fontId="6" fillId="0" borderId="20" xfId="0" applyFont="1" applyBorder="1" applyAlignment="1" applyProtection="1">
      <alignment vertical="center"/>
      <protection hidden="1"/>
    </xf>
    <xf numFmtId="0" fontId="6" fillId="0" borderId="3" xfId="0" applyFont="1" applyBorder="1" applyAlignment="1" applyProtection="1">
      <alignment horizontal="justify" vertical="center" wrapText="1"/>
      <protection hidden="1"/>
    </xf>
    <xf numFmtId="0" fontId="6" fillId="0" borderId="0" xfId="0" applyFont="1" applyAlignment="1" applyProtection="1">
      <alignment horizontal="left" vertical="center" wrapText="1"/>
      <protection hidden="1"/>
    </xf>
    <xf numFmtId="0" fontId="6" fillId="0" borderId="3" xfId="0" applyFont="1" applyBorder="1" applyAlignment="1" applyProtection="1">
      <alignment horizontal="left" vertical="center" wrapText="1"/>
      <protection hidden="1"/>
    </xf>
    <xf numFmtId="0" fontId="6" fillId="0" borderId="7" xfId="0" applyFont="1" applyBorder="1" applyAlignment="1" applyProtection="1">
      <alignment horizontal="left" vertical="center" wrapText="1"/>
      <protection hidden="1"/>
    </xf>
    <xf numFmtId="0" fontId="6" fillId="0" borderId="3" xfId="0" quotePrefix="1" applyFont="1" applyBorder="1" applyAlignment="1" applyProtection="1">
      <alignment horizontal="left" vertical="center" wrapText="1"/>
      <protection hidden="1"/>
    </xf>
    <xf numFmtId="0" fontId="6" fillId="0" borderId="3" xfId="0" applyFont="1" applyBorder="1" applyAlignment="1" applyProtection="1">
      <alignment vertical="center" wrapText="1"/>
      <protection hidden="1"/>
    </xf>
    <xf numFmtId="0" fontId="5" fillId="0" borderId="3" xfId="0" quotePrefix="1" applyFont="1" applyBorder="1" applyAlignment="1" applyProtection="1">
      <alignment horizontal="left" vertical="center"/>
      <protection hidden="1"/>
    </xf>
    <xf numFmtId="0" fontId="5" fillId="0" borderId="0" xfId="0" quotePrefix="1" applyFont="1" applyAlignment="1" applyProtection="1">
      <alignment horizontal="left" vertical="center"/>
      <protection hidden="1"/>
    </xf>
    <xf numFmtId="0" fontId="5" fillId="0" borderId="7" xfId="0" quotePrefix="1" applyFont="1" applyBorder="1" applyAlignment="1" applyProtection="1">
      <alignment horizontal="left" vertical="center" wrapText="1"/>
      <protection hidden="1"/>
    </xf>
    <xf numFmtId="0" fontId="5" fillId="0" borderId="19" xfId="0" applyFont="1" applyBorder="1" applyAlignment="1" applyProtection="1">
      <alignment horizontal="justify" vertical="center" wrapText="1"/>
      <protection hidden="1"/>
    </xf>
    <xf numFmtId="0" fontId="5" fillId="0" borderId="20" xfId="0" applyFont="1" applyBorder="1" applyAlignment="1" applyProtection="1">
      <alignment horizontal="justify" vertical="center" wrapText="1"/>
      <protection hidden="1"/>
    </xf>
    <xf numFmtId="0" fontId="6" fillId="0" borderId="3" xfId="0" quotePrefix="1" applyFont="1" applyBorder="1" applyAlignment="1" applyProtection="1">
      <alignment vertical="center" wrapText="1"/>
      <protection hidden="1"/>
    </xf>
    <xf numFmtId="0" fontId="5" fillId="0" borderId="3" xfId="0" applyFont="1" applyBorder="1" applyAlignment="1" applyProtection="1">
      <alignment horizontal="justify" vertical="center" wrapText="1"/>
      <protection hidden="1"/>
    </xf>
    <xf numFmtId="0" fontId="5" fillId="0" borderId="0" xfId="0" applyFont="1" applyAlignment="1" applyProtection="1">
      <alignment horizontal="justify" vertical="center" wrapText="1"/>
      <protection hidden="1"/>
    </xf>
    <xf numFmtId="0" fontId="23" fillId="0" borderId="3" xfId="0" quotePrefix="1" applyFont="1" applyBorder="1" applyAlignment="1" applyProtection="1">
      <alignment vertical="center"/>
      <protection hidden="1"/>
    </xf>
    <xf numFmtId="0" fontId="23" fillId="0" borderId="0" xfId="0" quotePrefix="1" applyFont="1" applyAlignment="1" applyProtection="1">
      <alignment vertical="center"/>
      <protection hidden="1"/>
    </xf>
    <xf numFmtId="0" fontId="6" fillId="0" borderId="0" xfId="0" applyFont="1" applyAlignment="1" applyProtection="1">
      <alignment horizontal="justify" vertical="center"/>
      <protection hidden="1"/>
    </xf>
    <xf numFmtId="0" fontId="6" fillId="0" borderId="6" xfId="0" quotePrefix="1" applyFont="1" applyBorder="1" applyAlignment="1" applyProtection="1">
      <alignment horizontal="left" vertical="center" wrapText="1"/>
      <protection hidden="1"/>
    </xf>
    <xf numFmtId="0" fontId="6" fillId="0" borderId="7" xfId="0" applyFont="1" applyBorder="1" applyAlignment="1" applyProtection="1">
      <alignment horizontal="center" vertical="center"/>
      <protection hidden="1"/>
    </xf>
    <xf numFmtId="0" fontId="6" fillId="0" borderId="7" xfId="0" applyFont="1" applyBorder="1" applyAlignment="1" applyProtection="1">
      <alignment vertical="center"/>
      <protection hidden="1"/>
    </xf>
    <xf numFmtId="0" fontId="21" fillId="0" borderId="0" xfId="3" applyFill="1" applyBorder="1" applyAlignment="1" applyProtection="1">
      <alignment horizontal="left" vertical="center"/>
    </xf>
    <xf numFmtId="0" fontId="92" fillId="2" borderId="0" xfId="0" applyFont="1" applyFill="1" applyAlignment="1">
      <alignment horizontal="right" vertical="center"/>
    </xf>
    <xf numFmtId="0" fontId="9" fillId="0" borderId="0" xfId="0" applyFont="1"/>
    <xf numFmtId="0" fontId="40" fillId="2" borderId="0" xfId="0" applyFont="1" applyFill="1" applyAlignment="1">
      <alignment vertical="center"/>
    </xf>
    <xf numFmtId="0" fontId="92" fillId="2" borderId="0" xfId="0" applyFont="1" applyFill="1" applyAlignment="1">
      <alignment vertical="center"/>
    </xf>
    <xf numFmtId="37" fontId="93" fillId="11" borderId="1" xfId="0" applyNumberFormat="1" applyFont="1" applyFill="1" applyBorder="1" applyAlignment="1" applyProtection="1">
      <alignment horizontal="right" vertical="center"/>
      <protection hidden="1"/>
    </xf>
    <xf numFmtId="0" fontId="92" fillId="2" borderId="3" xfId="0" applyFont="1" applyFill="1" applyBorder="1" applyAlignment="1">
      <alignment horizontal="center" vertical="center"/>
    </xf>
    <xf numFmtId="0" fontId="20" fillId="0" borderId="0" xfId="4" applyFont="1"/>
    <xf numFmtId="164" fontId="89" fillId="10" borderId="0" xfId="0" applyNumberFormat="1" applyFont="1" applyFill="1"/>
    <xf numFmtId="164" fontId="37" fillId="10" borderId="0" xfId="0" applyNumberFormat="1" applyFont="1" applyFill="1"/>
    <xf numFmtId="164" fontId="20" fillId="0" borderId="0" xfId="0" applyNumberFormat="1" applyFont="1"/>
    <xf numFmtId="0" fontId="94" fillId="0" borderId="0" xfId="0" applyFont="1"/>
    <xf numFmtId="37" fontId="93" fillId="11" borderId="1" xfId="0" applyNumberFormat="1" applyFont="1" applyFill="1" applyBorder="1" applyAlignment="1" applyProtection="1">
      <alignment horizontal="center" vertical="center"/>
      <protection hidden="1"/>
    </xf>
    <xf numFmtId="0" fontId="21" fillId="2" borderId="0" xfId="3" applyNumberFormat="1" applyFill="1" applyBorder="1" applyAlignment="1" applyProtection="1"/>
    <xf numFmtId="0" fontId="21" fillId="2" borderId="0" xfId="3" applyNumberFormat="1" applyFill="1" applyBorder="1" applyAlignment="1" applyProtection="1">
      <protection locked="0"/>
    </xf>
    <xf numFmtId="0" fontId="95" fillId="0" borderId="0" xfId="2" applyFont="1" applyFill="1" applyAlignment="1" applyProtection="1">
      <alignment horizontal="center" vertical="center"/>
    </xf>
    <xf numFmtId="0" fontId="37" fillId="10" borderId="0" xfId="0" quotePrefix="1" applyFont="1" applyFill="1"/>
    <xf numFmtId="0" fontId="96" fillId="2" borderId="2" xfId="0" applyFont="1" applyFill="1" applyBorder="1" applyAlignment="1">
      <alignment horizontal="center"/>
    </xf>
    <xf numFmtId="1" fontId="96" fillId="2" borderId="2" xfId="0" applyNumberFormat="1" applyFont="1" applyFill="1" applyBorder="1" applyAlignment="1">
      <alignment horizontal="center"/>
    </xf>
    <xf numFmtId="0" fontId="89" fillId="4" borderId="0" xfId="0" applyFont="1" applyFill="1"/>
    <xf numFmtId="0" fontId="97" fillId="2" borderId="3" xfId="0" applyFont="1" applyFill="1" applyBorder="1"/>
    <xf numFmtId="0" fontId="98" fillId="2" borderId="3" xfId="0" applyFont="1" applyFill="1" applyBorder="1" applyAlignment="1">
      <alignment horizontal="center"/>
    </xf>
    <xf numFmtId="0" fontId="6" fillId="0" borderId="0" xfId="0" applyFont="1" applyAlignment="1" applyProtection="1">
      <alignment vertical="center"/>
      <protection locked="0"/>
    </xf>
    <xf numFmtId="165" fontId="19" fillId="0" borderId="0" xfId="6" applyNumberFormat="1" applyFont="1" applyProtection="1"/>
    <xf numFmtId="0" fontId="101" fillId="0" borderId="0" xfId="0" quotePrefix="1" applyFont="1" applyAlignment="1" applyProtection="1">
      <alignment horizontal="center" vertical="center"/>
      <protection hidden="1"/>
    </xf>
    <xf numFmtId="0" fontId="100" fillId="2" borderId="3" xfId="0" applyFont="1" applyFill="1" applyBorder="1" applyAlignment="1">
      <alignment horizontal="center"/>
    </xf>
    <xf numFmtId="0" fontId="101" fillId="2" borderId="0" xfId="0" applyFont="1" applyFill="1" applyAlignment="1">
      <alignment horizontal="right" vertical="center"/>
    </xf>
    <xf numFmtId="0" fontId="101" fillId="2" borderId="0" xfId="0" applyFont="1" applyFill="1" applyAlignment="1">
      <alignment horizontal="left" vertical="center"/>
    </xf>
    <xf numFmtId="0" fontId="101" fillId="2" borderId="0" xfId="0" applyFont="1" applyFill="1" applyAlignment="1">
      <alignment vertical="center"/>
    </xf>
    <xf numFmtId="0" fontId="6" fillId="0" borderId="7" xfId="0" applyFont="1" applyBorder="1" applyAlignment="1" applyProtection="1">
      <alignment horizontal="left" vertical="center"/>
      <protection hidden="1"/>
    </xf>
    <xf numFmtId="1" fontId="78" fillId="10" borderId="0" xfId="0" applyNumberFormat="1" applyFont="1" applyFill="1" applyAlignment="1">
      <alignment horizontal="left"/>
    </xf>
    <xf numFmtId="0" fontId="20" fillId="0" borderId="0" xfId="0" applyFont="1" applyAlignment="1">
      <alignment horizontal="center"/>
    </xf>
    <xf numFmtId="0" fontId="20" fillId="0" borderId="0" xfId="4" applyFont="1" applyAlignment="1">
      <alignment horizontal="right"/>
    </xf>
    <xf numFmtId="0" fontId="103" fillId="0" borderId="0" xfId="0" applyFont="1" applyAlignment="1">
      <alignment horizontal="center" vertical="center" wrapText="1"/>
    </xf>
    <xf numFmtId="0" fontId="102" fillId="0" borderId="0" xfId="0" applyFont="1"/>
    <xf numFmtId="0" fontId="90" fillId="0" borderId="0" xfId="0" applyFont="1" applyAlignment="1">
      <alignment horizontal="center"/>
    </xf>
    <xf numFmtId="37" fontId="96" fillId="0" borderId="0" xfId="0" applyNumberFormat="1" applyFont="1" applyAlignment="1">
      <alignment horizontal="right"/>
    </xf>
    <xf numFmtId="37" fontId="90" fillId="0" borderId="0" xfId="0" applyNumberFormat="1" applyFont="1" applyAlignment="1">
      <alignment horizontal="right"/>
    </xf>
    <xf numFmtId="0" fontId="104" fillId="0" borderId="0" xfId="0" applyFont="1" applyAlignment="1">
      <alignment vertical="center"/>
    </xf>
    <xf numFmtId="37" fontId="93" fillId="11" borderId="24" xfId="0" applyNumberFormat="1" applyFont="1" applyFill="1" applyBorder="1" applyAlignment="1" applyProtection="1">
      <alignment horizontal="center" vertical="center"/>
      <protection hidden="1"/>
    </xf>
    <xf numFmtId="0" fontId="105" fillId="2" borderId="0" xfId="0" applyFont="1" applyFill="1" applyAlignment="1">
      <alignment vertical="center"/>
    </xf>
    <xf numFmtId="165" fontId="105" fillId="0" borderId="1" xfId="6" applyNumberFormat="1" applyFont="1" applyFill="1" applyBorder="1" applyAlignment="1" applyProtection="1">
      <alignment horizontal="right" vertical="center"/>
      <protection hidden="1"/>
    </xf>
    <xf numFmtId="0" fontId="92" fillId="2" borderId="3" xfId="0" applyFont="1" applyFill="1" applyBorder="1" applyAlignment="1">
      <alignment vertical="center"/>
    </xf>
    <xf numFmtId="0" fontId="92" fillId="2" borderId="13" xfId="0" applyFont="1" applyFill="1" applyBorder="1" applyAlignment="1">
      <alignment vertical="center"/>
    </xf>
    <xf numFmtId="37" fontId="93" fillId="11" borderId="0" xfId="0" applyNumberFormat="1" applyFont="1" applyFill="1" applyAlignment="1" applyProtection="1">
      <alignment horizontal="right" vertical="center"/>
      <protection hidden="1"/>
    </xf>
    <xf numFmtId="0" fontId="91" fillId="7" borderId="26" xfId="3" applyFont="1" applyFill="1" applyBorder="1" applyAlignment="1" applyProtection="1">
      <alignment vertical="center"/>
      <protection locked="0"/>
    </xf>
    <xf numFmtId="0" fontId="91" fillId="7" borderId="33" xfId="3" applyFont="1" applyFill="1" applyBorder="1" applyAlignment="1" applyProtection="1">
      <alignment vertical="center"/>
      <protection locked="0"/>
    </xf>
    <xf numFmtId="0" fontId="5" fillId="0" borderId="0" xfId="0" quotePrefix="1" applyFont="1" applyAlignment="1" applyProtection="1">
      <alignment horizontal="center"/>
      <protection hidden="1"/>
    </xf>
    <xf numFmtId="0" fontId="101" fillId="0" borderId="0" xfId="0" applyFont="1" applyAlignment="1" applyProtection="1">
      <alignment vertical="center"/>
      <protection hidden="1"/>
    </xf>
    <xf numFmtId="0" fontId="5" fillId="2" borderId="6" xfId="0" applyFont="1" applyFill="1" applyBorder="1" applyAlignment="1">
      <alignment horizontal="center" vertical="center"/>
    </xf>
    <xf numFmtId="0" fontId="38" fillId="2" borderId="7" xfId="0" applyFont="1" applyFill="1" applyBorder="1" applyAlignment="1">
      <alignment horizontal="center" vertical="center"/>
    </xf>
    <xf numFmtId="0" fontId="6" fillId="0" borderId="0" xfId="0" applyFont="1" applyAlignment="1" applyProtection="1">
      <alignment vertical="center"/>
      <protection locked="0" hidden="1"/>
    </xf>
    <xf numFmtId="0" fontId="36" fillId="2" borderId="0" xfId="0" applyFont="1" applyFill="1" applyAlignment="1">
      <alignment horizontal="center" vertical="center" wrapText="1"/>
    </xf>
    <xf numFmtId="49" fontId="6" fillId="2" borderId="0" xfId="0" applyNumberFormat="1" applyFont="1" applyFill="1" applyAlignment="1">
      <alignment vertical="top"/>
    </xf>
    <xf numFmtId="0" fontId="5" fillId="0" borderId="0" xfId="0" applyFont="1" applyAlignment="1" applyProtection="1">
      <alignment horizontal="left" vertical="center" wrapText="1"/>
      <protection hidden="1"/>
    </xf>
    <xf numFmtId="0" fontId="5" fillId="0" borderId="0" xfId="0" applyFont="1" applyAlignment="1" applyProtection="1">
      <alignment vertical="top"/>
      <protection hidden="1"/>
    </xf>
    <xf numFmtId="0" fontId="89" fillId="10" borderId="0" xfId="7" applyFont="1" applyFill="1" applyAlignment="1">
      <alignment horizontal="right"/>
    </xf>
    <xf numFmtId="168" fontId="93" fillId="11" borderId="1" xfId="0" applyNumberFormat="1" applyFont="1" applyFill="1" applyBorder="1" applyAlignment="1" applyProtection="1">
      <alignment horizontal="right" vertical="center"/>
      <protection hidden="1"/>
    </xf>
    <xf numFmtId="0" fontId="6" fillId="4" borderId="23" xfId="0" applyFont="1" applyFill="1" applyBorder="1" applyAlignment="1" applyProtection="1">
      <alignment horizontal="left" vertical="center" indent="1"/>
      <protection locked="0"/>
    </xf>
    <xf numFmtId="0" fontId="9" fillId="0" borderId="24" xfId="0" applyFont="1" applyBorder="1" applyProtection="1">
      <protection locked="0"/>
    </xf>
    <xf numFmtId="0" fontId="9" fillId="0" borderId="27" xfId="0" applyFont="1" applyBorder="1" applyProtection="1">
      <protection locked="0"/>
    </xf>
    <xf numFmtId="0" fontId="6" fillId="4" borderId="27" xfId="0" applyFont="1" applyFill="1" applyBorder="1" applyAlignment="1" applyProtection="1">
      <alignment horizontal="left" vertical="center" indent="1"/>
      <protection locked="0"/>
    </xf>
    <xf numFmtId="0" fontId="6" fillId="2" borderId="2" xfId="0" applyFont="1" applyFill="1" applyBorder="1" applyAlignment="1">
      <alignment horizontal="center"/>
    </xf>
    <xf numFmtId="49" fontId="77" fillId="8" borderId="34" xfId="0" applyNumberFormat="1" applyFont="1" applyFill="1" applyBorder="1" applyAlignment="1">
      <alignment horizontal="center" vertical="center"/>
    </xf>
    <xf numFmtId="49" fontId="77" fillId="8" borderId="35" xfId="0" applyNumberFormat="1" applyFont="1" applyFill="1" applyBorder="1" applyAlignment="1">
      <alignment horizontal="center" vertical="center"/>
    </xf>
    <xf numFmtId="49" fontId="77" fillId="8" borderId="36" xfId="0" applyNumberFormat="1" applyFont="1" applyFill="1" applyBorder="1" applyAlignment="1">
      <alignment horizontal="center" vertical="center"/>
    </xf>
    <xf numFmtId="49" fontId="6" fillId="4" borderId="23" xfId="0" applyNumberFormat="1" applyFont="1" applyFill="1" applyBorder="1" applyAlignment="1" applyProtection="1">
      <alignment horizontal="left" vertical="center" indent="1"/>
      <protection locked="0"/>
    </xf>
    <xf numFmtId="49" fontId="6" fillId="4" borderId="27" xfId="0" applyNumberFormat="1" applyFont="1" applyFill="1" applyBorder="1" applyAlignment="1" applyProtection="1">
      <alignment horizontal="left" vertical="center" indent="1"/>
      <protection locked="0"/>
    </xf>
    <xf numFmtId="0" fontId="77" fillId="8" borderId="28" xfId="0" applyFont="1" applyFill="1" applyBorder="1" applyAlignment="1">
      <alignment horizontal="center"/>
    </xf>
    <xf numFmtId="0" fontId="77" fillId="8" borderId="0" xfId="0" applyFont="1" applyFill="1" applyAlignment="1">
      <alignment horizontal="center"/>
    </xf>
    <xf numFmtId="0" fontId="77" fillId="8" borderId="29" xfId="0" applyFont="1" applyFill="1" applyBorder="1" applyAlignment="1">
      <alignment horizontal="center"/>
    </xf>
    <xf numFmtId="0" fontId="76" fillId="8" borderId="30" xfId="0" quotePrefix="1" applyFont="1" applyFill="1" applyBorder="1" applyAlignment="1">
      <alignment horizontal="center"/>
    </xf>
    <xf numFmtId="0" fontId="76" fillId="8" borderId="31" xfId="0" quotePrefix="1" applyFont="1" applyFill="1" applyBorder="1" applyAlignment="1">
      <alignment horizontal="center"/>
    </xf>
    <xf numFmtId="0" fontId="76" fillId="8" borderId="32" xfId="0" quotePrefix="1" applyFont="1" applyFill="1" applyBorder="1" applyAlignment="1">
      <alignment horizontal="center"/>
    </xf>
    <xf numFmtId="49" fontId="21" fillId="4" borderId="23" xfId="3" applyNumberFormat="1" applyFill="1" applyBorder="1" applyAlignment="1" applyProtection="1">
      <alignment horizontal="left" vertical="center" indent="1"/>
      <protection locked="0"/>
    </xf>
    <xf numFmtId="49" fontId="80" fillId="4" borderId="24" xfId="3" applyNumberFormat="1" applyFont="1" applyFill="1" applyBorder="1" applyAlignment="1" applyProtection="1">
      <alignment horizontal="left" vertical="center" indent="1"/>
      <protection locked="0"/>
    </xf>
    <xf numFmtId="49" fontId="80" fillId="4" borderId="27" xfId="3" applyNumberFormat="1" applyFont="1" applyFill="1" applyBorder="1" applyAlignment="1" applyProtection="1">
      <alignment horizontal="left" vertical="center" indent="1"/>
      <protection locked="0"/>
    </xf>
    <xf numFmtId="0" fontId="33" fillId="3" borderId="0" xfId="0" quotePrefix="1" applyFont="1" applyFill="1" applyAlignment="1">
      <alignment horizontal="center" wrapText="1"/>
    </xf>
    <xf numFmtId="0" fontId="23" fillId="2" borderId="0" xfId="0" applyFont="1" applyFill="1" applyAlignment="1">
      <alignment horizontal="left" vertical="center" wrapText="1"/>
    </xf>
    <xf numFmtId="0" fontId="28" fillId="0" borderId="0" xfId="0" applyFont="1" applyAlignment="1">
      <alignment horizontal="left" vertical="center" wrapText="1"/>
    </xf>
    <xf numFmtId="0" fontId="6" fillId="13" borderId="37" xfId="0" applyFont="1" applyFill="1" applyBorder="1" applyAlignment="1">
      <alignment horizontal="center" vertical="center" wrapText="1"/>
    </xf>
    <xf numFmtId="0" fontId="6" fillId="13" borderId="38" xfId="0" applyFont="1" applyFill="1" applyBorder="1" applyAlignment="1">
      <alignment horizontal="center" vertical="center" wrapText="1"/>
    </xf>
    <xf numFmtId="0" fontId="6" fillId="13" borderId="39" xfId="0" applyFont="1" applyFill="1" applyBorder="1" applyAlignment="1">
      <alignment horizontal="center" vertical="center" wrapText="1"/>
    </xf>
    <xf numFmtId="0" fontId="6" fillId="13" borderId="40" xfId="0" applyFont="1" applyFill="1" applyBorder="1" applyAlignment="1">
      <alignment horizontal="center" vertical="center" wrapText="1"/>
    </xf>
    <xf numFmtId="0" fontId="6" fillId="13" borderId="0" xfId="0" applyFont="1" applyFill="1" applyAlignment="1">
      <alignment horizontal="center" vertical="center" wrapText="1"/>
    </xf>
    <xf numFmtId="0" fontId="6" fillId="13" borderId="41" xfId="0" applyFont="1" applyFill="1" applyBorder="1" applyAlignment="1">
      <alignment horizontal="center" vertical="center" wrapText="1"/>
    </xf>
    <xf numFmtId="0" fontId="6" fillId="13" borderId="42" xfId="0" applyFont="1" applyFill="1" applyBorder="1" applyAlignment="1">
      <alignment horizontal="center" vertical="center" wrapText="1"/>
    </xf>
    <xf numFmtId="0" fontId="6" fillId="13" borderId="43" xfId="0" applyFont="1" applyFill="1" applyBorder="1" applyAlignment="1">
      <alignment horizontal="center" vertical="center" wrapText="1"/>
    </xf>
    <xf numFmtId="0" fontId="6" fillId="13" borderId="44" xfId="0" applyFont="1" applyFill="1" applyBorder="1" applyAlignment="1">
      <alignment horizontal="center" vertical="center" wrapText="1"/>
    </xf>
    <xf numFmtId="0" fontId="19" fillId="0" borderId="0" xfId="0" applyFont="1" applyAlignment="1">
      <alignment horizontal="center"/>
    </xf>
    <xf numFmtId="0" fontId="19" fillId="0" borderId="0" xfId="0" applyFont="1"/>
    <xf numFmtId="0" fontId="31" fillId="0" borderId="0" xfId="0" applyFont="1" applyAlignment="1">
      <alignment horizontal="center"/>
    </xf>
    <xf numFmtId="0" fontId="30" fillId="0" borderId="0" xfId="0" applyFont="1" applyAlignment="1">
      <alignment horizontal="center"/>
    </xf>
    <xf numFmtId="0" fontId="29" fillId="0" borderId="0" xfId="0" applyFont="1" applyAlignment="1">
      <alignment horizontal="center"/>
    </xf>
    <xf numFmtId="0" fontId="74" fillId="7" borderId="25" xfId="0" applyFont="1" applyFill="1" applyBorder="1" applyAlignment="1">
      <alignment horizontal="center" vertical="center"/>
    </xf>
    <xf numFmtId="0" fontId="20" fillId="0" borderId="26" xfId="0" applyFont="1" applyBorder="1" applyAlignment="1">
      <alignment horizontal="center" vertical="center"/>
    </xf>
    <xf numFmtId="0" fontId="20" fillId="0" borderId="33" xfId="0" applyFont="1" applyBorder="1" applyAlignment="1">
      <alignment horizontal="center" vertical="center"/>
    </xf>
    <xf numFmtId="0" fontId="23" fillId="2" borderId="0" xfId="0" applyFont="1" applyFill="1" applyAlignment="1">
      <alignment horizontal="left" vertical="center"/>
    </xf>
    <xf numFmtId="0" fontId="6" fillId="0" borderId="0" xfId="0" applyFont="1" applyAlignment="1">
      <alignment horizontal="left" vertical="center"/>
    </xf>
    <xf numFmtId="0" fontId="6" fillId="0" borderId="0" xfId="0" applyFont="1" applyAlignment="1">
      <alignment horizontal="center" vertical="center"/>
    </xf>
    <xf numFmtId="0" fontId="19" fillId="0" borderId="0" xfId="0" applyFont="1" applyAlignment="1">
      <alignment horizontal="center" vertical="center"/>
    </xf>
    <xf numFmtId="0" fontId="6" fillId="0" borderId="0" xfId="0" quotePrefix="1" applyFont="1" applyAlignment="1">
      <alignment horizontal="center" vertical="center"/>
    </xf>
    <xf numFmtId="0" fontId="6" fillId="3" borderId="19" xfId="0" quotePrefix="1" applyFont="1" applyFill="1" applyBorder="1" applyAlignment="1">
      <alignment horizontal="center" vertical="center" wrapText="1"/>
    </xf>
    <xf numFmtId="0" fontId="6" fillId="3" borderId="20" xfId="0" quotePrefix="1" applyFont="1" applyFill="1" applyBorder="1" applyAlignment="1">
      <alignment horizontal="center" vertical="center" wrapText="1"/>
    </xf>
    <xf numFmtId="0" fontId="6" fillId="3" borderId="21" xfId="0" quotePrefix="1" applyFont="1" applyFill="1" applyBorder="1" applyAlignment="1">
      <alignment horizontal="center" vertical="center" wrapText="1"/>
    </xf>
    <xf numFmtId="0" fontId="6" fillId="3" borderId="3" xfId="0" quotePrefix="1" applyFont="1" applyFill="1" applyBorder="1" applyAlignment="1">
      <alignment horizontal="center" vertical="center" wrapText="1"/>
    </xf>
    <xf numFmtId="0" fontId="6" fillId="3" borderId="0" xfId="0" quotePrefix="1" applyFont="1" applyFill="1" applyAlignment="1">
      <alignment horizontal="center" vertical="center" wrapText="1"/>
    </xf>
    <xf numFmtId="0" fontId="6" fillId="3" borderId="2" xfId="0" quotePrefix="1" applyFont="1" applyFill="1" applyBorder="1" applyAlignment="1">
      <alignment horizontal="center" vertical="center" wrapText="1"/>
    </xf>
    <xf numFmtId="0" fontId="6" fillId="3" borderId="6" xfId="0" quotePrefix="1" applyFont="1" applyFill="1" applyBorder="1" applyAlignment="1">
      <alignment horizontal="center" vertical="center" wrapText="1"/>
    </xf>
    <xf numFmtId="0" fontId="6" fillId="3" borderId="7" xfId="0" quotePrefix="1" applyFont="1" applyFill="1" applyBorder="1" applyAlignment="1">
      <alignment horizontal="center" vertical="center" wrapText="1"/>
    </xf>
    <xf numFmtId="0" fontId="6" fillId="3" borderId="8" xfId="0" quotePrefix="1" applyFont="1" applyFill="1" applyBorder="1" applyAlignment="1">
      <alignment horizontal="center" vertical="center" wrapText="1"/>
    </xf>
    <xf numFmtId="0" fontId="75" fillId="7" borderId="25" xfId="0" applyFont="1" applyFill="1" applyBorder="1" applyAlignment="1">
      <alignment horizontal="center" vertical="center"/>
    </xf>
    <xf numFmtId="0" fontId="81" fillId="0" borderId="24" xfId="0" applyFont="1" applyBorder="1" applyProtection="1">
      <protection locked="0"/>
    </xf>
    <xf numFmtId="0" fontId="81" fillId="0" borderId="27" xfId="0" applyFont="1" applyBorder="1" applyProtection="1">
      <protection locked="0"/>
    </xf>
    <xf numFmtId="0" fontId="6" fillId="2" borderId="8" xfId="0" applyFont="1" applyFill="1" applyBorder="1" applyAlignment="1">
      <alignment horizontal="center"/>
    </xf>
    <xf numFmtId="0" fontId="6" fillId="4" borderId="23" xfId="0" applyFont="1" applyFill="1" applyBorder="1" applyAlignment="1" applyProtection="1">
      <alignment horizontal="center" vertical="center"/>
      <protection locked="0"/>
    </xf>
    <xf numFmtId="0" fontId="6" fillId="4" borderId="24" xfId="0" applyFont="1" applyFill="1" applyBorder="1" applyAlignment="1" applyProtection="1">
      <alignment horizontal="center" vertical="center"/>
      <protection locked="0"/>
    </xf>
    <xf numFmtId="0" fontId="6" fillId="4" borderId="27" xfId="0" applyFont="1" applyFill="1" applyBorder="1" applyAlignment="1" applyProtection="1">
      <alignment horizontal="center" vertical="center"/>
      <protection locked="0"/>
    </xf>
    <xf numFmtId="0" fontId="6" fillId="3" borderId="0" xfId="0" applyFont="1" applyFill="1" applyAlignment="1">
      <alignment horizontal="left" vertical="center" wrapText="1"/>
    </xf>
    <xf numFmtId="0" fontId="5" fillId="0" borderId="0" xfId="0" applyFont="1" applyAlignment="1">
      <alignment horizontal="center" vertical="center"/>
    </xf>
    <xf numFmtId="0" fontId="32" fillId="7" borderId="25" xfId="0" applyFont="1" applyFill="1" applyBorder="1" applyAlignment="1">
      <alignment horizontal="center" vertical="center" wrapText="1"/>
    </xf>
    <xf numFmtId="0" fontId="32" fillId="7" borderId="26" xfId="0" applyFont="1" applyFill="1" applyBorder="1" applyAlignment="1">
      <alignment horizontal="center" vertical="center" wrapText="1"/>
    </xf>
    <xf numFmtId="0" fontId="70" fillId="0" borderId="0" xfId="0" applyFont="1" applyAlignment="1">
      <alignment horizontal="center" wrapText="1"/>
    </xf>
    <xf numFmtId="0" fontId="30" fillId="0" borderId="0" xfId="0" applyFont="1" applyAlignment="1">
      <alignment horizontal="center" vertical="center"/>
    </xf>
    <xf numFmtId="0" fontId="5" fillId="2" borderId="22"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2" borderId="22" xfId="0" applyFont="1" applyFill="1" applyBorder="1" applyAlignment="1">
      <alignment horizontal="center" vertical="center"/>
    </xf>
    <xf numFmtId="0" fontId="5" fillId="2" borderId="4" xfId="0" applyFont="1" applyFill="1" applyBorder="1" applyAlignment="1">
      <alignment horizontal="center" vertical="center"/>
    </xf>
    <xf numFmtId="0" fontId="70" fillId="0" borderId="0" xfId="0" applyFont="1" applyAlignment="1">
      <alignment horizontal="center" vertical="center" wrapText="1"/>
    </xf>
    <xf numFmtId="0" fontId="66" fillId="0" borderId="0" xfId="0" applyFont="1" applyAlignment="1">
      <alignment horizontal="center"/>
    </xf>
    <xf numFmtId="0" fontId="21" fillId="5" borderId="0" xfId="0" applyFont="1" applyFill="1" applyAlignment="1" applyProtection="1">
      <alignment horizontal="center" wrapText="1"/>
      <protection locked="0"/>
    </xf>
    <xf numFmtId="0" fontId="75" fillId="7" borderId="26" xfId="0" applyFont="1" applyFill="1" applyBorder="1" applyAlignment="1">
      <alignment horizontal="center" vertical="center"/>
    </xf>
    <xf numFmtId="0" fontId="91" fillId="7" borderId="26" xfId="3" applyFont="1" applyFill="1" applyBorder="1" applyAlignment="1" applyProtection="1">
      <alignment horizontal="right" vertical="center"/>
      <protection locked="0"/>
    </xf>
    <xf numFmtId="0" fontId="91" fillId="7" borderId="33" xfId="3" applyFont="1" applyFill="1" applyBorder="1" applyAlignment="1" applyProtection="1">
      <alignment horizontal="right" vertical="center"/>
      <protection locked="0"/>
    </xf>
    <xf numFmtId="0" fontId="86" fillId="7" borderId="25" xfId="0" applyFont="1" applyFill="1" applyBorder="1" applyAlignment="1">
      <alignment horizontal="right" vertical="center"/>
    </xf>
    <xf numFmtId="0" fontId="86" fillId="7" borderId="26" xfId="0" applyFont="1" applyFill="1" applyBorder="1" applyAlignment="1">
      <alignment horizontal="right" vertical="center"/>
    </xf>
    <xf numFmtId="0" fontId="91" fillId="7" borderId="7" xfId="3" applyFont="1" applyFill="1" applyBorder="1" applyAlignment="1" applyProtection="1">
      <alignment horizontal="right" vertical="center"/>
      <protection locked="0"/>
    </xf>
    <xf numFmtId="0" fontId="91" fillId="7" borderId="8" xfId="3" applyFont="1" applyFill="1" applyBorder="1" applyAlignment="1" applyProtection="1">
      <alignment horizontal="right" vertical="center"/>
      <protection locked="0"/>
    </xf>
    <xf numFmtId="0" fontId="6" fillId="12" borderId="48" xfId="0" applyFont="1" applyFill="1" applyBorder="1" applyAlignment="1" applyProtection="1">
      <alignment horizontal="left" vertical="top" wrapText="1"/>
      <protection locked="0"/>
    </xf>
    <xf numFmtId="0" fontId="6" fillId="12" borderId="49" xfId="0" applyFont="1" applyFill="1" applyBorder="1" applyAlignment="1" applyProtection="1">
      <alignment horizontal="left" vertical="top" wrapText="1"/>
      <protection locked="0"/>
    </xf>
    <xf numFmtId="0" fontId="6" fillId="12" borderId="50" xfId="0" applyFont="1" applyFill="1" applyBorder="1" applyAlignment="1" applyProtection="1">
      <alignment horizontal="left" vertical="top" wrapText="1"/>
      <protection locked="0"/>
    </xf>
    <xf numFmtId="0" fontId="6" fillId="12" borderId="51" xfId="0" applyFont="1" applyFill="1" applyBorder="1" applyAlignment="1" applyProtection="1">
      <alignment horizontal="left" vertical="top" wrapText="1"/>
      <protection locked="0"/>
    </xf>
    <xf numFmtId="0" fontId="6" fillId="12" borderId="52" xfId="0" applyFont="1" applyFill="1" applyBorder="1" applyAlignment="1" applyProtection="1">
      <alignment horizontal="left" vertical="top" wrapText="1"/>
      <protection locked="0"/>
    </xf>
    <xf numFmtId="0" fontId="6" fillId="12" borderId="53" xfId="0" applyFont="1" applyFill="1" applyBorder="1" applyAlignment="1" applyProtection="1">
      <alignment horizontal="left" vertical="top" wrapText="1"/>
      <protection locked="0"/>
    </xf>
    <xf numFmtId="0" fontId="93" fillId="2" borderId="0" xfId="0" applyFont="1" applyFill="1" applyAlignment="1">
      <alignment horizontal="center" vertical="center" wrapText="1"/>
    </xf>
    <xf numFmtId="0" fontId="6" fillId="2" borderId="0" xfId="0" applyFont="1" applyFill="1" applyAlignment="1">
      <alignment horizontal="left" vertical="center" wrapText="1"/>
    </xf>
    <xf numFmtId="37" fontId="93" fillId="11" borderId="0" xfId="0" applyNumberFormat="1" applyFont="1" applyFill="1" applyAlignment="1" applyProtection="1">
      <alignment horizontal="center" vertical="center" wrapText="1"/>
      <protection hidden="1"/>
    </xf>
    <xf numFmtId="37" fontId="93" fillId="11" borderId="7" xfId="0" applyNumberFormat="1" applyFont="1" applyFill="1" applyBorder="1" applyAlignment="1" applyProtection="1">
      <alignment horizontal="center" vertical="center" wrapText="1"/>
      <protection hidden="1"/>
    </xf>
    <xf numFmtId="0" fontId="92" fillId="2" borderId="0" xfId="0" applyFont="1" applyFill="1" applyAlignment="1">
      <alignment horizontal="right" vertical="center"/>
    </xf>
    <xf numFmtId="0" fontId="0" fillId="0" borderId="0" xfId="0"/>
    <xf numFmtId="0" fontId="0" fillId="0" borderId="13" xfId="0" applyBorder="1"/>
    <xf numFmtId="0" fontId="26" fillId="2" borderId="0" xfId="0" applyFont="1" applyFill="1" applyAlignment="1">
      <alignment horizontal="center" vertical="center"/>
    </xf>
    <xf numFmtId="0" fontId="17" fillId="2" borderId="0" xfId="0" applyFont="1" applyFill="1" applyAlignment="1">
      <alignment horizontal="center" vertical="center"/>
    </xf>
    <xf numFmtId="0" fontId="5" fillId="2" borderId="0" xfId="0" applyFont="1" applyFill="1" applyAlignment="1">
      <alignment horizontal="center" vertical="center" wrapText="1"/>
    </xf>
    <xf numFmtId="0" fontId="6" fillId="2" borderId="0" xfId="0" applyFont="1" applyFill="1" applyAlignment="1">
      <alignment horizontal="left" vertical="top" wrapText="1"/>
    </xf>
    <xf numFmtId="0" fontId="92" fillId="2" borderId="0" xfId="0" applyFont="1" applyFill="1" applyAlignment="1">
      <alignment horizontal="left" vertical="top" wrapText="1"/>
    </xf>
    <xf numFmtId="0" fontId="92" fillId="2" borderId="13" xfId="0" applyFont="1" applyFill="1" applyBorder="1" applyAlignment="1">
      <alignment horizontal="right" vertical="center"/>
    </xf>
    <xf numFmtId="0" fontId="75" fillId="7" borderId="46" xfId="0" applyFont="1" applyFill="1" applyBorder="1" applyAlignment="1">
      <alignment horizontal="center" vertical="center"/>
    </xf>
    <xf numFmtId="0" fontId="75" fillId="7" borderId="45" xfId="0" applyFont="1" applyFill="1" applyBorder="1" applyAlignment="1">
      <alignment horizontal="center" vertical="center"/>
    </xf>
    <xf numFmtId="0" fontId="5" fillId="2" borderId="3" xfId="0" applyFont="1" applyFill="1" applyBorder="1" applyAlignment="1">
      <alignment horizontal="center" vertical="center"/>
    </xf>
    <xf numFmtId="0" fontId="0" fillId="0" borderId="0" xfId="0" applyAlignment="1">
      <alignment vertical="center"/>
    </xf>
    <xf numFmtId="0" fontId="0" fillId="0" borderId="13" xfId="0" applyBorder="1" applyAlignment="1">
      <alignment vertical="center"/>
    </xf>
    <xf numFmtId="0" fontId="6" fillId="2" borderId="20" xfId="0" applyFont="1" applyFill="1" applyBorder="1" applyAlignment="1">
      <alignment horizontal="left" vertical="top" wrapText="1"/>
    </xf>
    <xf numFmtId="0" fontId="50" fillId="5" borderId="0" xfId="0" applyFont="1" applyFill="1" applyAlignment="1">
      <alignment horizontal="center" vertical="center"/>
    </xf>
    <xf numFmtId="37" fontId="6" fillId="0" borderId="23" xfId="0" applyNumberFormat="1" applyFont="1" applyBorder="1" applyAlignment="1" applyProtection="1">
      <alignment horizontal="left" vertical="center"/>
      <protection locked="0"/>
    </xf>
    <xf numFmtId="37" fontId="6" fillId="0" borderId="24" xfId="0" applyNumberFormat="1" applyFont="1" applyBorder="1" applyAlignment="1" applyProtection="1">
      <alignment horizontal="left" vertical="center"/>
      <protection locked="0"/>
    </xf>
    <xf numFmtId="37" fontId="6" fillId="0" borderId="27" xfId="0" applyNumberFormat="1" applyFont="1" applyBorder="1" applyAlignment="1" applyProtection="1">
      <alignment horizontal="left" vertical="center"/>
      <protection locked="0"/>
    </xf>
    <xf numFmtId="0" fontId="6" fillId="2" borderId="0" xfId="0" applyFont="1" applyFill="1" applyAlignment="1">
      <alignment vertical="center"/>
    </xf>
    <xf numFmtId="0" fontId="6" fillId="2" borderId="2" xfId="0" applyFont="1" applyFill="1" applyBorder="1" applyAlignment="1">
      <alignment vertical="center"/>
    </xf>
    <xf numFmtId="0" fontId="51" fillId="2" borderId="19" xfId="0" applyFont="1" applyFill="1" applyBorder="1" applyAlignment="1">
      <alignment horizontal="center" vertical="center"/>
    </xf>
    <xf numFmtId="0" fontId="51" fillId="2" borderId="20" xfId="0" applyFont="1" applyFill="1" applyBorder="1" applyAlignment="1">
      <alignment horizontal="center" vertical="center"/>
    </xf>
    <xf numFmtId="0" fontId="51" fillId="2" borderId="21" xfId="0" applyFont="1" applyFill="1" applyBorder="1" applyAlignment="1">
      <alignment horizontal="center" vertical="center"/>
    </xf>
    <xf numFmtId="0" fontId="0" fillId="0" borderId="0" xfId="0" applyAlignment="1">
      <alignment horizontal="right" vertical="center"/>
    </xf>
    <xf numFmtId="0" fontId="0" fillId="0" borderId="13" xfId="0" applyBorder="1" applyAlignment="1">
      <alignment horizontal="right" vertical="center"/>
    </xf>
    <xf numFmtId="0" fontId="75" fillId="7" borderId="54" xfId="0" applyFont="1" applyFill="1" applyBorder="1" applyAlignment="1">
      <alignment horizontal="center" vertical="center"/>
    </xf>
    <xf numFmtId="0" fontId="75" fillId="7" borderId="47" xfId="0" applyFont="1" applyFill="1" applyBorder="1" applyAlignment="1">
      <alignment horizontal="center" vertical="center"/>
    </xf>
    <xf numFmtId="0" fontId="29" fillId="0" borderId="0" xfId="0" quotePrefix="1" applyFont="1" applyAlignment="1">
      <alignment horizontal="center" vertical="center"/>
    </xf>
    <xf numFmtId="0" fontId="5" fillId="2" borderId="19" xfId="0" applyFont="1" applyFill="1" applyBorder="1" applyAlignment="1">
      <alignment horizontal="center" vertical="center"/>
    </xf>
    <xf numFmtId="0" fontId="5" fillId="2" borderId="38" xfId="0" applyFont="1" applyFill="1" applyBorder="1" applyAlignment="1">
      <alignment horizontal="center" vertical="center"/>
    </xf>
    <xf numFmtId="0" fontId="5" fillId="2" borderId="21" xfId="0" applyFont="1" applyFill="1" applyBorder="1" applyAlignment="1">
      <alignment horizontal="center" vertical="center"/>
    </xf>
    <xf numFmtId="0" fontId="36" fillId="2" borderId="0" xfId="0" applyFont="1" applyFill="1" applyAlignment="1">
      <alignment horizontal="center" vertical="center" wrapText="1"/>
    </xf>
    <xf numFmtId="0" fontId="40" fillId="2" borderId="0" xfId="0" applyFont="1" applyFill="1" applyAlignment="1">
      <alignment horizontal="center" vertical="center" wrapText="1"/>
    </xf>
    <xf numFmtId="0" fontId="91" fillId="7" borderId="20" xfId="3" applyFont="1" applyFill="1" applyBorder="1" applyAlignment="1" applyProtection="1">
      <alignment horizontal="right" vertical="center"/>
      <protection locked="0"/>
    </xf>
    <xf numFmtId="0" fontId="91" fillId="7" borderId="21" xfId="3" applyFont="1" applyFill="1" applyBorder="1" applyAlignment="1" applyProtection="1">
      <alignment horizontal="right" vertical="center"/>
      <protection locked="0"/>
    </xf>
    <xf numFmtId="0" fontId="75" fillId="7" borderId="19" xfId="0" applyFont="1" applyFill="1" applyBorder="1" applyAlignment="1">
      <alignment horizontal="center" vertical="center"/>
    </xf>
    <xf numFmtId="0" fontId="75" fillId="7" borderId="20" xfId="0" applyFont="1" applyFill="1" applyBorder="1" applyAlignment="1">
      <alignment horizontal="center" vertical="center"/>
    </xf>
    <xf numFmtId="0" fontId="46" fillId="5" borderId="0" xfId="3" applyFont="1" applyFill="1" applyBorder="1" applyAlignment="1" applyProtection="1">
      <alignment horizontal="center" vertical="center"/>
      <protection locked="0"/>
    </xf>
    <xf numFmtId="0" fontId="45" fillId="2" borderId="0" xfId="0" applyFont="1" applyFill="1" applyAlignment="1">
      <alignment horizontal="left" vertical="center" wrapText="1"/>
    </xf>
    <xf numFmtId="0" fontId="6" fillId="0" borderId="23" xfId="0" applyFont="1" applyBorder="1" applyAlignment="1" applyProtection="1">
      <alignment horizontal="left" vertical="center"/>
      <protection locked="0" hidden="1"/>
    </xf>
    <xf numFmtId="0" fontId="6" fillId="0" borderId="24" xfId="0" applyFont="1" applyBorder="1" applyAlignment="1" applyProtection="1">
      <alignment horizontal="left" vertical="center"/>
      <protection locked="0" hidden="1"/>
    </xf>
    <xf numFmtId="0" fontId="6" fillId="0" borderId="27" xfId="0" applyFont="1" applyBorder="1" applyAlignment="1" applyProtection="1">
      <alignment horizontal="left" vertical="center"/>
      <protection locked="0" hidden="1"/>
    </xf>
    <xf numFmtId="0" fontId="6" fillId="0" borderId="23" xfId="0" applyFont="1" applyBorder="1" applyAlignment="1" applyProtection="1">
      <alignment horizontal="left" vertical="center" wrapText="1"/>
      <protection locked="0"/>
    </xf>
    <xf numFmtId="0" fontId="6" fillId="0" borderId="24" xfId="0" applyFont="1" applyBorder="1" applyAlignment="1" applyProtection="1">
      <alignment horizontal="left" vertical="center" wrapText="1"/>
      <protection locked="0"/>
    </xf>
    <xf numFmtId="0" fontId="6" fillId="0" borderId="27" xfId="0" applyFont="1" applyBorder="1" applyAlignment="1" applyProtection="1">
      <alignment horizontal="left" vertical="center" wrapText="1"/>
      <protection locked="0"/>
    </xf>
    <xf numFmtId="0" fontId="92" fillId="2" borderId="3" xfId="0" applyFont="1" applyFill="1" applyBorder="1" applyAlignment="1">
      <alignment horizontal="right" vertical="center"/>
    </xf>
    <xf numFmtId="0" fontId="92" fillId="2" borderId="3" xfId="0" applyFont="1" applyFill="1" applyBorder="1" applyAlignment="1">
      <alignment horizontal="center" vertical="center"/>
    </xf>
    <xf numFmtId="0" fontId="92" fillId="2" borderId="0" xfId="0" applyFont="1" applyFill="1" applyAlignment="1">
      <alignment horizontal="center" vertical="center"/>
    </xf>
    <xf numFmtId="0" fontId="92" fillId="2" borderId="13" xfId="0" applyFont="1" applyFill="1" applyBorder="1" applyAlignment="1">
      <alignment horizontal="center" vertical="center"/>
    </xf>
    <xf numFmtId="0" fontId="6" fillId="0" borderId="9" xfId="0" applyFont="1" applyBorder="1" applyAlignment="1" applyProtection="1">
      <alignment horizontal="left" vertical="top" wrapText="1"/>
      <protection locked="0"/>
    </xf>
    <xf numFmtId="0" fontId="6" fillId="0" borderId="10" xfId="0" applyFont="1" applyBorder="1" applyAlignment="1" applyProtection="1">
      <alignment horizontal="left" vertical="top" wrapText="1"/>
      <protection locked="0"/>
    </xf>
    <xf numFmtId="0" fontId="6" fillId="0" borderId="11" xfId="0" applyFont="1" applyBorder="1" applyAlignment="1" applyProtection="1">
      <alignment horizontal="left" vertical="top" wrapText="1"/>
      <protection locked="0"/>
    </xf>
    <xf numFmtId="0" fontId="6" fillId="0" borderId="12" xfId="0" applyFont="1" applyBorder="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6" fillId="0" borderId="13" xfId="0" applyFont="1" applyBorder="1" applyAlignment="1" applyProtection="1">
      <alignment horizontal="left" vertical="top" wrapText="1"/>
      <protection locked="0"/>
    </xf>
    <xf numFmtId="0" fontId="6" fillId="0" borderId="14" xfId="0" applyFont="1" applyBorder="1" applyAlignment="1" applyProtection="1">
      <alignment horizontal="left" vertical="top" wrapText="1"/>
      <protection locked="0"/>
    </xf>
    <xf numFmtId="0" fontId="6" fillId="0" borderId="15" xfId="0" applyFont="1" applyBorder="1" applyAlignment="1" applyProtection="1">
      <alignment horizontal="left" vertical="top" wrapText="1"/>
      <protection locked="0"/>
    </xf>
    <xf numFmtId="0" fontId="6" fillId="0" borderId="16" xfId="0" applyFont="1" applyBorder="1" applyAlignment="1" applyProtection="1">
      <alignment horizontal="left" vertical="top" wrapText="1"/>
      <protection locked="0"/>
    </xf>
    <xf numFmtId="0" fontId="6" fillId="2" borderId="43" xfId="0" applyFont="1" applyFill="1" applyBorder="1" applyAlignment="1">
      <alignment horizontal="left" vertical="top" wrapText="1"/>
    </xf>
    <xf numFmtId="49" fontId="5" fillId="2" borderId="0" xfId="0" applyNumberFormat="1" applyFont="1" applyFill="1" applyAlignment="1">
      <alignment horizontal="left" vertical="center" wrapText="1"/>
    </xf>
    <xf numFmtId="0" fontId="5" fillId="0" borderId="0" xfId="0" quotePrefix="1" applyFont="1" applyAlignment="1" applyProtection="1">
      <alignment horizontal="center" vertical="center" wrapText="1"/>
      <protection hidden="1"/>
    </xf>
    <xf numFmtId="0" fontId="5" fillId="0" borderId="0" xfId="0" applyFont="1" applyAlignment="1" applyProtection="1">
      <alignment horizontal="left" vertical="center" wrapText="1"/>
      <protection hidden="1"/>
    </xf>
    <xf numFmtId="0" fontId="6" fillId="0" borderId="0" xfId="0" applyFont="1" applyAlignment="1" applyProtection="1">
      <alignment horizontal="left" vertical="center" wrapText="1"/>
      <protection hidden="1"/>
    </xf>
    <xf numFmtId="0" fontId="5" fillId="0" borderId="0" xfId="0" applyFont="1" applyAlignment="1" applyProtection="1">
      <alignment horizontal="left" vertical="top" wrapText="1"/>
      <protection hidden="1"/>
    </xf>
    <xf numFmtId="0" fontId="6" fillId="0" borderId="0" xfId="0" quotePrefix="1" applyFont="1" applyAlignment="1" applyProtection="1">
      <alignment horizontal="center" vertical="center" wrapText="1"/>
      <protection hidden="1"/>
    </xf>
    <xf numFmtId="0" fontId="6" fillId="0" borderId="3" xfId="0" applyFont="1" applyBorder="1" applyAlignment="1" applyProtection="1">
      <alignment horizontal="center" vertical="center"/>
      <protection hidden="1"/>
    </xf>
    <xf numFmtId="0" fontId="6" fillId="0" borderId="0" xfId="0" applyFont="1" applyAlignment="1" applyProtection="1">
      <alignment horizontal="center" vertical="center"/>
      <protection hidden="1"/>
    </xf>
    <xf numFmtId="0" fontId="6" fillId="0" borderId="2" xfId="0" applyFont="1" applyBorder="1" applyAlignment="1" applyProtection="1">
      <alignment horizontal="center" vertical="center"/>
      <protection hidden="1"/>
    </xf>
    <xf numFmtId="0" fontId="5" fillId="0" borderId="0" xfId="0" quotePrefix="1" applyFont="1" applyAlignment="1" applyProtection="1">
      <alignment horizontal="left" vertical="center" wrapText="1"/>
      <protection hidden="1"/>
    </xf>
    <xf numFmtId="0" fontId="6" fillId="0" borderId="0" xfId="0" applyFont="1" applyAlignment="1" applyProtection="1">
      <alignment horizontal="left" vertical="top" wrapText="1"/>
      <protection hidden="1"/>
    </xf>
    <xf numFmtId="0" fontId="6" fillId="0" borderId="0" xfId="0" quotePrefix="1" applyFont="1" applyAlignment="1" applyProtection="1">
      <alignment horizontal="left" vertical="center" wrapText="1"/>
      <protection hidden="1"/>
    </xf>
    <xf numFmtId="0" fontId="6" fillId="0" borderId="19" xfId="0" applyFont="1" applyBorder="1" applyAlignment="1" applyProtection="1">
      <alignment horizontal="center" vertical="center" wrapText="1"/>
      <protection hidden="1"/>
    </xf>
    <xf numFmtId="0" fontId="6" fillId="0" borderId="20" xfId="0" applyFont="1" applyBorder="1" applyAlignment="1" applyProtection="1">
      <alignment horizontal="center" vertical="center" wrapText="1"/>
      <protection hidden="1"/>
    </xf>
    <xf numFmtId="0" fontId="6" fillId="0" borderId="21" xfId="0" applyFont="1" applyBorder="1" applyAlignment="1" applyProtection="1">
      <alignment horizontal="center" vertical="center" wrapText="1"/>
      <protection hidden="1"/>
    </xf>
    <xf numFmtId="0" fontId="6" fillId="0" borderId="3" xfId="0" applyFont="1" applyBorder="1" applyAlignment="1" applyProtection="1">
      <alignment horizontal="center" vertical="center" wrapText="1"/>
      <protection hidden="1"/>
    </xf>
    <xf numFmtId="0" fontId="6" fillId="0" borderId="0" xfId="0" applyFont="1" applyAlignment="1" applyProtection="1">
      <alignment horizontal="center" vertical="center" wrapText="1"/>
      <protection hidden="1"/>
    </xf>
    <xf numFmtId="0" fontId="6" fillId="0" borderId="2" xfId="0" applyFont="1" applyBorder="1" applyAlignment="1" applyProtection="1">
      <alignment horizontal="center" vertical="center" wrapText="1"/>
      <protection hidden="1"/>
    </xf>
    <xf numFmtId="0" fontId="6" fillId="0" borderId="0" xfId="0" applyFont="1" applyAlignment="1" applyProtection="1">
      <alignment horizontal="left" vertical="center"/>
      <protection hidden="1"/>
    </xf>
    <xf numFmtId="0" fontId="29" fillId="0" borderId="0" xfId="0" applyFont="1" applyAlignment="1" applyProtection="1">
      <alignment horizontal="center" vertical="center" wrapText="1"/>
      <protection hidden="1"/>
    </xf>
    <xf numFmtId="0" fontId="5" fillId="0" borderId="0" xfId="0" applyFont="1" applyAlignment="1" applyProtection="1">
      <alignment horizontal="center" vertical="center"/>
      <protection hidden="1"/>
    </xf>
    <xf numFmtId="0" fontId="6" fillId="0" borderId="0" xfId="0" applyFont="1" applyAlignment="1" applyProtection="1">
      <alignment vertical="center" wrapText="1"/>
      <protection locked="0"/>
    </xf>
    <xf numFmtId="0" fontId="75" fillId="7" borderId="25" xfId="0" applyFont="1" applyFill="1" applyBorder="1" applyAlignment="1" applyProtection="1">
      <alignment horizontal="center" vertical="center"/>
      <protection hidden="1"/>
    </xf>
    <xf numFmtId="0" fontId="75" fillId="7" borderId="26" xfId="0" applyFont="1" applyFill="1" applyBorder="1" applyAlignment="1" applyProtection="1">
      <alignment horizontal="center" vertical="center"/>
      <protection hidden="1"/>
    </xf>
    <xf numFmtId="0" fontId="75" fillId="7" borderId="33" xfId="0" applyFont="1" applyFill="1" applyBorder="1" applyAlignment="1" applyProtection="1">
      <alignment horizontal="center" vertical="center"/>
      <protection hidden="1"/>
    </xf>
    <xf numFmtId="0" fontId="5" fillId="0" borderId="0" xfId="0" applyFont="1" applyAlignment="1" applyProtection="1">
      <alignment horizontal="center" vertical="center" wrapText="1"/>
      <protection hidden="1"/>
    </xf>
    <xf numFmtId="0" fontId="5" fillId="0" borderId="0" xfId="0" quotePrefix="1" applyFont="1" applyAlignment="1" applyProtection="1">
      <alignment vertical="center" wrapText="1"/>
      <protection hidden="1"/>
    </xf>
    <xf numFmtId="0" fontId="5" fillId="0" borderId="2" xfId="0" applyFont="1" applyBorder="1" applyAlignment="1" applyProtection="1">
      <alignment horizontal="center" vertical="center" wrapText="1"/>
      <protection hidden="1"/>
    </xf>
  </cellXfs>
  <cellStyles count="8">
    <cellStyle name="%" xfId="1" xr:uid="{00000000-0005-0000-0000-000000000000}"/>
    <cellStyle name="Good" xfId="2" builtinId="26"/>
    <cellStyle name="Hyperlink" xfId="3" builtinId="8" customBuiltin="1"/>
    <cellStyle name="Normal" xfId="0" builtinId="0"/>
    <cellStyle name="Normal 17" xfId="4" xr:uid="{00000000-0005-0000-0000-000004000000}"/>
    <cellStyle name="Normal 2" xfId="5" xr:uid="{00000000-0005-0000-0000-000005000000}"/>
    <cellStyle name="Normal 2 2" xfId="7" xr:uid="{00000000-0005-0000-0000-000006000000}"/>
    <cellStyle name="Percent" xfId="6" builtinId="5"/>
  </cellStyles>
  <dxfs count="2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strike val="0"/>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E9ECFF"/>
        </patternFill>
      </fill>
    </dxf>
    <dxf>
      <font>
        <color rgb="FF9C0006"/>
      </font>
      <fill>
        <patternFill>
          <bgColor rgb="FFFFC7CE"/>
        </patternFill>
      </fill>
    </dxf>
    <dxf>
      <font>
        <b/>
        <i val="0"/>
        <condense val="0"/>
        <extend val="0"/>
        <color indexed="10"/>
      </font>
    </dxf>
    <dxf>
      <font>
        <condense val="0"/>
        <extend val="0"/>
        <color indexed="8"/>
      </font>
      <fill>
        <patternFill>
          <bgColor indexed="8"/>
        </patternFill>
      </fill>
    </dxf>
    <dxf>
      <font>
        <condense val="0"/>
        <extend val="0"/>
        <color indexed="10"/>
      </font>
      <fill>
        <patternFill>
          <bgColor indexed="43"/>
        </patternFill>
      </fill>
      <border>
        <left style="thin">
          <color indexed="10"/>
        </left>
        <right style="thin">
          <color indexed="10"/>
        </right>
        <top style="thin">
          <color indexed="10"/>
        </top>
        <bottom style="thin">
          <color indexed="10"/>
        </bottom>
      </border>
    </dxf>
    <dxf>
      <fill>
        <patternFill>
          <bgColor indexed="10"/>
        </patternFill>
      </fill>
    </dxf>
    <dxf>
      <font>
        <b/>
        <i val="0"/>
        <condense val="0"/>
        <extend val="0"/>
      </font>
      <fill>
        <patternFill>
          <bgColor indexed="52"/>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E9ECFF"/>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CECEC"/>
      <rgbColor rgb="00808080"/>
      <rgbColor rgb="009999FF"/>
      <rgbColor rgb="00993366"/>
      <rgbColor rgb="00010000"/>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CC"/>
      <rgbColor rgb="0099CCFF"/>
      <rgbColor rgb="00FF99CC"/>
      <rgbColor rgb="00CC99FF"/>
      <rgbColor rgb="002B4F8F"/>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E9ECFF"/>
      <color rgb="FF666699"/>
      <color rgb="FF003366"/>
      <color rgb="FFDFE4EC"/>
      <color rgb="FFE9ECE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28575</xdr:colOff>
      <xdr:row>0</xdr:row>
      <xdr:rowOff>0</xdr:rowOff>
    </xdr:from>
    <xdr:to>
      <xdr:col>13</xdr:col>
      <xdr:colOff>73025</xdr:colOff>
      <xdr:row>5</xdr:row>
      <xdr:rowOff>9525</xdr:rowOff>
    </xdr:to>
    <xdr:pic>
      <xdr:nvPicPr>
        <xdr:cNvPr id="2700" name="Picture 1093">
          <a:extLst>
            <a:ext uri="{FF2B5EF4-FFF2-40B4-BE49-F238E27FC236}">
              <a16:creationId xmlns:a16="http://schemas.microsoft.com/office/drawing/2014/main" id="{00000000-0008-0000-0000-00008C0A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1450" y="0"/>
          <a:ext cx="688657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28575</xdr:colOff>
      <xdr:row>0</xdr:row>
      <xdr:rowOff>0</xdr:rowOff>
    </xdr:from>
    <xdr:to>
      <xdr:col>8</xdr:col>
      <xdr:colOff>4719</xdr:colOff>
      <xdr:row>4</xdr:row>
      <xdr:rowOff>95250</xdr:rowOff>
    </xdr:to>
    <xdr:pic>
      <xdr:nvPicPr>
        <xdr:cNvPr id="35487" name="Picture 36">
          <a:extLst>
            <a:ext uri="{FF2B5EF4-FFF2-40B4-BE49-F238E27FC236}">
              <a16:creationId xmlns:a16="http://schemas.microsoft.com/office/drawing/2014/main" id="{00000000-0008-0000-0100-00009F8A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1450" y="0"/>
          <a:ext cx="7458075"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13</xdr:col>
      <xdr:colOff>161925</xdr:colOff>
      <xdr:row>4</xdr:row>
      <xdr:rowOff>9525</xdr:rowOff>
    </xdr:to>
    <xdr:pic>
      <xdr:nvPicPr>
        <xdr:cNvPr id="3946" name="Picture 169">
          <a:extLst>
            <a:ext uri="{FF2B5EF4-FFF2-40B4-BE49-F238E27FC236}">
              <a16:creationId xmlns:a16="http://schemas.microsoft.com/office/drawing/2014/main" id="{00000000-0008-0000-0200-00006A0F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2875" y="0"/>
          <a:ext cx="775335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38100</xdr:colOff>
      <xdr:row>0</xdr:row>
      <xdr:rowOff>0</xdr:rowOff>
    </xdr:from>
    <xdr:to>
      <xdr:col>16</xdr:col>
      <xdr:colOff>0</xdr:colOff>
      <xdr:row>5</xdr:row>
      <xdr:rowOff>9525</xdr:rowOff>
    </xdr:to>
    <xdr:pic>
      <xdr:nvPicPr>
        <xdr:cNvPr id="25906" name="Picture 1093">
          <a:extLst>
            <a:ext uri="{FF2B5EF4-FFF2-40B4-BE49-F238E27FC236}">
              <a16:creationId xmlns:a16="http://schemas.microsoft.com/office/drawing/2014/main" id="{00000000-0008-0000-0300-00003265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0"/>
          <a:ext cx="691515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libraries@cipfa.org"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mailto:libraries@cipfa.org"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7030A0"/>
    <pageSetUpPr autoPageBreaks="0"/>
  </sheetPr>
  <dimension ref="A1:Q162"/>
  <sheetViews>
    <sheetView showGridLines="0" showRowColHeaders="0" tabSelected="1" defaultGridColor="0" colorId="22" zoomScaleNormal="100" zoomScaleSheetLayoutView="100" workbookViewId="0">
      <selection activeCell="L21" sqref="L21:M21"/>
    </sheetView>
  </sheetViews>
  <sheetFormatPr defaultColWidth="0" defaultRowHeight="12.75" customHeight="1" zeroHeight="1" x14ac:dyDescent="0.3"/>
  <cols>
    <col min="1" max="1" width="1.765625" style="54" customWidth="1"/>
    <col min="2" max="2" width="1" style="54" customWidth="1"/>
    <col min="3" max="3" width="1.765625" style="54" customWidth="1"/>
    <col min="4" max="4" width="7.53515625" style="54" customWidth="1"/>
    <col min="5" max="6" width="6.765625" style="54" customWidth="1"/>
    <col min="7" max="7" width="6.53515625" style="54" customWidth="1"/>
    <col min="8" max="8" width="9.765625" style="51" customWidth="1"/>
    <col min="9" max="9" width="8.765625" style="51" customWidth="1"/>
    <col min="10" max="10" width="12.765625" style="51" customWidth="1"/>
    <col min="11" max="11" width="4.765625" style="51" customWidth="1"/>
    <col min="12" max="12" width="11.53515625" style="51" customWidth="1"/>
    <col min="13" max="13" width="1.765625" style="51" customWidth="1"/>
    <col min="14" max="14" width="1.23046875" style="51" customWidth="1"/>
    <col min="15" max="15" width="1.765625" style="54" customWidth="1"/>
    <col min="16" max="16384" width="0" style="54" hidden="1"/>
  </cols>
  <sheetData>
    <row r="1" spans="1:17" ht="12.75" customHeight="1" x14ac:dyDescent="0.3">
      <c r="A1" s="483"/>
      <c r="B1" s="483"/>
      <c r="C1" s="483"/>
      <c r="D1" s="483"/>
      <c r="E1" s="483"/>
      <c r="F1" s="483"/>
      <c r="G1" s="483"/>
      <c r="H1" s="483"/>
      <c r="I1" s="483"/>
      <c r="J1" s="483"/>
      <c r="K1" s="483"/>
      <c r="L1" s="483"/>
      <c r="M1" s="483"/>
      <c r="N1" s="52"/>
    </row>
    <row r="2" spans="1:17" ht="12.75" customHeight="1" x14ac:dyDescent="0.3">
      <c r="A2" s="483"/>
      <c r="B2" s="483"/>
      <c r="C2" s="483"/>
      <c r="D2" s="483"/>
      <c r="E2" s="483"/>
      <c r="F2" s="483"/>
      <c r="G2" s="483"/>
      <c r="H2" s="483"/>
      <c r="I2" s="483"/>
      <c r="J2" s="483"/>
      <c r="K2" s="483"/>
      <c r="L2" s="483"/>
      <c r="M2" s="483"/>
    </row>
    <row r="3" spans="1:17" ht="12.75" customHeight="1" x14ac:dyDescent="0.3">
      <c r="A3" s="484"/>
      <c r="B3" s="483"/>
      <c r="C3" s="483"/>
      <c r="D3" s="483"/>
      <c r="E3" s="483"/>
      <c r="F3" s="483"/>
      <c r="G3" s="483"/>
      <c r="H3" s="483"/>
      <c r="I3" s="483"/>
      <c r="J3" s="483"/>
      <c r="K3" s="483"/>
      <c r="L3" s="483"/>
      <c r="M3" s="483"/>
    </row>
    <row r="4" spans="1:17" ht="12.75" customHeight="1" x14ac:dyDescent="0.3">
      <c r="A4" s="484"/>
      <c r="B4" s="483"/>
      <c r="C4" s="483"/>
      <c r="D4" s="483"/>
      <c r="E4" s="483"/>
      <c r="F4" s="483"/>
      <c r="G4" s="483"/>
      <c r="H4" s="483"/>
      <c r="I4" s="483"/>
      <c r="J4" s="483"/>
      <c r="K4" s="483"/>
      <c r="L4" s="483"/>
      <c r="M4" s="483"/>
    </row>
    <row r="5" spans="1:17" ht="12.75" customHeight="1" x14ac:dyDescent="0.3">
      <c r="A5" s="484"/>
      <c r="B5" s="487"/>
      <c r="C5" s="486"/>
      <c r="D5" s="483"/>
      <c r="E5" s="483"/>
      <c r="F5" s="483"/>
      <c r="G5" s="483"/>
      <c r="H5" s="483"/>
      <c r="I5" s="483"/>
      <c r="J5" s="483"/>
      <c r="K5" s="483"/>
      <c r="L5" s="483"/>
      <c r="M5" s="485"/>
    </row>
    <row r="6" spans="1:17" ht="12.75" customHeight="1" x14ac:dyDescent="0.3">
      <c r="A6" s="484"/>
      <c r="B6" s="487"/>
      <c r="C6" s="49"/>
      <c r="D6" s="50"/>
      <c r="E6" s="50"/>
      <c r="F6" s="50"/>
      <c r="G6" s="50"/>
      <c r="H6" s="52"/>
      <c r="I6" s="52"/>
      <c r="J6" s="52"/>
      <c r="K6" s="52"/>
      <c r="L6" s="52"/>
      <c r="M6" s="485"/>
    </row>
    <row r="7" spans="1:17" ht="12.75" customHeight="1" x14ac:dyDescent="0.3">
      <c r="A7" s="484"/>
      <c r="B7" s="487"/>
      <c r="C7" s="487" t="str">
        <f>CONCATENATE("PUBLIC LIBRARY STATISTICS ",Year-1,"-",Year-2000," ACTUALS AND ",Year,"-",Year-1999," ESTIMATES")</f>
        <v>PUBLIC LIBRARY STATISTICS 2019-20 ACTUALS AND 2020-21 ESTIMATES</v>
      </c>
      <c r="D7" s="483"/>
      <c r="E7" s="483"/>
      <c r="F7" s="483"/>
      <c r="G7" s="483"/>
      <c r="H7" s="483"/>
      <c r="I7" s="483"/>
      <c r="J7" s="483"/>
      <c r="K7" s="483"/>
      <c r="L7" s="483"/>
      <c r="M7" s="485"/>
    </row>
    <row r="8" spans="1:17" ht="12.75" customHeight="1" thickBot="1" x14ac:dyDescent="0.35">
      <c r="A8" s="484"/>
      <c r="B8" s="483"/>
      <c r="C8" s="483"/>
      <c r="D8" s="483"/>
      <c r="E8" s="483"/>
      <c r="F8" s="483"/>
      <c r="G8" s="483"/>
      <c r="H8" s="483"/>
      <c r="I8" s="483"/>
      <c r="J8" s="483"/>
      <c r="K8" s="483"/>
      <c r="L8" s="483"/>
      <c r="M8" s="483"/>
    </row>
    <row r="9" spans="1:17" ht="15.75" customHeight="1" thickBot="1" x14ac:dyDescent="0.35">
      <c r="A9" s="484"/>
      <c r="B9" s="505" t="s">
        <v>471</v>
      </c>
      <c r="C9" s="489"/>
      <c r="D9" s="489"/>
      <c r="E9" s="489"/>
      <c r="F9" s="489"/>
      <c r="G9" s="489"/>
      <c r="H9" s="489"/>
      <c r="I9" s="489"/>
      <c r="J9" s="489"/>
      <c r="K9" s="489"/>
      <c r="L9" s="489"/>
      <c r="M9" s="489"/>
      <c r="N9" s="490"/>
    </row>
    <row r="10" spans="1:17" s="169" customFormat="1" ht="15.75" customHeight="1" x14ac:dyDescent="0.2">
      <c r="A10" s="484"/>
      <c r="B10" s="180"/>
      <c r="C10" s="146"/>
      <c r="D10" s="146"/>
      <c r="E10" s="146"/>
      <c r="F10" s="146"/>
      <c r="G10" s="146"/>
      <c r="H10" s="146"/>
      <c r="I10" s="146"/>
      <c r="J10" s="146"/>
      <c r="K10" s="146"/>
      <c r="L10" s="191" t="s">
        <v>432</v>
      </c>
      <c r="M10" s="456"/>
      <c r="N10" s="456"/>
    </row>
    <row r="11" spans="1:17" s="169" customFormat="1" ht="15.75" customHeight="1" x14ac:dyDescent="0.2">
      <c r="A11" s="484"/>
      <c r="B11" s="180"/>
      <c r="C11" s="146"/>
      <c r="D11" s="146"/>
      <c r="E11" s="146"/>
      <c r="F11" s="193" t="s">
        <v>123</v>
      </c>
      <c r="G11" s="509" t="s">
        <v>200</v>
      </c>
      <c r="H11" s="510"/>
      <c r="I11" s="510"/>
      <c r="J11" s="511"/>
      <c r="K11" s="146"/>
      <c r="L11" s="192" t="str">
        <f>VLOOKUP(G11,Data!A13:B219,2,FALSE)</f>
        <v>S8602</v>
      </c>
      <c r="M11" s="456"/>
      <c r="N11" s="456"/>
    </row>
    <row r="12" spans="1:17" s="169" customFormat="1" ht="15.75" customHeight="1" x14ac:dyDescent="0.2">
      <c r="A12" s="484"/>
      <c r="B12" s="180"/>
      <c r="C12" s="170"/>
      <c r="D12" s="15"/>
      <c r="E12" s="15"/>
      <c r="F12" s="15"/>
      <c r="G12" s="15"/>
      <c r="H12" s="15"/>
      <c r="I12" s="15"/>
      <c r="J12" s="15"/>
      <c r="K12" s="15"/>
      <c r="L12" s="15"/>
      <c r="M12" s="456"/>
      <c r="N12" s="456"/>
    </row>
    <row r="13" spans="1:17" s="171" customFormat="1" ht="12.75" customHeight="1" x14ac:dyDescent="0.2">
      <c r="A13" s="484"/>
      <c r="B13" s="180"/>
      <c r="C13" s="491" t="s">
        <v>72</v>
      </c>
      <c r="D13" s="492"/>
      <c r="E13" s="492"/>
      <c r="F13" s="492"/>
      <c r="G13" s="492"/>
      <c r="H13" s="492"/>
      <c r="I13" s="492"/>
      <c r="J13" s="492"/>
      <c r="K13" s="492"/>
      <c r="L13" s="17"/>
      <c r="M13" s="456"/>
      <c r="N13" s="456"/>
      <c r="O13" s="169"/>
      <c r="P13" s="169"/>
      <c r="Q13" s="169"/>
    </row>
    <row r="14" spans="1:17" s="169" customFormat="1" ht="3.75" customHeight="1" x14ac:dyDescent="0.2">
      <c r="A14" s="484"/>
      <c r="B14" s="180"/>
      <c r="C14" s="15" t="s">
        <v>122</v>
      </c>
      <c r="D14" s="15"/>
      <c r="E14" s="15"/>
      <c r="F14" s="15"/>
      <c r="G14" s="15"/>
      <c r="H14" s="15"/>
      <c r="I14" s="15"/>
      <c r="J14" s="15"/>
      <c r="K14" s="15"/>
      <c r="L14" s="15"/>
      <c r="M14" s="456"/>
      <c r="N14" s="456"/>
    </row>
    <row r="15" spans="1:17" s="169" customFormat="1" ht="15.75" customHeight="1" x14ac:dyDescent="0.2">
      <c r="A15" s="484"/>
      <c r="B15" s="180"/>
      <c r="C15" s="148"/>
      <c r="D15" s="147" t="s">
        <v>124</v>
      </c>
      <c r="E15" s="452" t="s">
        <v>7697</v>
      </c>
      <c r="F15" s="453"/>
      <c r="G15" s="454"/>
      <c r="H15" s="147" t="s">
        <v>330</v>
      </c>
      <c r="I15" s="452" t="s">
        <v>7694</v>
      </c>
      <c r="J15" s="455"/>
      <c r="K15" s="147" t="s">
        <v>125</v>
      </c>
      <c r="L15" s="460" t="s">
        <v>7697</v>
      </c>
      <c r="M15" s="461"/>
      <c r="N15" s="181"/>
    </row>
    <row r="16" spans="1:17" s="169" customFormat="1" ht="3.75" customHeight="1" x14ac:dyDescent="0.2">
      <c r="A16" s="484"/>
      <c r="B16" s="180"/>
      <c r="C16" s="149"/>
      <c r="D16" s="149"/>
      <c r="E16" s="149"/>
      <c r="F16" s="149"/>
      <c r="G16" s="149"/>
      <c r="H16" s="149"/>
      <c r="I16" s="149"/>
      <c r="J16" s="149"/>
      <c r="K16" s="149"/>
      <c r="L16" s="149"/>
      <c r="M16" s="456"/>
      <c r="N16" s="456"/>
    </row>
    <row r="17" spans="1:17" s="169" customFormat="1" ht="15.75" customHeight="1" x14ac:dyDescent="0.2">
      <c r="A17" s="484"/>
      <c r="B17" s="180"/>
      <c r="C17" s="148"/>
      <c r="D17" s="147" t="s">
        <v>79</v>
      </c>
      <c r="E17" s="468" t="s">
        <v>7697</v>
      </c>
      <c r="F17" s="506"/>
      <c r="G17" s="506"/>
      <c r="H17" s="506"/>
      <c r="I17" s="506"/>
      <c r="J17" s="507"/>
      <c r="K17" s="149"/>
      <c r="L17" s="149"/>
      <c r="M17" s="456"/>
      <c r="N17" s="456"/>
    </row>
    <row r="18" spans="1:17" s="169" customFormat="1" ht="12.75" customHeight="1" x14ac:dyDescent="0.2">
      <c r="A18" s="484"/>
      <c r="B18" s="180"/>
      <c r="C18" s="149"/>
      <c r="D18" s="149"/>
      <c r="E18" s="149"/>
      <c r="F18" s="149"/>
      <c r="G18" s="149"/>
      <c r="H18" s="149"/>
      <c r="I18" s="149"/>
      <c r="J18" s="149"/>
      <c r="K18" s="149"/>
      <c r="L18" s="149"/>
      <c r="M18" s="456"/>
      <c r="N18" s="456"/>
    </row>
    <row r="19" spans="1:17" s="169" customFormat="1" ht="12.75" customHeight="1" x14ac:dyDescent="0.2">
      <c r="A19" s="484"/>
      <c r="B19" s="180"/>
      <c r="C19" s="472" t="s">
        <v>73</v>
      </c>
      <c r="D19" s="473"/>
      <c r="E19" s="473"/>
      <c r="F19" s="150"/>
      <c r="G19" s="150"/>
      <c r="H19" s="150"/>
      <c r="I19" s="150"/>
      <c r="J19" s="150"/>
      <c r="K19" s="150"/>
      <c r="L19" s="150"/>
      <c r="M19" s="456"/>
      <c r="N19" s="456"/>
    </row>
    <row r="20" spans="1:17" s="169" customFormat="1" ht="3.75" customHeight="1" x14ac:dyDescent="0.2">
      <c r="A20" s="484"/>
      <c r="B20" s="180"/>
      <c r="C20" s="149"/>
      <c r="D20" s="149"/>
      <c r="E20" s="149"/>
      <c r="F20" s="149"/>
      <c r="G20" s="149"/>
      <c r="H20" s="149"/>
      <c r="I20" s="149"/>
      <c r="J20" s="149"/>
      <c r="K20" s="149"/>
      <c r="L20" s="149"/>
      <c r="M20" s="456"/>
      <c r="N20" s="456"/>
    </row>
    <row r="21" spans="1:17" s="172" customFormat="1" ht="15.75" customHeight="1" x14ac:dyDescent="0.2">
      <c r="A21" s="484"/>
      <c r="B21" s="180"/>
      <c r="C21" s="148"/>
      <c r="D21" s="147" t="s">
        <v>124</v>
      </c>
      <c r="E21" s="452" t="s">
        <v>7697</v>
      </c>
      <c r="F21" s="453"/>
      <c r="G21" s="454"/>
      <c r="H21" s="147" t="s">
        <v>330</v>
      </c>
      <c r="I21" s="452" t="s">
        <v>7695</v>
      </c>
      <c r="J21" s="455"/>
      <c r="K21" s="147" t="s">
        <v>125</v>
      </c>
      <c r="L21" s="460" t="s">
        <v>7697</v>
      </c>
      <c r="M21" s="461"/>
      <c r="N21" s="181"/>
      <c r="O21" s="169"/>
      <c r="P21" s="169"/>
      <c r="Q21" s="169"/>
    </row>
    <row r="22" spans="1:17" s="169" customFormat="1" ht="3.75" customHeight="1" x14ac:dyDescent="0.2">
      <c r="A22" s="484"/>
      <c r="B22" s="180"/>
      <c r="C22" s="149"/>
      <c r="D22" s="149"/>
      <c r="E22" s="146"/>
      <c r="F22" s="146"/>
      <c r="G22" s="146"/>
      <c r="H22" s="146"/>
      <c r="I22" s="146"/>
      <c r="J22" s="146"/>
      <c r="K22" s="146"/>
      <c r="L22" s="146"/>
      <c r="M22" s="456"/>
      <c r="N22" s="456"/>
    </row>
    <row r="23" spans="1:17" s="172" customFormat="1" ht="15.75" customHeight="1" x14ac:dyDescent="0.2">
      <c r="A23" s="484"/>
      <c r="B23" s="180"/>
      <c r="C23" s="148"/>
      <c r="D23" s="147" t="s">
        <v>79</v>
      </c>
      <c r="E23" s="468" t="s">
        <v>7697</v>
      </c>
      <c r="F23" s="506"/>
      <c r="G23" s="506"/>
      <c r="H23" s="506"/>
      <c r="I23" s="506"/>
      <c r="J23" s="507"/>
      <c r="K23" s="146"/>
      <c r="L23" s="146"/>
      <c r="M23" s="456"/>
      <c r="N23" s="456"/>
      <c r="O23" s="169"/>
      <c r="P23" s="169"/>
      <c r="Q23" s="169"/>
    </row>
    <row r="24" spans="1:17" s="169" customFormat="1" ht="12.75" customHeight="1" x14ac:dyDescent="0.2">
      <c r="A24" s="484"/>
      <c r="B24" s="180"/>
      <c r="C24" s="149"/>
      <c r="D24" s="149"/>
      <c r="E24" s="149"/>
      <c r="F24" s="149"/>
      <c r="G24" s="149"/>
      <c r="H24" s="149"/>
      <c r="I24" s="149"/>
      <c r="J24" s="149"/>
      <c r="K24" s="149"/>
      <c r="L24" s="149"/>
      <c r="M24" s="456"/>
      <c r="N24" s="456"/>
    </row>
    <row r="25" spans="1:17" s="169" customFormat="1" ht="12.75" customHeight="1" x14ac:dyDescent="0.2">
      <c r="A25" s="484"/>
      <c r="B25" s="180"/>
      <c r="C25" s="472" t="s">
        <v>331</v>
      </c>
      <c r="D25" s="473"/>
      <c r="E25" s="473"/>
      <c r="F25" s="149"/>
      <c r="G25" s="149"/>
      <c r="H25" s="149"/>
      <c r="I25" s="149"/>
      <c r="J25" s="149"/>
      <c r="K25" s="149"/>
      <c r="L25" s="149"/>
      <c r="M25" s="146"/>
      <c r="N25" s="181"/>
    </row>
    <row r="26" spans="1:17" s="169" customFormat="1" ht="12.75" customHeight="1" x14ac:dyDescent="0.2">
      <c r="A26" s="484"/>
      <c r="B26" s="180"/>
      <c r="C26" s="179" t="s">
        <v>81</v>
      </c>
      <c r="D26" s="178"/>
      <c r="E26" s="178"/>
      <c r="F26" s="178"/>
      <c r="G26" s="178"/>
      <c r="H26" s="178"/>
      <c r="I26" s="178"/>
      <c r="J26" s="178"/>
      <c r="K26" s="178"/>
      <c r="L26" s="178"/>
      <c r="M26" s="146"/>
      <c r="N26" s="181"/>
    </row>
    <row r="27" spans="1:17" s="169" customFormat="1" ht="12.75" customHeight="1" x14ac:dyDescent="0.2">
      <c r="A27" s="484"/>
      <c r="B27" s="180"/>
      <c r="C27" s="179" t="s">
        <v>80</v>
      </c>
      <c r="D27" s="161"/>
      <c r="E27" s="161"/>
      <c r="F27" s="161"/>
      <c r="G27" s="161"/>
      <c r="H27" s="161"/>
      <c r="I27" s="161"/>
      <c r="J27" s="161"/>
      <c r="K27" s="161"/>
      <c r="L27" s="161"/>
      <c r="M27" s="146"/>
      <c r="N27" s="181"/>
    </row>
    <row r="28" spans="1:17" s="169" customFormat="1" ht="3.75" customHeight="1" x14ac:dyDescent="0.2">
      <c r="A28" s="484"/>
      <c r="B28" s="180"/>
      <c r="C28" s="161"/>
      <c r="D28" s="161"/>
      <c r="E28" s="161"/>
      <c r="F28" s="161"/>
      <c r="G28" s="161"/>
      <c r="H28" s="161"/>
      <c r="I28" s="161"/>
      <c r="J28" s="161"/>
      <c r="K28" s="161"/>
      <c r="L28" s="161"/>
      <c r="M28" s="146"/>
      <c r="N28" s="181"/>
    </row>
    <row r="29" spans="1:17" s="169" customFormat="1" ht="15.75" customHeight="1" x14ac:dyDescent="0.2">
      <c r="A29" s="484"/>
      <c r="B29" s="180"/>
      <c r="C29" s="468" t="s">
        <v>7697</v>
      </c>
      <c r="D29" s="469"/>
      <c r="E29" s="469"/>
      <c r="F29" s="469"/>
      <c r="G29" s="469"/>
      <c r="H29" s="469"/>
      <c r="I29" s="469"/>
      <c r="J29" s="469"/>
      <c r="K29" s="469"/>
      <c r="L29" s="470"/>
      <c r="M29" s="10"/>
      <c r="N29" s="181"/>
    </row>
    <row r="30" spans="1:17" s="169" customFormat="1" ht="12.75" customHeight="1" thickBot="1" x14ac:dyDescent="0.25">
      <c r="A30" s="484"/>
      <c r="B30" s="182"/>
      <c r="C30" s="183"/>
      <c r="D30" s="183"/>
      <c r="E30" s="183"/>
      <c r="F30" s="183"/>
      <c r="G30" s="183"/>
      <c r="H30" s="183"/>
      <c r="I30" s="183"/>
      <c r="J30" s="183"/>
      <c r="K30" s="183"/>
      <c r="L30" s="183"/>
      <c r="M30" s="508"/>
      <c r="N30" s="508"/>
    </row>
    <row r="31" spans="1:17" s="169" customFormat="1" ht="12.75" customHeight="1" thickBot="1" x14ac:dyDescent="0.25">
      <c r="A31" s="484"/>
      <c r="B31" s="173"/>
      <c r="C31" s="128"/>
      <c r="D31" s="128"/>
      <c r="E31" s="128"/>
      <c r="F31" s="128"/>
      <c r="G31" s="128"/>
      <c r="H31" s="128"/>
      <c r="I31" s="128"/>
      <c r="J31" s="128"/>
      <c r="K31" s="128"/>
      <c r="L31" s="128"/>
      <c r="M31" s="173"/>
      <c r="N31" s="173"/>
    </row>
    <row r="32" spans="1:17" ht="15.75" customHeight="1" thickBot="1" x14ac:dyDescent="0.35">
      <c r="A32" s="484"/>
      <c r="B32" s="488" t="s">
        <v>683</v>
      </c>
      <c r="C32" s="489"/>
      <c r="D32" s="489"/>
      <c r="E32" s="489"/>
      <c r="F32" s="489"/>
      <c r="G32" s="489"/>
      <c r="H32" s="489"/>
      <c r="I32" s="489"/>
      <c r="J32" s="489"/>
      <c r="K32" s="489"/>
      <c r="L32" s="489"/>
      <c r="M32" s="489"/>
      <c r="N32" s="490"/>
    </row>
    <row r="33" spans="2:14" s="169" customFormat="1" ht="15.75" customHeight="1" x14ac:dyDescent="0.25">
      <c r="B33" s="184"/>
      <c r="C33" s="471" t="str">
        <f>CONCATENATE("Welcome to CIPFA's Public Library Statistics ",Year," Questionnaire.")</f>
        <v>Welcome to CIPFA's Public Library Statistics 2020 Questionnaire.</v>
      </c>
      <c r="D33" s="471"/>
      <c r="E33" s="471"/>
      <c r="F33" s="471"/>
      <c r="G33" s="471"/>
      <c r="H33" s="471"/>
      <c r="I33" s="471"/>
      <c r="J33" s="471"/>
      <c r="K33" s="471"/>
      <c r="L33" s="471"/>
      <c r="M33" s="471"/>
      <c r="N33" s="185"/>
    </row>
    <row r="34" spans="2:14" s="169" customFormat="1" ht="12.75" customHeight="1" thickBot="1" x14ac:dyDescent="0.25">
      <c r="B34" s="184"/>
      <c r="C34" s="175"/>
      <c r="D34" s="175"/>
      <c r="E34" s="175"/>
      <c r="F34" s="175"/>
      <c r="G34" s="175"/>
      <c r="H34" s="176"/>
      <c r="I34" s="176"/>
      <c r="J34" s="176"/>
      <c r="K34" s="176"/>
      <c r="L34" s="176"/>
      <c r="M34" s="174"/>
      <c r="N34" s="185"/>
    </row>
    <row r="35" spans="2:14" s="169" customFormat="1" ht="12.75" customHeight="1" x14ac:dyDescent="0.2">
      <c r="B35" s="184"/>
      <c r="C35" s="496" t="s">
        <v>2160</v>
      </c>
      <c r="D35" s="497"/>
      <c r="E35" s="497"/>
      <c r="F35" s="497"/>
      <c r="G35" s="497"/>
      <c r="H35" s="497"/>
      <c r="I35" s="497"/>
      <c r="J35" s="497"/>
      <c r="K35" s="497"/>
      <c r="L35" s="497"/>
      <c r="M35" s="498"/>
      <c r="N35" s="185"/>
    </row>
    <row r="36" spans="2:14" s="169" customFormat="1" ht="12.75" customHeight="1" x14ac:dyDescent="0.2">
      <c r="B36" s="184"/>
      <c r="C36" s="499"/>
      <c r="D36" s="500"/>
      <c r="E36" s="500"/>
      <c r="F36" s="500"/>
      <c r="G36" s="500"/>
      <c r="H36" s="500"/>
      <c r="I36" s="500"/>
      <c r="J36" s="500"/>
      <c r="K36" s="500"/>
      <c r="L36" s="500"/>
      <c r="M36" s="501"/>
      <c r="N36" s="185"/>
    </row>
    <row r="37" spans="2:14" s="169" customFormat="1" ht="12.75" customHeight="1" x14ac:dyDescent="0.2">
      <c r="B37" s="184"/>
      <c r="C37" s="499"/>
      <c r="D37" s="500"/>
      <c r="E37" s="500"/>
      <c r="F37" s="500"/>
      <c r="G37" s="500"/>
      <c r="H37" s="500"/>
      <c r="I37" s="500"/>
      <c r="J37" s="500"/>
      <c r="K37" s="500"/>
      <c r="L37" s="500"/>
      <c r="M37" s="501"/>
      <c r="N37" s="185"/>
    </row>
    <row r="38" spans="2:14" s="169" customFormat="1" ht="12.75" customHeight="1" x14ac:dyDescent="0.2">
      <c r="B38" s="184"/>
      <c r="C38" s="499"/>
      <c r="D38" s="500"/>
      <c r="E38" s="500"/>
      <c r="F38" s="500"/>
      <c r="G38" s="500"/>
      <c r="H38" s="500"/>
      <c r="I38" s="500"/>
      <c r="J38" s="500"/>
      <c r="K38" s="500"/>
      <c r="L38" s="500"/>
      <c r="M38" s="501"/>
      <c r="N38" s="185"/>
    </row>
    <row r="39" spans="2:14" s="169" customFormat="1" ht="12.75" customHeight="1" x14ac:dyDescent="0.2">
      <c r="B39" s="184"/>
      <c r="C39" s="499"/>
      <c r="D39" s="500"/>
      <c r="E39" s="500"/>
      <c r="F39" s="500"/>
      <c r="G39" s="500"/>
      <c r="H39" s="500"/>
      <c r="I39" s="500"/>
      <c r="J39" s="500"/>
      <c r="K39" s="500"/>
      <c r="L39" s="500"/>
      <c r="M39" s="501"/>
      <c r="N39" s="185"/>
    </row>
    <row r="40" spans="2:14" s="169" customFormat="1" ht="12.75" customHeight="1" x14ac:dyDescent="0.2">
      <c r="B40" s="184"/>
      <c r="C40" s="499"/>
      <c r="D40" s="500"/>
      <c r="E40" s="500"/>
      <c r="F40" s="500"/>
      <c r="G40" s="500"/>
      <c r="H40" s="500"/>
      <c r="I40" s="500"/>
      <c r="J40" s="500"/>
      <c r="K40" s="500"/>
      <c r="L40" s="500"/>
      <c r="M40" s="501"/>
      <c r="N40" s="185"/>
    </row>
    <row r="41" spans="2:14" s="169" customFormat="1" ht="12.75" customHeight="1" thickBot="1" x14ac:dyDescent="0.25">
      <c r="B41" s="184"/>
      <c r="C41" s="502"/>
      <c r="D41" s="503"/>
      <c r="E41" s="503"/>
      <c r="F41" s="503"/>
      <c r="G41" s="503"/>
      <c r="H41" s="503"/>
      <c r="I41" s="503"/>
      <c r="J41" s="503"/>
      <c r="K41" s="503"/>
      <c r="L41" s="503"/>
      <c r="M41" s="504"/>
      <c r="N41" s="185"/>
    </row>
    <row r="42" spans="2:14" s="169" customFormat="1" ht="12.75" customHeight="1" thickBot="1" x14ac:dyDescent="0.25">
      <c r="B42" s="184"/>
      <c r="C42" s="175"/>
      <c r="D42" s="175"/>
      <c r="E42" s="175"/>
      <c r="F42" s="175"/>
      <c r="G42" s="175"/>
      <c r="H42" s="176"/>
      <c r="I42" s="176"/>
      <c r="J42" s="176"/>
      <c r="K42" s="176"/>
      <c r="L42" s="176"/>
      <c r="M42" s="174"/>
      <c r="N42" s="185"/>
    </row>
    <row r="43" spans="2:14" s="169" customFormat="1" ht="12.75" customHeight="1" x14ac:dyDescent="0.2">
      <c r="B43" s="184"/>
      <c r="C43" s="474" t="s">
        <v>7693</v>
      </c>
      <c r="D43" s="475"/>
      <c r="E43" s="475"/>
      <c r="F43" s="475"/>
      <c r="G43" s="475"/>
      <c r="H43" s="475"/>
      <c r="I43" s="475"/>
      <c r="J43" s="475"/>
      <c r="K43" s="475"/>
      <c r="L43" s="475"/>
      <c r="M43" s="476"/>
      <c r="N43" s="185"/>
    </row>
    <row r="44" spans="2:14" s="169" customFormat="1" ht="12.75" customHeight="1" x14ac:dyDescent="0.2">
      <c r="B44" s="184"/>
      <c r="C44" s="477"/>
      <c r="D44" s="478"/>
      <c r="E44" s="478"/>
      <c r="F44" s="478"/>
      <c r="G44" s="478"/>
      <c r="H44" s="478"/>
      <c r="I44" s="478"/>
      <c r="J44" s="478"/>
      <c r="K44" s="478"/>
      <c r="L44" s="478"/>
      <c r="M44" s="479"/>
      <c r="N44" s="185"/>
    </row>
    <row r="45" spans="2:14" s="169" customFormat="1" ht="12.75" customHeight="1" x14ac:dyDescent="0.2">
      <c r="B45" s="184"/>
      <c r="C45" s="477"/>
      <c r="D45" s="478"/>
      <c r="E45" s="478"/>
      <c r="F45" s="478"/>
      <c r="G45" s="478"/>
      <c r="H45" s="478"/>
      <c r="I45" s="478"/>
      <c r="J45" s="478"/>
      <c r="K45" s="478"/>
      <c r="L45" s="478"/>
      <c r="M45" s="479"/>
      <c r="N45" s="185"/>
    </row>
    <row r="46" spans="2:14" s="169" customFormat="1" ht="12.75" customHeight="1" thickBot="1" x14ac:dyDescent="0.25">
      <c r="B46" s="184"/>
      <c r="C46" s="480"/>
      <c r="D46" s="481"/>
      <c r="E46" s="481"/>
      <c r="F46" s="481"/>
      <c r="G46" s="481"/>
      <c r="H46" s="481"/>
      <c r="I46" s="481"/>
      <c r="J46" s="481"/>
      <c r="K46" s="481"/>
      <c r="L46" s="481"/>
      <c r="M46" s="482"/>
      <c r="N46" s="185"/>
    </row>
    <row r="47" spans="2:14" s="169" customFormat="1" ht="12.75" customHeight="1" thickBot="1" x14ac:dyDescent="0.25">
      <c r="B47" s="184"/>
      <c r="C47" s="175"/>
      <c r="D47" s="175"/>
      <c r="E47" s="175"/>
      <c r="F47" s="175"/>
      <c r="G47" s="175"/>
      <c r="H47" s="176"/>
      <c r="I47" s="176"/>
      <c r="J47" s="176"/>
      <c r="K47" s="176"/>
      <c r="L47" s="176"/>
      <c r="M47" s="174"/>
      <c r="N47" s="185"/>
    </row>
    <row r="48" spans="2:14" s="169" customFormat="1" ht="12.75" customHeight="1" x14ac:dyDescent="0.2">
      <c r="B48" s="184"/>
      <c r="C48" s="465" t="str">
        <f>"Please complete and email this questionnaire by Friday 31 July " &amp;Year</f>
        <v>Please complete and email this questionnaire by Friday 31 July 2020</v>
      </c>
      <c r="D48" s="466"/>
      <c r="E48" s="466"/>
      <c r="F48" s="466"/>
      <c r="G48" s="466"/>
      <c r="H48" s="466"/>
      <c r="I48" s="466"/>
      <c r="J48" s="466"/>
      <c r="K48" s="466"/>
      <c r="L48" s="466"/>
      <c r="M48" s="467"/>
      <c r="N48" s="185"/>
    </row>
    <row r="49" spans="2:14" s="169" customFormat="1" ht="12.75" customHeight="1" x14ac:dyDescent="0.2">
      <c r="B49" s="184"/>
      <c r="C49" s="462" t="s">
        <v>859</v>
      </c>
      <c r="D49" s="463"/>
      <c r="E49" s="463"/>
      <c r="F49" s="463"/>
      <c r="G49" s="463"/>
      <c r="H49" s="463"/>
      <c r="I49" s="463"/>
      <c r="J49" s="463"/>
      <c r="K49" s="463"/>
      <c r="L49" s="463"/>
      <c r="M49" s="464"/>
      <c r="N49" s="185"/>
    </row>
    <row r="50" spans="2:14" s="169" customFormat="1" ht="12.75" customHeight="1" thickBot="1" x14ac:dyDescent="0.25">
      <c r="B50" s="184"/>
      <c r="C50" s="457" t="s">
        <v>509</v>
      </c>
      <c r="D50" s="458"/>
      <c r="E50" s="458"/>
      <c r="F50" s="458"/>
      <c r="G50" s="458"/>
      <c r="H50" s="458"/>
      <c r="I50" s="458"/>
      <c r="J50" s="458"/>
      <c r="K50" s="458"/>
      <c r="L50" s="458"/>
      <c r="M50" s="459"/>
      <c r="N50" s="185"/>
    </row>
    <row r="51" spans="2:14" s="169" customFormat="1" ht="12.75" customHeight="1" x14ac:dyDescent="0.2">
      <c r="B51" s="184"/>
      <c r="C51" s="175"/>
      <c r="D51" s="175"/>
      <c r="E51" s="175"/>
      <c r="F51" s="175"/>
      <c r="G51" s="175"/>
      <c r="H51" s="176"/>
      <c r="I51" s="176"/>
      <c r="J51" s="176"/>
      <c r="K51" s="176"/>
      <c r="L51" s="176"/>
      <c r="M51" s="174"/>
      <c r="N51" s="185"/>
    </row>
    <row r="52" spans="2:14" s="169" customFormat="1" ht="12.75" customHeight="1" x14ac:dyDescent="0.2">
      <c r="B52" s="184"/>
      <c r="C52" s="512" t="s">
        <v>6850</v>
      </c>
      <c r="D52" s="512"/>
      <c r="E52" s="512"/>
      <c r="F52" s="512"/>
      <c r="G52" s="512"/>
      <c r="H52" s="512"/>
      <c r="I52" s="512"/>
      <c r="J52" s="512"/>
      <c r="K52" s="512"/>
      <c r="L52" s="512"/>
      <c r="M52" s="512"/>
      <c r="N52" s="185"/>
    </row>
    <row r="53" spans="2:14" s="169" customFormat="1" ht="12.75" customHeight="1" x14ac:dyDescent="0.2">
      <c r="B53" s="184"/>
      <c r="C53" s="512"/>
      <c r="D53" s="512"/>
      <c r="E53" s="512"/>
      <c r="F53" s="512"/>
      <c r="G53" s="512"/>
      <c r="H53" s="512"/>
      <c r="I53" s="512"/>
      <c r="J53" s="512"/>
      <c r="K53" s="512"/>
      <c r="L53" s="512"/>
      <c r="M53" s="512"/>
      <c r="N53" s="185"/>
    </row>
    <row r="54" spans="2:14" s="169" customFormat="1" ht="15.75" customHeight="1" x14ac:dyDescent="0.2">
      <c r="B54" s="184"/>
      <c r="C54" s="159"/>
      <c r="D54" s="7"/>
      <c r="E54" s="7"/>
      <c r="F54" s="7"/>
      <c r="G54" s="31" t="s">
        <v>82</v>
      </c>
      <c r="H54" s="160" t="s">
        <v>329</v>
      </c>
      <c r="I54" s="7"/>
      <c r="J54" s="157"/>
      <c r="K54" s="157"/>
      <c r="L54" s="157"/>
      <c r="M54" s="174"/>
      <c r="N54" s="185"/>
    </row>
    <row r="55" spans="2:14" s="169" customFormat="1" ht="15.75" customHeight="1" x14ac:dyDescent="0.2">
      <c r="B55" s="184"/>
      <c r="C55" s="158"/>
      <c r="D55" s="7"/>
      <c r="E55" s="7"/>
      <c r="F55" s="7"/>
      <c r="G55" s="31" t="s">
        <v>83</v>
      </c>
      <c r="H55" s="7" t="s">
        <v>6851</v>
      </c>
      <c r="I55" s="7"/>
      <c r="J55" s="6"/>
      <c r="K55" s="6"/>
      <c r="L55" s="6"/>
      <c r="M55" s="174"/>
      <c r="N55" s="185"/>
    </row>
    <row r="56" spans="2:14" s="169" customFormat="1" ht="15.75" customHeight="1" x14ac:dyDescent="0.2">
      <c r="B56" s="184"/>
      <c r="C56" s="7"/>
      <c r="D56" s="7"/>
      <c r="E56" s="7"/>
      <c r="F56" s="7"/>
      <c r="G56" s="7"/>
      <c r="H56" s="177"/>
      <c r="I56" s="177"/>
      <c r="J56" s="177"/>
      <c r="K56" s="177"/>
      <c r="L56" s="177"/>
      <c r="M56" s="174"/>
      <c r="N56" s="185"/>
    </row>
    <row r="57" spans="2:14" s="169" customFormat="1" ht="12.75" customHeight="1" thickBot="1" x14ac:dyDescent="0.25">
      <c r="B57" s="186" t="s">
        <v>7140</v>
      </c>
      <c r="C57" s="187"/>
      <c r="D57" s="188"/>
      <c r="E57" s="188"/>
      <c r="F57" s="188"/>
      <c r="G57" s="188"/>
      <c r="H57" s="188"/>
      <c r="I57" s="188"/>
      <c r="J57" s="188"/>
      <c r="K57" s="188"/>
      <c r="L57" s="188"/>
      <c r="M57" s="189"/>
      <c r="N57" s="190"/>
    </row>
    <row r="58" spans="2:14" ht="12.75" customHeight="1" x14ac:dyDescent="0.3">
      <c r="H58" s="54"/>
      <c r="I58" s="54"/>
      <c r="J58" s="54"/>
      <c r="K58" s="54"/>
      <c r="L58" s="54"/>
      <c r="M58" s="54"/>
      <c r="N58" s="54"/>
    </row>
    <row r="59" spans="2:14" ht="12.75" customHeight="1" x14ac:dyDescent="0.3">
      <c r="B59" s="495" t="str">
        <f>CONCATENATE("© CIPFA ",Year)</f>
        <v>© CIPFA 2020</v>
      </c>
      <c r="C59" s="494"/>
      <c r="D59" s="494"/>
      <c r="E59" s="494"/>
      <c r="F59" s="494"/>
      <c r="G59" s="494"/>
      <c r="H59" s="494"/>
      <c r="I59" s="494"/>
      <c r="J59" s="494"/>
      <c r="K59" s="484"/>
      <c r="L59" s="484"/>
      <c r="M59" s="484"/>
      <c r="N59" s="484"/>
    </row>
    <row r="60" spans="2:14" ht="12.75" customHeight="1" x14ac:dyDescent="0.3">
      <c r="B60" s="513" t="s">
        <v>433</v>
      </c>
      <c r="C60" s="513"/>
      <c r="D60" s="513"/>
      <c r="E60" s="513"/>
      <c r="F60" s="513"/>
      <c r="G60" s="513"/>
      <c r="H60" s="513"/>
      <c r="I60" s="513"/>
      <c r="J60" s="513"/>
      <c r="K60" s="513"/>
      <c r="L60" s="513"/>
      <c r="M60" s="513"/>
      <c r="N60" s="513"/>
    </row>
    <row r="61" spans="2:14" ht="12.75" customHeight="1" x14ac:dyDescent="0.3">
      <c r="B61" s="493" t="s">
        <v>71</v>
      </c>
      <c r="C61" s="494"/>
      <c r="D61" s="494"/>
      <c r="E61" s="494"/>
      <c r="F61" s="494"/>
      <c r="G61" s="494"/>
      <c r="H61" s="494"/>
      <c r="I61" s="494"/>
      <c r="J61" s="494"/>
      <c r="K61" s="484"/>
      <c r="L61" s="484"/>
      <c r="M61" s="484"/>
      <c r="N61" s="484"/>
    </row>
    <row r="62" spans="2:14" ht="12.75" customHeight="1" x14ac:dyDescent="0.3">
      <c r="H62" s="54"/>
      <c r="I62" s="54"/>
      <c r="J62" s="54"/>
      <c r="K62" s="54"/>
      <c r="L62" s="54"/>
      <c r="M62" s="54"/>
      <c r="N62" s="54"/>
    </row>
    <row r="63" spans="2:14" ht="12.75" hidden="1" customHeight="1" x14ac:dyDescent="0.3">
      <c r="H63" s="54"/>
      <c r="I63" s="54"/>
      <c r="J63" s="54"/>
      <c r="K63" s="54"/>
      <c r="L63" s="54"/>
      <c r="M63" s="54"/>
      <c r="N63" s="54"/>
    </row>
    <row r="64" spans="2:14" ht="12.75" hidden="1" customHeight="1" x14ac:dyDescent="0.3">
      <c r="H64" s="54"/>
      <c r="I64" s="54"/>
      <c r="J64" s="54"/>
      <c r="K64" s="54"/>
      <c r="L64" s="54"/>
      <c r="M64" s="54"/>
      <c r="N64" s="54"/>
    </row>
    <row r="65" spans="2:14" ht="12.75" hidden="1" customHeight="1" x14ac:dyDescent="0.3">
      <c r="H65" s="54"/>
      <c r="I65" s="54"/>
      <c r="J65" s="54"/>
      <c r="K65" s="54"/>
      <c r="L65" s="54"/>
      <c r="M65" s="54"/>
      <c r="N65" s="54"/>
    </row>
    <row r="66" spans="2:14" ht="12.75" hidden="1" customHeight="1" x14ac:dyDescent="0.3">
      <c r="H66" s="54"/>
      <c r="I66" s="54"/>
      <c r="J66" s="54"/>
      <c r="K66" s="54"/>
      <c r="L66" s="54"/>
      <c r="M66" s="54"/>
      <c r="N66" s="54"/>
    </row>
    <row r="67" spans="2:14" ht="12.75" hidden="1" customHeight="1" x14ac:dyDescent="0.3">
      <c r="H67" s="54"/>
      <c r="I67" s="54"/>
      <c r="J67" s="54"/>
      <c r="K67" s="54"/>
      <c r="L67" s="54"/>
      <c r="M67" s="54"/>
      <c r="N67" s="54"/>
    </row>
    <row r="68" spans="2:14" ht="12.75" hidden="1" customHeight="1" x14ac:dyDescent="0.3">
      <c r="H68" s="54"/>
      <c r="I68" s="54"/>
      <c r="J68" s="54"/>
      <c r="K68" s="54"/>
      <c r="L68" s="54"/>
      <c r="M68" s="54"/>
      <c r="N68" s="54"/>
    </row>
    <row r="69" spans="2:14" ht="12.75" hidden="1" customHeight="1" x14ac:dyDescent="0.3">
      <c r="B69" s="55"/>
    </row>
    <row r="70" spans="2:14" ht="12.75" hidden="1" customHeight="1" x14ac:dyDescent="0.3">
      <c r="B70" s="55"/>
    </row>
    <row r="71" spans="2:14" ht="12.75" hidden="1" customHeight="1" x14ac:dyDescent="0.3">
      <c r="B71" s="55"/>
    </row>
    <row r="72" spans="2:14" ht="12.75" hidden="1" customHeight="1" x14ac:dyDescent="0.3">
      <c r="B72" s="55"/>
    </row>
    <row r="73" spans="2:14" ht="12.75" hidden="1" customHeight="1" x14ac:dyDescent="0.3">
      <c r="B73" s="55"/>
    </row>
    <row r="74" spans="2:14" ht="12.75" hidden="1" customHeight="1" x14ac:dyDescent="0.3">
      <c r="B74" s="55"/>
    </row>
    <row r="75" spans="2:14" ht="12.75" hidden="1" customHeight="1" x14ac:dyDescent="0.3">
      <c r="B75" s="55"/>
    </row>
    <row r="76" spans="2:14" ht="12.75" hidden="1" customHeight="1" x14ac:dyDescent="0.3">
      <c r="B76" s="55"/>
    </row>
    <row r="77" spans="2:14" ht="12.75" hidden="1" customHeight="1" x14ac:dyDescent="0.3">
      <c r="B77" s="55"/>
    </row>
    <row r="78" spans="2:14" ht="12.75" hidden="1" customHeight="1" x14ac:dyDescent="0.3">
      <c r="B78" s="55"/>
    </row>
    <row r="79" spans="2:14" ht="12.75" hidden="1" customHeight="1" x14ac:dyDescent="0.3">
      <c r="B79" s="55"/>
    </row>
    <row r="80" spans="2:14" ht="12.75" hidden="1" customHeight="1" x14ac:dyDescent="0.3">
      <c r="B80" s="55"/>
    </row>
    <row r="81" spans="2:2" ht="12.75" hidden="1" customHeight="1" x14ac:dyDescent="0.3">
      <c r="B81" s="55"/>
    </row>
    <row r="82" spans="2:2" ht="12.75" hidden="1" customHeight="1" x14ac:dyDescent="0.3">
      <c r="B82" s="55"/>
    </row>
    <row r="83" spans="2:2" ht="12.75" hidden="1" customHeight="1" x14ac:dyDescent="0.3">
      <c r="B83" s="55"/>
    </row>
    <row r="84" spans="2:2" ht="12.75" hidden="1" customHeight="1" x14ac:dyDescent="0.3">
      <c r="B84" s="55"/>
    </row>
    <row r="85" spans="2:2" ht="12.75" hidden="1" customHeight="1" x14ac:dyDescent="0.3">
      <c r="B85" s="55"/>
    </row>
    <row r="86" spans="2:2" ht="12.75" hidden="1" customHeight="1" x14ac:dyDescent="0.3">
      <c r="B86" s="55"/>
    </row>
    <row r="87" spans="2:2" ht="12.75" hidden="1" customHeight="1" x14ac:dyDescent="0.3">
      <c r="B87" s="55"/>
    </row>
    <row r="88" spans="2:2" ht="12.75" hidden="1" customHeight="1" x14ac:dyDescent="0.3">
      <c r="B88" s="55"/>
    </row>
    <row r="89" spans="2:2" ht="12.75" hidden="1" customHeight="1" x14ac:dyDescent="0.3">
      <c r="B89" s="55"/>
    </row>
    <row r="90" spans="2:2" ht="12.75" hidden="1" customHeight="1" x14ac:dyDescent="0.3">
      <c r="B90" s="55"/>
    </row>
    <row r="91" spans="2:2" ht="12.75" hidden="1" customHeight="1" x14ac:dyDescent="0.3">
      <c r="B91" s="55"/>
    </row>
    <row r="92" spans="2:2" ht="12.75" hidden="1" customHeight="1" x14ac:dyDescent="0.3">
      <c r="B92" s="55"/>
    </row>
    <row r="93" spans="2:2" ht="12.75" hidden="1" customHeight="1" x14ac:dyDescent="0.3">
      <c r="B93" s="55"/>
    </row>
    <row r="94" spans="2:2" ht="12.75" hidden="1" customHeight="1" x14ac:dyDescent="0.3">
      <c r="B94" s="55"/>
    </row>
    <row r="95" spans="2:2" ht="12.75" hidden="1" customHeight="1" x14ac:dyDescent="0.3">
      <c r="B95" s="55"/>
    </row>
    <row r="96" spans="2:2" ht="12.75" hidden="1" customHeight="1" x14ac:dyDescent="0.3">
      <c r="B96" s="55"/>
    </row>
    <row r="97" spans="2:2" ht="12.75" hidden="1" customHeight="1" x14ac:dyDescent="0.3">
      <c r="B97" s="55"/>
    </row>
    <row r="98" spans="2:2" ht="12.75" hidden="1" customHeight="1" x14ac:dyDescent="0.3">
      <c r="B98" s="55"/>
    </row>
    <row r="99" spans="2:2" ht="12.75" hidden="1" customHeight="1" x14ac:dyDescent="0.3">
      <c r="B99" s="55"/>
    </row>
    <row r="100" spans="2:2" ht="12.75" hidden="1" customHeight="1" x14ac:dyDescent="0.3">
      <c r="B100" s="55"/>
    </row>
    <row r="101" spans="2:2" ht="12.75" hidden="1" customHeight="1" x14ac:dyDescent="0.3">
      <c r="B101" s="55"/>
    </row>
    <row r="102" spans="2:2" ht="12.75" hidden="1" customHeight="1" x14ac:dyDescent="0.3">
      <c r="B102" s="55"/>
    </row>
    <row r="103" spans="2:2" ht="12.75" hidden="1" customHeight="1" x14ac:dyDescent="0.3">
      <c r="B103" s="55"/>
    </row>
    <row r="104" spans="2:2" ht="12.75" hidden="1" customHeight="1" x14ac:dyDescent="0.3">
      <c r="B104" s="55"/>
    </row>
    <row r="105" spans="2:2" ht="12.75" hidden="1" customHeight="1" x14ac:dyDescent="0.3">
      <c r="B105" s="55"/>
    </row>
    <row r="106" spans="2:2" ht="12.75" hidden="1" customHeight="1" x14ac:dyDescent="0.3">
      <c r="B106" s="55"/>
    </row>
    <row r="107" spans="2:2" ht="12.75" hidden="1" customHeight="1" x14ac:dyDescent="0.3">
      <c r="B107" s="55"/>
    </row>
    <row r="108" spans="2:2" ht="12.75" hidden="1" customHeight="1" x14ac:dyDescent="0.3">
      <c r="B108" s="55"/>
    </row>
    <row r="109" spans="2:2" ht="12.75" hidden="1" customHeight="1" x14ac:dyDescent="0.3">
      <c r="B109" s="55"/>
    </row>
    <row r="110" spans="2:2" ht="12.75" hidden="1" customHeight="1" x14ac:dyDescent="0.3">
      <c r="B110" s="55"/>
    </row>
    <row r="111" spans="2:2" ht="12.75" hidden="1" customHeight="1" x14ac:dyDescent="0.3">
      <c r="B111" s="55"/>
    </row>
    <row r="112" spans="2:2" ht="12.75" hidden="1" customHeight="1" x14ac:dyDescent="0.3">
      <c r="B112" s="55"/>
    </row>
    <row r="113" spans="2:2" ht="12.75" hidden="1" customHeight="1" x14ac:dyDescent="0.3">
      <c r="B113" s="55"/>
    </row>
    <row r="114" spans="2:2" ht="12.75" hidden="1" customHeight="1" x14ac:dyDescent="0.3">
      <c r="B114" s="55"/>
    </row>
    <row r="115" spans="2:2" ht="12.75" hidden="1" customHeight="1" x14ac:dyDescent="0.3">
      <c r="B115" s="55"/>
    </row>
    <row r="116" spans="2:2" ht="12.75" hidden="1" customHeight="1" x14ac:dyDescent="0.3">
      <c r="B116" s="55"/>
    </row>
    <row r="117" spans="2:2" ht="12.75" hidden="1" customHeight="1" x14ac:dyDescent="0.3">
      <c r="B117" s="55"/>
    </row>
    <row r="118" spans="2:2" ht="12.75" hidden="1" customHeight="1" x14ac:dyDescent="0.3">
      <c r="B118" s="55"/>
    </row>
    <row r="119" spans="2:2" ht="12.75" hidden="1" customHeight="1" x14ac:dyDescent="0.3">
      <c r="B119" s="55"/>
    </row>
    <row r="120" spans="2:2" ht="12.75" hidden="1" customHeight="1" x14ac:dyDescent="0.3">
      <c r="B120" s="55"/>
    </row>
    <row r="121" spans="2:2" ht="12.75" hidden="1" customHeight="1" x14ac:dyDescent="0.3">
      <c r="B121" s="55"/>
    </row>
    <row r="122" spans="2:2" ht="12.75" hidden="1" customHeight="1" x14ac:dyDescent="0.3">
      <c r="B122" s="55"/>
    </row>
    <row r="123" spans="2:2" ht="12.75" hidden="1" customHeight="1" x14ac:dyDescent="0.3">
      <c r="B123" s="55"/>
    </row>
    <row r="124" spans="2:2" ht="12.75" hidden="1" customHeight="1" x14ac:dyDescent="0.3">
      <c r="B124" s="55"/>
    </row>
    <row r="125" spans="2:2" ht="12.75" hidden="1" customHeight="1" x14ac:dyDescent="0.3">
      <c r="B125" s="55"/>
    </row>
    <row r="126" spans="2:2" ht="12.75" hidden="1" customHeight="1" x14ac:dyDescent="0.3">
      <c r="B126" s="55"/>
    </row>
    <row r="127" spans="2:2" ht="12.75" hidden="1" customHeight="1" x14ac:dyDescent="0.3">
      <c r="B127" s="55"/>
    </row>
    <row r="128" spans="2:2" ht="12.75" hidden="1" customHeight="1" x14ac:dyDescent="0.3">
      <c r="B128" s="55"/>
    </row>
    <row r="129" spans="2:2" ht="12.75" hidden="1" customHeight="1" x14ac:dyDescent="0.3">
      <c r="B129" s="55"/>
    </row>
    <row r="130" spans="2:2" ht="12.75" hidden="1" customHeight="1" x14ac:dyDescent="0.3">
      <c r="B130" s="55"/>
    </row>
    <row r="131" spans="2:2" ht="12.75" hidden="1" customHeight="1" x14ac:dyDescent="0.3">
      <c r="B131" s="55"/>
    </row>
    <row r="132" spans="2:2" ht="12.75" hidden="1" customHeight="1" x14ac:dyDescent="0.3">
      <c r="B132" s="55"/>
    </row>
    <row r="133" spans="2:2" ht="12.75" hidden="1" customHeight="1" x14ac:dyDescent="0.3">
      <c r="B133" s="55"/>
    </row>
    <row r="134" spans="2:2" ht="12.75" hidden="1" customHeight="1" x14ac:dyDescent="0.3">
      <c r="B134" s="55"/>
    </row>
    <row r="135" spans="2:2" ht="12.75" hidden="1" customHeight="1" x14ac:dyDescent="0.3">
      <c r="B135" s="55"/>
    </row>
    <row r="136" spans="2:2" ht="12.75" hidden="1" customHeight="1" x14ac:dyDescent="0.3">
      <c r="B136" s="55"/>
    </row>
    <row r="137" spans="2:2" ht="12.75" hidden="1" customHeight="1" x14ac:dyDescent="0.3">
      <c r="B137" s="55"/>
    </row>
    <row r="138" spans="2:2" ht="12.75" hidden="1" customHeight="1" x14ac:dyDescent="0.3">
      <c r="B138" s="55"/>
    </row>
    <row r="139" spans="2:2" ht="12.75" hidden="1" customHeight="1" x14ac:dyDescent="0.3">
      <c r="B139" s="55"/>
    </row>
    <row r="140" spans="2:2" ht="12.75" hidden="1" customHeight="1" x14ac:dyDescent="0.3">
      <c r="B140" s="55"/>
    </row>
    <row r="141" spans="2:2" ht="12.75" hidden="1" customHeight="1" x14ac:dyDescent="0.3">
      <c r="B141" s="55"/>
    </row>
    <row r="142" spans="2:2" ht="12.75" hidden="1" customHeight="1" x14ac:dyDescent="0.3">
      <c r="B142" s="55"/>
    </row>
    <row r="143" spans="2:2" ht="12.75" hidden="1" customHeight="1" x14ac:dyDescent="0.3">
      <c r="B143" s="55"/>
    </row>
    <row r="144" spans="2:2" ht="12.75" hidden="1" customHeight="1" x14ac:dyDescent="0.3">
      <c r="B144" s="55"/>
    </row>
    <row r="145" spans="2:2" ht="12.75" hidden="1" customHeight="1" x14ac:dyDescent="0.3">
      <c r="B145" s="55"/>
    </row>
    <row r="146" spans="2:2" ht="12.75" hidden="1" customHeight="1" x14ac:dyDescent="0.3">
      <c r="B146" s="55"/>
    </row>
    <row r="147" spans="2:2" ht="12.75" hidden="1" customHeight="1" x14ac:dyDescent="0.3">
      <c r="B147" s="55"/>
    </row>
    <row r="148" spans="2:2" ht="12.75" hidden="1" customHeight="1" x14ac:dyDescent="0.3">
      <c r="B148" s="55"/>
    </row>
    <row r="149" spans="2:2" ht="12.75" hidden="1" customHeight="1" x14ac:dyDescent="0.3">
      <c r="B149" s="55"/>
    </row>
    <row r="150" spans="2:2" ht="12.75" hidden="1" customHeight="1" x14ac:dyDescent="0.3">
      <c r="B150" s="55"/>
    </row>
    <row r="151" spans="2:2" ht="12.75" hidden="1" customHeight="1" x14ac:dyDescent="0.3">
      <c r="B151" s="55"/>
    </row>
    <row r="152" spans="2:2" ht="12.75" hidden="1" customHeight="1" x14ac:dyDescent="0.3">
      <c r="B152" s="55"/>
    </row>
    <row r="153" spans="2:2" ht="12.75" hidden="1" customHeight="1" x14ac:dyDescent="0.3">
      <c r="B153" s="55"/>
    </row>
    <row r="154" spans="2:2" ht="12.75" hidden="1" customHeight="1" x14ac:dyDescent="0.3">
      <c r="B154" s="55"/>
    </row>
    <row r="155" spans="2:2" ht="12.75" customHeight="1" x14ac:dyDescent="0.3"/>
    <row r="156" spans="2:2" ht="12.75" customHeight="1" x14ac:dyDescent="0.3"/>
    <row r="157" spans="2:2" ht="12.75" customHeight="1" x14ac:dyDescent="0.3"/>
    <row r="158" spans="2:2" ht="12.75" customHeight="1" x14ac:dyDescent="0.3"/>
    <row r="159" spans="2:2" ht="12.75" customHeight="1" x14ac:dyDescent="0.3"/>
    <row r="160" spans="2:2" ht="12.75" customHeight="1" x14ac:dyDescent="0.3"/>
    <row r="161" ht="12.75" customHeight="1" x14ac:dyDescent="0.3"/>
    <row r="162" ht="12.75" customHeight="1" x14ac:dyDescent="0.3"/>
  </sheetData>
  <sheetProtection algorithmName="SHA-512" hashValue="HzxDuIcYP6EYjdSlMP6ijiZES4SUltxuK/GQYD3ZlOdOK+q55I7OCx0n1bMQAUmTRLCbpuSaHikFYvjh+SAASQ==" saltValue="LY2BitwU00E4fEHUeEcESA==" spinCount="100000" sheet="1" objects="1" scenarios="1" selectLockedCells="1"/>
  <mergeCells count="47">
    <mergeCell ref="B61:N61"/>
    <mergeCell ref="B59:N59"/>
    <mergeCell ref="C35:M41"/>
    <mergeCell ref="B5:B7"/>
    <mergeCell ref="B9:N9"/>
    <mergeCell ref="E23:J23"/>
    <mergeCell ref="M10:N10"/>
    <mergeCell ref="M11:N11"/>
    <mergeCell ref="M22:N22"/>
    <mergeCell ref="M30:N30"/>
    <mergeCell ref="G11:J11"/>
    <mergeCell ref="M13:N13"/>
    <mergeCell ref="E17:J17"/>
    <mergeCell ref="C19:E19"/>
    <mergeCell ref="C52:M53"/>
    <mergeCell ref="B60:N60"/>
    <mergeCell ref="A1:M1"/>
    <mergeCell ref="A2:A32"/>
    <mergeCell ref="M5:M7"/>
    <mergeCell ref="C5:L5"/>
    <mergeCell ref="C7:L7"/>
    <mergeCell ref="B2:M4"/>
    <mergeCell ref="B8:M8"/>
    <mergeCell ref="B32:N32"/>
    <mergeCell ref="C13:K13"/>
    <mergeCell ref="M18:N18"/>
    <mergeCell ref="M12:N12"/>
    <mergeCell ref="M19:N19"/>
    <mergeCell ref="M16:N16"/>
    <mergeCell ref="L15:M15"/>
    <mergeCell ref="M17:N17"/>
    <mergeCell ref="M14:N14"/>
    <mergeCell ref="E15:G15"/>
    <mergeCell ref="I15:J15"/>
    <mergeCell ref="M23:N23"/>
    <mergeCell ref="M24:N24"/>
    <mergeCell ref="C50:M50"/>
    <mergeCell ref="E21:G21"/>
    <mergeCell ref="L21:M21"/>
    <mergeCell ref="M20:N20"/>
    <mergeCell ref="C49:M49"/>
    <mergeCell ref="C48:M48"/>
    <mergeCell ref="C29:L29"/>
    <mergeCell ref="C33:M33"/>
    <mergeCell ref="C25:E25"/>
    <mergeCell ref="I21:J21"/>
    <mergeCell ref="C43:M46"/>
  </mergeCells>
  <phoneticPr fontId="0" type="noConversion"/>
  <dataValidations count="1">
    <dataValidation type="list" allowBlank="1" showInputMessage="1" showErrorMessage="1" sqref="G11:J11" xr:uid="{00000000-0002-0000-0000-000000000000}">
      <formula1>Authority_List</formula1>
    </dataValidation>
  </dataValidations>
  <hyperlinks>
    <hyperlink ref="H54" r:id="rId1" xr:uid="{00000000-0004-0000-0000-000000000000}"/>
  </hyperlinks>
  <printOptions horizontalCentered="1"/>
  <pageMargins left="0.23622047244094491" right="0.23622047244094491" top="0.19685039370078741" bottom="0.19685039370078741" header="0" footer="0"/>
  <pageSetup paperSize="9" scale="97" orientation="portrait" r:id="rId2"/>
  <headerFooter alignWithMargins="0"/>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7030A0"/>
  </sheetPr>
  <dimension ref="A1:BE185"/>
  <sheetViews>
    <sheetView showGridLines="0" showRowColHeaders="0" topLeftCell="A25" zoomScaleNormal="100" zoomScaleSheetLayoutView="100" workbookViewId="0">
      <selection activeCell="F41" sqref="F41"/>
    </sheetView>
  </sheetViews>
  <sheetFormatPr defaultColWidth="0" defaultRowHeight="0" customHeight="1" zeroHeight="1" x14ac:dyDescent="0.3"/>
  <cols>
    <col min="1" max="1" width="1.765625" style="154" customWidth="1"/>
    <col min="2" max="2" width="1.765625" style="56" customWidth="1"/>
    <col min="3" max="3" width="6.4609375" style="56" customWidth="1"/>
    <col min="4" max="4" width="32.765625" style="56" customWidth="1"/>
    <col min="5" max="5" width="6.765625" style="56" customWidth="1"/>
    <col min="6" max="6" width="8" style="56" customWidth="1"/>
    <col min="7" max="7" width="8.53515625" style="56" customWidth="1"/>
    <col min="8" max="8" width="23.23046875" style="56" customWidth="1"/>
    <col min="9" max="9" width="12.765625" style="56" customWidth="1"/>
    <col min="10" max="10" width="2.4609375" style="56" customWidth="1"/>
    <col min="11" max="11" width="1.765625" style="113" customWidth="1"/>
    <col min="12" max="57" width="9.765625" style="114" hidden="1" customWidth="1"/>
    <col min="58" max="16384" width="9.765625" style="56" hidden="1"/>
  </cols>
  <sheetData>
    <row r="1" spans="1:57" ht="15.75" customHeight="1" x14ac:dyDescent="0.3">
      <c r="C1" s="109"/>
    </row>
    <row r="2" spans="1:57" ht="15.75" customHeight="1" x14ac:dyDescent="0.3"/>
    <row r="3" spans="1:57" ht="15.75" customHeight="1" x14ac:dyDescent="0.3">
      <c r="D3" s="112"/>
    </row>
    <row r="4" spans="1:57" ht="15.75" customHeight="1" x14ac:dyDescent="0.3">
      <c r="D4" s="112"/>
    </row>
    <row r="5" spans="1:57" s="54" customFormat="1" ht="15.75" customHeight="1" x14ac:dyDescent="0.3">
      <c r="A5" s="155"/>
      <c r="B5" s="103"/>
      <c r="C5" s="517"/>
      <c r="D5" s="517"/>
      <c r="E5" s="517"/>
      <c r="F5" s="70"/>
      <c r="G5" s="70"/>
      <c r="H5" s="70"/>
      <c r="I5" s="70"/>
      <c r="J5" s="70"/>
      <c r="K5" s="115"/>
      <c r="L5" s="116"/>
      <c r="M5" s="116"/>
      <c r="N5" s="116"/>
      <c r="O5" s="116"/>
      <c r="P5" s="116"/>
      <c r="Q5" s="116"/>
      <c r="R5" s="116"/>
      <c r="S5" s="116"/>
      <c r="T5" s="116"/>
      <c r="U5" s="116"/>
      <c r="V5" s="116"/>
      <c r="W5" s="116"/>
      <c r="X5" s="116"/>
      <c r="Y5" s="116"/>
      <c r="Z5" s="116"/>
      <c r="AA5" s="116"/>
      <c r="AB5" s="116"/>
      <c r="AC5" s="116"/>
      <c r="AD5" s="116"/>
      <c r="AE5" s="116"/>
      <c r="AF5" s="116"/>
      <c r="AG5" s="116"/>
      <c r="AH5" s="116"/>
      <c r="AI5" s="116"/>
      <c r="AJ5" s="116"/>
      <c r="AK5" s="116"/>
      <c r="AL5" s="116"/>
      <c r="AM5" s="116"/>
      <c r="AN5" s="116"/>
      <c r="AO5" s="116"/>
      <c r="AP5" s="116"/>
      <c r="AQ5" s="116"/>
      <c r="AR5" s="116"/>
      <c r="AS5" s="116"/>
      <c r="AT5" s="116"/>
      <c r="AU5" s="116"/>
      <c r="AV5" s="116"/>
      <c r="AW5" s="116"/>
      <c r="AX5" s="116"/>
      <c r="AY5" s="116"/>
      <c r="AZ5" s="116"/>
      <c r="BA5" s="116"/>
      <c r="BB5" s="107"/>
      <c r="BC5" s="107"/>
      <c r="BD5" s="107"/>
      <c r="BE5" s="107"/>
    </row>
    <row r="6" spans="1:57" s="54" customFormat="1" ht="15.75" customHeight="1" x14ac:dyDescent="0.3">
      <c r="A6" s="155"/>
      <c r="B6" s="487" t="str">
        <f>Contacts!C7</f>
        <v>PUBLIC LIBRARY STATISTICS 2019-20 ACTUALS AND 2020-21 ESTIMATES</v>
      </c>
      <c r="C6" s="487"/>
      <c r="D6" s="487"/>
      <c r="E6" s="487"/>
      <c r="F6" s="487"/>
      <c r="G6" s="487"/>
      <c r="H6" s="487"/>
      <c r="I6" s="487"/>
      <c r="J6" s="487"/>
      <c r="L6" s="116"/>
      <c r="M6" s="116"/>
      <c r="N6" s="116"/>
      <c r="O6" s="107"/>
      <c r="P6" s="107"/>
      <c r="Q6" s="107"/>
      <c r="R6" s="116"/>
      <c r="S6" s="116"/>
      <c r="T6" s="116"/>
      <c r="U6" s="116"/>
      <c r="V6" s="116"/>
      <c r="W6" s="116"/>
      <c r="X6" s="116"/>
      <c r="Y6" s="116"/>
      <c r="AB6" s="116"/>
      <c r="AC6" s="116"/>
      <c r="AD6" s="107"/>
      <c r="AE6" s="107"/>
      <c r="AF6" s="107"/>
      <c r="AG6" s="116"/>
      <c r="AH6" s="116"/>
      <c r="AI6" s="116"/>
      <c r="AJ6" s="116"/>
      <c r="AK6" s="116"/>
      <c r="AL6" s="116"/>
      <c r="AM6" s="116"/>
      <c r="AN6" s="116"/>
      <c r="AQ6" s="116"/>
      <c r="AR6" s="116"/>
      <c r="AS6" s="116"/>
      <c r="AT6" s="116"/>
      <c r="AU6" s="116"/>
      <c r="AV6" s="116"/>
      <c r="AW6" s="116"/>
      <c r="AX6" s="116"/>
      <c r="AY6" s="116"/>
      <c r="AZ6" s="116"/>
      <c r="BA6" s="116"/>
      <c r="BB6" s="107"/>
      <c r="BC6" s="107"/>
      <c r="BD6" s="107"/>
      <c r="BE6" s="107"/>
    </row>
    <row r="7" spans="1:57" ht="15.75" customHeight="1" thickBot="1" x14ac:dyDescent="0.35"/>
    <row r="8" spans="1:57" ht="26.25" customHeight="1" thickBot="1" x14ac:dyDescent="0.35">
      <c r="B8" s="514" t="str">
        <f>CONCATENATE("Service Points Open to the Public at 16 March ",Year,"* (to be used in section 1 of the questionnaire)")</f>
        <v>Service Points Open to the Public at 16 March 2020* (to be used in section 1 of the questionnaire)</v>
      </c>
      <c r="C8" s="515"/>
      <c r="D8" s="515"/>
      <c r="E8" s="515"/>
      <c r="F8" s="515"/>
      <c r="G8" s="515"/>
      <c r="H8" s="515"/>
      <c r="I8" s="439" t="s">
        <v>2417</v>
      </c>
      <c r="J8" s="440"/>
      <c r="K8" s="118"/>
      <c r="L8" s="119"/>
      <c r="M8" s="119"/>
      <c r="N8" s="119"/>
      <c r="O8" s="119"/>
      <c r="P8" s="119"/>
      <c r="Q8" s="119"/>
      <c r="R8" s="119"/>
      <c r="S8" s="119"/>
      <c r="T8" s="119"/>
      <c r="U8" s="119"/>
      <c r="V8" s="119"/>
      <c r="W8" s="119"/>
      <c r="X8" s="119"/>
      <c r="Y8" s="119"/>
      <c r="AB8" s="119"/>
      <c r="AC8" s="119"/>
      <c r="AD8" s="119"/>
      <c r="AE8" s="119"/>
      <c r="AF8" s="119"/>
      <c r="AG8" s="119"/>
      <c r="AH8" s="119"/>
      <c r="AI8" s="119"/>
      <c r="AJ8" s="119"/>
      <c r="AK8" s="119"/>
      <c r="AL8" s="119"/>
      <c r="AM8" s="119"/>
      <c r="AN8" s="119"/>
      <c r="AQ8" s="119"/>
      <c r="AR8" s="119"/>
      <c r="AS8" s="119"/>
      <c r="AT8" s="119"/>
      <c r="AU8" s="119"/>
      <c r="AV8" s="119"/>
      <c r="AW8" s="119"/>
      <c r="AX8" s="119"/>
      <c r="AY8" s="119"/>
      <c r="AZ8" s="119"/>
      <c r="BA8" s="119"/>
    </row>
    <row r="9" spans="1:57" ht="12.75" customHeight="1" x14ac:dyDescent="0.3">
      <c r="B9" s="57"/>
      <c r="C9" s="58"/>
      <c r="D9" s="58"/>
      <c r="E9" s="58"/>
      <c r="F9" s="58"/>
      <c r="G9" s="58"/>
      <c r="H9" s="58"/>
      <c r="I9" s="58"/>
      <c r="J9" s="59"/>
    </row>
    <row r="10" spans="1:57" ht="12.75" customHeight="1" x14ac:dyDescent="0.3">
      <c r="B10" s="57"/>
      <c r="C10" s="148" t="s">
        <v>7142</v>
      </c>
      <c r="D10" s="58"/>
      <c r="E10" s="58"/>
      <c r="F10" s="58"/>
      <c r="G10" s="58"/>
      <c r="H10" s="58"/>
      <c r="I10" s="58"/>
      <c r="J10" s="59"/>
    </row>
    <row r="11" spans="1:57" ht="12.75" customHeight="1" x14ac:dyDescent="0.3">
      <c r="B11" s="57"/>
      <c r="C11" s="148" t="s">
        <v>7133</v>
      </c>
      <c r="D11" s="58"/>
      <c r="E11" s="58"/>
      <c r="F11" s="58"/>
      <c r="G11" s="58"/>
      <c r="H11" s="58"/>
      <c r="I11" s="58"/>
      <c r="J11" s="59"/>
    </row>
    <row r="12" spans="1:57" ht="12.75" customHeight="1" x14ac:dyDescent="0.3">
      <c r="B12" s="57"/>
      <c r="C12" s="148" t="s">
        <v>7141</v>
      </c>
      <c r="D12" s="58"/>
      <c r="E12" s="58"/>
      <c r="F12" s="58"/>
      <c r="G12" s="58"/>
      <c r="H12" s="58"/>
      <c r="I12" s="58"/>
      <c r="J12" s="59"/>
    </row>
    <row r="13" spans="1:57" ht="12.75" customHeight="1" x14ac:dyDescent="0.3">
      <c r="B13" s="57"/>
      <c r="C13" s="148" t="s">
        <v>7134</v>
      </c>
      <c r="D13" s="58"/>
      <c r="E13" s="58"/>
      <c r="F13" s="58"/>
      <c r="G13" s="58"/>
      <c r="H13" s="58"/>
      <c r="I13" s="58"/>
      <c r="J13" s="59"/>
    </row>
    <row r="14" spans="1:57" ht="12.75" customHeight="1" x14ac:dyDescent="0.3">
      <c r="B14" s="57"/>
      <c r="C14" s="58"/>
      <c r="D14" s="58"/>
      <c r="E14" s="58"/>
      <c r="F14" s="58"/>
      <c r="G14" s="58"/>
      <c r="H14" s="58"/>
      <c r="I14" s="58"/>
      <c r="J14" s="59"/>
    </row>
    <row r="15" spans="1:57" ht="12.75" customHeight="1" x14ac:dyDescent="0.3">
      <c r="B15" s="57"/>
      <c r="C15" s="15" t="s">
        <v>7105</v>
      </c>
      <c r="D15" s="15"/>
      <c r="E15" s="15"/>
      <c r="F15" s="15"/>
      <c r="G15" s="15"/>
      <c r="H15" s="15"/>
      <c r="I15" s="15"/>
      <c r="J15" s="59"/>
      <c r="Z15" s="117"/>
      <c r="AA15" s="117"/>
      <c r="AO15" s="117"/>
      <c r="AP15" s="117"/>
    </row>
    <row r="16" spans="1:57" ht="12.75" customHeight="1" x14ac:dyDescent="0.3">
      <c r="B16" s="419"/>
      <c r="C16" s="148" t="s">
        <v>7108</v>
      </c>
      <c r="D16" s="15"/>
      <c r="E16" s="15"/>
      <c r="F16" s="15"/>
      <c r="G16" s="15"/>
      <c r="H16" s="15"/>
      <c r="I16" s="15"/>
      <c r="J16" s="59"/>
      <c r="Z16" s="117"/>
      <c r="AA16" s="117"/>
      <c r="AO16" s="117"/>
      <c r="AP16" s="117"/>
    </row>
    <row r="17" spans="2:53" ht="12.75" customHeight="1" x14ac:dyDescent="0.3">
      <c r="B17" s="419"/>
      <c r="C17" s="148" t="s">
        <v>7119</v>
      </c>
      <c r="D17" s="15"/>
      <c r="E17" s="15"/>
      <c r="F17" s="15"/>
      <c r="G17" s="15"/>
      <c r="H17" s="15"/>
      <c r="I17" s="15"/>
      <c r="J17" s="59"/>
      <c r="Z17" s="117"/>
      <c r="AA17" s="117"/>
      <c r="AO17" s="117"/>
      <c r="AP17" s="117"/>
    </row>
    <row r="18" spans="2:53" ht="12.75" customHeight="1" x14ac:dyDescent="0.3">
      <c r="B18" s="57"/>
      <c r="C18" s="15"/>
      <c r="D18" s="15"/>
      <c r="E18" s="15"/>
      <c r="F18" s="15"/>
      <c r="G18" s="15"/>
      <c r="H18" s="15"/>
      <c r="I18" s="15"/>
      <c r="J18" s="59"/>
    </row>
    <row r="19" spans="2:53" ht="12.75" customHeight="1" x14ac:dyDescent="0.3">
      <c r="B19" s="419"/>
      <c r="C19" s="15" t="s">
        <v>7120</v>
      </c>
      <c r="D19" s="15"/>
      <c r="E19" s="15"/>
      <c r="F19" s="15"/>
      <c r="G19" s="15"/>
      <c r="H19" s="15"/>
      <c r="I19" s="15"/>
      <c r="J19" s="59"/>
    </row>
    <row r="20" spans="2:53" ht="12.75" customHeight="1" x14ac:dyDescent="0.3">
      <c r="B20" s="419"/>
      <c r="C20" s="15" t="s">
        <v>7121</v>
      </c>
      <c r="D20" s="15"/>
      <c r="E20" s="15"/>
      <c r="F20" s="15"/>
      <c r="G20" s="15"/>
      <c r="H20" s="15"/>
      <c r="I20" s="15"/>
      <c r="J20" s="59"/>
    </row>
    <row r="21" spans="2:53" ht="12.75" customHeight="1" x14ac:dyDescent="0.3">
      <c r="B21" s="57"/>
      <c r="C21" s="15"/>
      <c r="D21" s="15"/>
      <c r="E21" s="15"/>
      <c r="F21" s="15"/>
      <c r="G21" s="15"/>
      <c r="H21" s="15"/>
      <c r="I21" s="15"/>
      <c r="J21" s="59"/>
    </row>
    <row r="22" spans="2:53" ht="12.75" customHeight="1" x14ac:dyDescent="0.3">
      <c r="B22" s="57"/>
      <c r="C22" s="15" t="s">
        <v>85</v>
      </c>
      <c r="D22" s="15"/>
      <c r="E22" s="15"/>
      <c r="F22" s="15"/>
      <c r="G22" s="15"/>
      <c r="H22" s="15"/>
      <c r="I22" s="15"/>
      <c r="J22" s="59"/>
    </row>
    <row r="23" spans="2:53" ht="12.75" customHeight="1" x14ac:dyDescent="0.3">
      <c r="B23" s="57"/>
      <c r="C23" s="15"/>
      <c r="D23" s="15"/>
      <c r="E23" s="15"/>
      <c r="F23" s="15"/>
      <c r="G23" s="15"/>
      <c r="H23" s="15"/>
      <c r="I23" s="15"/>
      <c r="J23" s="59"/>
    </row>
    <row r="24" spans="2:53" ht="12.75" customHeight="1" x14ac:dyDescent="0.3">
      <c r="B24" s="57"/>
      <c r="C24" s="408" t="s">
        <v>3639</v>
      </c>
      <c r="D24" s="407"/>
      <c r="E24" s="407"/>
      <c r="F24" s="407"/>
      <c r="G24" s="407"/>
      <c r="H24" s="407"/>
      <c r="I24" s="15"/>
      <c r="J24" s="59"/>
    </row>
    <row r="25" spans="2:53" ht="12.75" customHeight="1" x14ac:dyDescent="0.3">
      <c r="B25" s="57"/>
      <c r="C25" s="15"/>
      <c r="D25" s="15"/>
      <c r="E25" s="15"/>
      <c r="F25" s="15"/>
      <c r="G25" s="15"/>
      <c r="H25" s="15"/>
      <c r="I25" s="15"/>
      <c r="J25" s="59"/>
    </row>
    <row r="26" spans="2:53" ht="12.75" customHeight="1" x14ac:dyDescent="0.3">
      <c r="B26" s="419"/>
      <c r="C26" s="274" t="s">
        <v>7109</v>
      </c>
      <c r="D26" s="274"/>
      <c r="E26" s="274"/>
      <c r="F26" s="274"/>
      <c r="G26" s="274"/>
      <c r="H26" s="274"/>
      <c r="I26" s="274"/>
      <c r="J26" s="45"/>
      <c r="K26" s="46"/>
      <c r="L26" s="105"/>
      <c r="M26" s="105"/>
      <c r="N26" s="105"/>
      <c r="O26" s="105"/>
      <c r="P26" s="105"/>
      <c r="Q26" s="105"/>
      <c r="R26" s="105"/>
      <c r="S26" s="105"/>
      <c r="T26" s="105"/>
      <c r="U26" s="105"/>
      <c r="V26" s="105"/>
      <c r="W26" s="105"/>
      <c r="X26" s="105"/>
      <c r="Y26" s="105"/>
      <c r="Z26" s="105"/>
      <c r="AA26" s="105"/>
      <c r="AB26" s="105"/>
      <c r="AC26" s="105"/>
      <c r="AD26" s="105"/>
      <c r="AE26" s="105"/>
      <c r="AF26" s="105"/>
      <c r="AG26" s="105"/>
      <c r="AH26" s="105"/>
      <c r="AI26" s="105"/>
      <c r="AJ26" s="105"/>
      <c r="AK26" s="105"/>
      <c r="AL26" s="105"/>
      <c r="AM26" s="105"/>
      <c r="AN26" s="105"/>
      <c r="AO26" s="105"/>
      <c r="AP26" s="105"/>
      <c r="AQ26" s="105"/>
      <c r="AR26" s="105"/>
      <c r="AS26" s="105"/>
      <c r="AT26" s="105"/>
      <c r="AU26" s="105"/>
      <c r="AV26" s="105"/>
      <c r="AW26" s="105"/>
      <c r="AX26" s="105"/>
      <c r="AY26" s="105"/>
      <c r="AZ26" s="105"/>
      <c r="BA26" s="105"/>
    </row>
    <row r="27" spans="2:53" ht="12.75" customHeight="1" x14ac:dyDescent="0.3">
      <c r="B27" s="57"/>
      <c r="C27" s="274" t="s">
        <v>7122</v>
      </c>
      <c r="D27" s="274"/>
      <c r="E27" s="274"/>
      <c r="F27" s="274"/>
      <c r="G27" s="274"/>
      <c r="H27" s="274"/>
      <c r="I27" s="274"/>
      <c r="J27" s="45"/>
      <c r="K27" s="46"/>
      <c r="L27" s="105"/>
      <c r="M27" s="105"/>
      <c r="N27" s="105"/>
      <c r="O27" s="105"/>
      <c r="P27" s="105"/>
      <c r="Q27" s="105"/>
      <c r="R27" s="105"/>
      <c r="S27" s="105"/>
      <c r="T27" s="105"/>
      <c r="U27" s="105"/>
      <c r="V27" s="105"/>
      <c r="W27" s="105"/>
      <c r="X27" s="105"/>
      <c r="Y27" s="105"/>
      <c r="Z27" s="105"/>
      <c r="AA27" s="105"/>
      <c r="AB27" s="105"/>
      <c r="AC27" s="105"/>
      <c r="AD27" s="105"/>
      <c r="AE27" s="105"/>
      <c r="AF27" s="105"/>
      <c r="AG27" s="105"/>
      <c r="AH27" s="105"/>
      <c r="AI27" s="105"/>
      <c r="AJ27" s="105"/>
      <c r="AK27" s="105"/>
      <c r="AL27" s="105"/>
      <c r="AM27" s="105"/>
      <c r="AN27" s="105"/>
      <c r="AO27" s="105"/>
      <c r="AP27" s="105"/>
      <c r="AQ27" s="105"/>
      <c r="AR27" s="105"/>
      <c r="AS27" s="105"/>
      <c r="AT27" s="105"/>
      <c r="AU27" s="105"/>
      <c r="AV27" s="105"/>
      <c r="AW27" s="105"/>
      <c r="AX27" s="105"/>
      <c r="AY27" s="105"/>
      <c r="AZ27" s="105"/>
      <c r="BA27" s="105"/>
    </row>
    <row r="28" spans="2:53" ht="12.75" customHeight="1" x14ac:dyDescent="0.3">
      <c r="B28" s="57"/>
      <c r="C28" s="47"/>
      <c r="D28" s="47"/>
      <c r="E28" s="47"/>
      <c r="F28" s="47"/>
      <c r="G28" s="47"/>
      <c r="H28" s="47"/>
      <c r="I28" s="47"/>
      <c r="J28" s="60"/>
      <c r="K28" s="120"/>
      <c r="L28" s="122"/>
      <c r="M28" s="122"/>
      <c r="N28" s="122"/>
      <c r="O28" s="121"/>
      <c r="P28" s="121"/>
      <c r="Q28" s="121"/>
      <c r="R28" s="121"/>
      <c r="S28" s="121"/>
      <c r="T28" s="121"/>
      <c r="U28" s="121"/>
      <c r="V28" s="121"/>
      <c r="W28" s="121"/>
      <c r="X28" s="121"/>
      <c r="Y28" s="121"/>
      <c r="Z28" s="121"/>
      <c r="AA28" s="121"/>
      <c r="AB28" s="122"/>
      <c r="AC28" s="122"/>
      <c r="AD28" s="121"/>
      <c r="AE28" s="121"/>
      <c r="AF28" s="121"/>
      <c r="AG28" s="121"/>
      <c r="AH28" s="121"/>
      <c r="AI28" s="121"/>
      <c r="AJ28" s="121"/>
      <c r="AK28" s="121"/>
      <c r="AL28" s="121"/>
      <c r="AM28" s="121"/>
      <c r="AN28" s="121"/>
      <c r="AO28" s="121"/>
      <c r="AP28" s="121"/>
      <c r="AQ28" s="122"/>
      <c r="AR28" s="122"/>
      <c r="AS28" s="122"/>
      <c r="AT28" s="122"/>
      <c r="AU28" s="122"/>
      <c r="AV28" s="122"/>
      <c r="AW28" s="122"/>
      <c r="AX28" s="122"/>
      <c r="AY28" s="122"/>
      <c r="AZ28" s="122"/>
      <c r="BA28" s="122"/>
    </row>
    <row r="29" spans="2:53" ht="12.75" customHeight="1" x14ac:dyDescent="0.3">
      <c r="B29" s="57"/>
      <c r="C29" s="524" t="s">
        <v>860</v>
      </c>
      <c r="D29" s="524"/>
      <c r="E29" s="524"/>
      <c r="F29" s="524"/>
      <c r="G29" s="524"/>
      <c r="H29" s="524"/>
      <c r="I29" s="524"/>
      <c r="J29" s="59"/>
    </row>
    <row r="30" spans="2:53" ht="12.75" customHeight="1" x14ac:dyDescent="0.3">
      <c r="B30" s="57"/>
      <c r="C30" s="61"/>
      <c r="D30" s="61"/>
      <c r="E30" s="61"/>
      <c r="F30" s="61"/>
      <c r="G30" s="61"/>
      <c r="H30" s="61"/>
      <c r="I30" s="61"/>
      <c r="J30" s="62"/>
      <c r="K30" s="123"/>
      <c r="L30" s="122"/>
      <c r="M30" s="122"/>
      <c r="N30" s="122"/>
      <c r="O30" s="122"/>
      <c r="P30" s="122"/>
      <c r="Q30" s="122"/>
      <c r="R30" s="122"/>
      <c r="S30" s="122"/>
      <c r="T30" s="122"/>
      <c r="U30" s="122"/>
      <c r="V30" s="122"/>
      <c r="W30" s="122"/>
      <c r="X30" s="122"/>
      <c r="Y30" s="122"/>
      <c r="Z30" s="122"/>
      <c r="AA30" s="122"/>
      <c r="AB30" s="122"/>
      <c r="AC30" s="122"/>
      <c r="AD30" s="122"/>
      <c r="AE30" s="122"/>
      <c r="AF30" s="122"/>
      <c r="AG30" s="122"/>
      <c r="AH30" s="122"/>
      <c r="AI30" s="122"/>
      <c r="AJ30" s="122"/>
      <c r="AK30" s="122"/>
      <c r="AL30" s="122"/>
      <c r="AM30" s="122"/>
      <c r="AN30" s="122"/>
      <c r="AO30" s="122"/>
      <c r="AP30" s="122"/>
      <c r="AQ30" s="122"/>
      <c r="AR30" s="122"/>
      <c r="AS30" s="122"/>
      <c r="AT30" s="122"/>
      <c r="AU30" s="122"/>
      <c r="AV30" s="122"/>
      <c r="AW30" s="122"/>
      <c r="AX30" s="122"/>
      <c r="AY30" s="122"/>
      <c r="BA30" s="122"/>
    </row>
    <row r="31" spans="2:53" ht="15.75" customHeight="1" x14ac:dyDescent="0.3">
      <c r="B31" s="414"/>
      <c r="C31" s="518" t="s">
        <v>9</v>
      </c>
      <c r="D31" s="518" t="s">
        <v>406</v>
      </c>
      <c r="E31" s="518" t="s">
        <v>84</v>
      </c>
      <c r="F31" s="518" t="s">
        <v>6860</v>
      </c>
      <c r="G31" s="518" t="s">
        <v>6881</v>
      </c>
      <c r="H31" s="520" t="s">
        <v>748</v>
      </c>
      <c r="I31" s="518" t="s">
        <v>38</v>
      </c>
      <c r="J31" s="59"/>
      <c r="L31" s="122"/>
      <c r="M31" s="122"/>
      <c r="N31" s="122"/>
      <c r="O31" s="122"/>
      <c r="P31" s="122"/>
      <c r="Q31" s="122"/>
      <c r="R31" s="122"/>
      <c r="S31" s="122"/>
      <c r="T31" s="122"/>
      <c r="U31" s="122"/>
      <c r="V31" s="122"/>
      <c r="W31" s="122"/>
      <c r="X31" s="122"/>
      <c r="Y31" s="122"/>
      <c r="Z31" s="122"/>
      <c r="AA31" s="122"/>
      <c r="AB31" s="122"/>
      <c r="AC31" s="122"/>
      <c r="AD31" s="122"/>
      <c r="AE31" s="122"/>
      <c r="AF31" s="122"/>
      <c r="AG31" s="122"/>
      <c r="AH31" s="122"/>
      <c r="AI31" s="122"/>
      <c r="AJ31" s="122"/>
      <c r="AK31" s="122"/>
      <c r="AL31" s="122"/>
      <c r="AM31" s="122"/>
      <c r="AN31" s="122"/>
      <c r="AO31" s="122"/>
      <c r="AP31" s="122"/>
      <c r="AQ31" s="122"/>
      <c r="AR31" s="516" t="s">
        <v>6841</v>
      </c>
      <c r="AS31" s="516" t="s">
        <v>810</v>
      </c>
      <c r="AT31" s="516" t="s">
        <v>811</v>
      </c>
      <c r="AU31" s="516" t="s">
        <v>6842</v>
      </c>
      <c r="AV31" s="516"/>
      <c r="AW31" s="122"/>
      <c r="AX31" s="122"/>
      <c r="AY31" s="122"/>
      <c r="AZ31" s="122"/>
      <c r="BA31" s="122"/>
    </row>
    <row r="32" spans="2:53" ht="15.75" customHeight="1" x14ac:dyDescent="0.3">
      <c r="B32" s="414"/>
      <c r="C32" s="519"/>
      <c r="D32" s="519"/>
      <c r="E32" s="519"/>
      <c r="F32" s="519"/>
      <c r="G32" s="519"/>
      <c r="H32" s="521"/>
      <c r="I32" s="519"/>
      <c r="J32" s="59"/>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516"/>
      <c r="AS32" s="516"/>
      <c r="AT32" s="516"/>
      <c r="AU32" s="516"/>
      <c r="AV32" s="516"/>
      <c r="AW32" s="122"/>
      <c r="AX32" s="122"/>
      <c r="AY32" s="122"/>
      <c r="AZ32" s="122"/>
      <c r="BA32" s="122"/>
    </row>
    <row r="33" spans="1:57" ht="15.75" customHeight="1" x14ac:dyDescent="0.3">
      <c r="B33" s="414"/>
      <c r="C33" s="519"/>
      <c r="D33" s="519"/>
      <c r="E33" s="519"/>
      <c r="F33" s="519"/>
      <c r="G33" s="519"/>
      <c r="H33" s="521"/>
      <c r="I33" s="519"/>
      <c r="J33" s="59"/>
      <c r="L33" s="122"/>
      <c r="M33" s="122"/>
      <c r="N33" s="122"/>
      <c r="O33" s="122"/>
      <c r="P33" s="122"/>
      <c r="Q33" s="122"/>
      <c r="R33" s="122"/>
      <c r="S33" s="122"/>
      <c r="T33" s="122"/>
      <c r="U33" s="122"/>
      <c r="V33" s="122"/>
      <c r="W33" s="122"/>
      <c r="X33" s="122"/>
      <c r="Y33" s="122"/>
      <c r="Z33" s="122"/>
      <c r="AA33" s="122"/>
      <c r="AB33" s="122"/>
      <c r="AC33" s="122"/>
      <c r="AD33" s="122"/>
      <c r="AE33" s="122"/>
      <c r="AF33" s="122"/>
      <c r="AG33" s="122"/>
      <c r="AH33" s="122"/>
      <c r="AI33" s="122"/>
      <c r="AJ33" s="122"/>
      <c r="AK33" s="122"/>
      <c r="AL33" s="122"/>
      <c r="AM33" s="122"/>
      <c r="AN33" s="122"/>
      <c r="AO33" s="122"/>
      <c r="AP33" s="122"/>
      <c r="AQ33" s="122"/>
      <c r="AR33" s="516"/>
      <c r="AS33" s="516"/>
      <c r="AT33" s="516"/>
      <c r="AU33" s="516"/>
      <c r="AV33" s="516"/>
      <c r="AW33" s="122"/>
      <c r="AX33" s="427"/>
      <c r="AY33" s="427"/>
      <c r="AZ33" s="427"/>
      <c r="BA33" s="427"/>
      <c r="BB33" s="428"/>
      <c r="BC33" s="428"/>
      <c r="BD33" s="428"/>
      <c r="BE33" s="428"/>
    </row>
    <row r="34" spans="1:57" ht="15.75" customHeight="1" x14ac:dyDescent="0.3">
      <c r="B34" s="414"/>
      <c r="C34" s="519"/>
      <c r="D34" s="519"/>
      <c r="E34" s="519"/>
      <c r="F34" s="519"/>
      <c r="G34" s="519"/>
      <c r="H34" s="521"/>
      <c r="I34" s="519"/>
      <c r="J34" s="59"/>
      <c r="L34" s="122"/>
      <c r="M34" s="122"/>
      <c r="N34" s="122"/>
      <c r="O34" s="122"/>
      <c r="P34" s="122"/>
      <c r="Q34" s="122"/>
      <c r="R34" s="122"/>
      <c r="S34" s="122"/>
      <c r="T34" s="122"/>
      <c r="U34" s="122"/>
      <c r="V34" s="122"/>
      <c r="W34" s="122"/>
      <c r="X34" s="122"/>
      <c r="Y34" s="122"/>
      <c r="Z34" s="122"/>
      <c r="AA34" s="122"/>
      <c r="AB34" s="122"/>
      <c r="AC34" s="122"/>
      <c r="AD34" s="122"/>
      <c r="AE34" s="122"/>
      <c r="AF34" s="122"/>
      <c r="AG34" s="122"/>
      <c r="AH34" s="122"/>
      <c r="AI34" s="122"/>
      <c r="AJ34" s="122"/>
      <c r="AK34" s="122"/>
      <c r="AL34" s="122"/>
      <c r="AM34" s="122"/>
      <c r="AN34" s="122"/>
      <c r="AO34" s="122"/>
      <c r="AP34" s="122"/>
      <c r="AQ34" s="122"/>
      <c r="AR34" s="516"/>
      <c r="AS34" s="516"/>
      <c r="AT34" s="516"/>
      <c r="AU34" s="516"/>
      <c r="AV34" s="516"/>
      <c r="AW34" s="122"/>
      <c r="AX34" s="427"/>
      <c r="AY34" s="427"/>
      <c r="AZ34" s="427"/>
      <c r="BA34" s="427"/>
      <c r="BB34" s="428"/>
      <c r="BC34" s="428"/>
      <c r="BD34" s="428"/>
      <c r="BE34" s="428"/>
    </row>
    <row r="35" spans="1:57" ht="15.75" customHeight="1" x14ac:dyDescent="0.3">
      <c r="B35" s="414"/>
      <c r="C35" s="519"/>
      <c r="D35" s="519"/>
      <c r="E35" s="519"/>
      <c r="F35" s="519"/>
      <c r="G35" s="519"/>
      <c r="H35" s="151" t="s">
        <v>861</v>
      </c>
      <c r="I35" s="519"/>
      <c r="J35" s="63"/>
      <c r="K35" s="124"/>
      <c r="L35" s="522" t="s">
        <v>752</v>
      </c>
      <c r="M35" s="522"/>
      <c r="N35" s="152"/>
      <c r="O35" s="523" t="s">
        <v>87</v>
      </c>
      <c r="P35" s="523"/>
      <c r="Q35" s="523"/>
      <c r="R35" s="523"/>
      <c r="S35" s="523"/>
      <c r="T35" s="523"/>
      <c r="U35" s="523"/>
      <c r="V35" s="523"/>
      <c r="W35" s="523"/>
      <c r="X35" s="523"/>
      <c r="Y35" s="523"/>
      <c r="Z35" s="523"/>
      <c r="AA35" s="523"/>
      <c r="AB35" s="523"/>
      <c r="AC35" s="125"/>
      <c r="AD35" s="523" t="s">
        <v>88</v>
      </c>
      <c r="AE35" s="523"/>
      <c r="AF35" s="523"/>
      <c r="AG35" s="523"/>
      <c r="AH35" s="523"/>
      <c r="AI35" s="523"/>
      <c r="AJ35" s="523"/>
      <c r="AK35" s="523"/>
      <c r="AL35" s="523"/>
      <c r="AM35" s="523"/>
      <c r="AN35" s="523"/>
      <c r="AO35" s="523"/>
      <c r="AP35" s="523"/>
      <c r="AQ35" s="523"/>
      <c r="AR35" s="516"/>
      <c r="AS35" s="516"/>
      <c r="AT35" s="516"/>
      <c r="AU35" s="516"/>
      <c r="AV35" s="516"/>
      <c r="AW35" s="125"/>
      <c r="AX35" s="427"/>
      <c r="AY35" s="427"/>
      <c r="AZ35" s="427"/>
      <c r="BA35" s="427"/>
      <c r="BB35" s="428"/>
      <c r="BC35" s="428"/>
      <c r="BD35" s="428"/>
      <c r="BE35" s="428"/>
    </row>
    <row r="36" spans="1:57" s="128" customFormat="1" ht="15.75" customHeight="1" x14ac:dyDescent="0.2">
      <c r="A36" s="156"/>
      <c r="B36" s="415"/>
      <c r="C36" s="64" t="s">
        <v>506</v>
      </c>
      <c r="D36" s="64" t="s">
        <v>470</v>
      </c>
      <c r="E36" s="64" t="s">
        <v>507</v>
      </c>
      <c r="F36" s="64" t="s">
        <v>434</v>
      </c>
      <c r="G36" s="64" t="s">
        <v>747</v>
      </c>
      <c r="H36" s="64" t="s">
        <v>86</v>
      </c>
      <c r="I36" s="64" t="s">
        <v>6861</v>
      </c>
      <c r="J36" s="411" t="str">
        <f>IF(COUNTIF(J38:J177,"S")&gt;0,"S","")</f>
        <v/>
      </c>
      <c r="K36" s="126"/>
      <c r="L36" s="267" t="s">
        <v>39</v>
      </c>
      <c r="M36" s="267" t="s">
        <v>40</v>
      </c>
      <c r="N36" s="152"/>
      <c r="O36" s="127" t="s">
        <v>574</v>
      </c>
      <c r="P36" s="127" t="s">
        <v>421</v>
      </c>
      <c r="Q36" s="127" t="s">
        <v>422</v>
      </c>
      <c r="R36" s="127" t="s">
        <v>423</v>
      </c>
      <c r="S36" s="127" t="s">
        <v>424</v>
      </c>
      <c r="T36" s="127" t="s">
        <v>425</v>
      </c>
      <c r="U36" s="127" t="s">
        <v>426</v>
      </c>
      <c r="V36" s="127" t="s">
        <v>427</v>
      </c>
      <c r="W36" s="127" t="s">
        <v>428</v>
      </c>
      <c r="X36" s="127" t="s">
        <v>429</v>
      </c>
      <c r="Y36" s="137" t="s">
        <v>430</v>
      </c>
      <c r="Z36" s="127" t="s">
        <v>776</v>
      </c>
      <c r="AA36" s="127" t="s">
        <v>777</v>
      </c>
      <c r="AB36" s="127" t="s">
        <v>435</v>
      </c>
      <c r="AC36" s="127"/>
      <c r="AD36" s="127" t="s">
        <v>574</v>
      </c>
      <c r="AE36" s="127" t="s">
        <v>421</v>
      </c>
      <c r="AF36" s="127" t="s">
        <v>422</v>
      </c>
      <c r="AG36" s="127" t="s">
        <v>423</v>
      </c>
      <c r="AH36" s="127" t="s">
        <v>424</v>
      </c>
      <c r="AI36" s="127" t="s">
        <v>425</v>
      </c>
      <c r="AJ36" s="127" t="s">
        <v>426</v>
      </c>
      <c r="AK36" s="127" t="s">
        <v>427</v>
      </c>
      <c r="AL36" s="127" t="s">
        <v>428</v>
      </c>
      <c r="AM36" s="127" t="s">
        <v>429</v>
      </c>
      <c r="AN36" s="137" t="s">
        <v>430</v>
      </c>
      <c r="AO36" s="127" t="s">
        <v>776</v>
      </c>
      <c r="AP36" s="127" t="s">
        <v>777</v>
      </c>
      <c r="AQ36" s="127" t="s">
        <v>435</v>
      </c>
      <c r="AR36" s="516"/>
      <c r="AS36" s="516"/>
      <c r="AT36" s="516"/>
      <c r="AU36" s="516"/>
      <c r="AV36" s="516"/>
      <c r="AW36" s="127"/>
      <c r="AX36" s="427"/>
      <c r="AY36" s="427"/>
      <c r="AZ36" s="427"/>
      <c r="BA36" s="427"/>
      <c r="BB36" s="429"/>
      <c r="BC36" s="429"/>
      <c r="BD36" s="429"/>
      <c r="BE36" s="429"/>
    </row>
    <row r="37" spans="1:57" s="128" customFormat="1" ht="15.75" customHeight="1" x14ac:dyDescent="0.2">
      <c r="A37" s="156"/>
      <c r="B37" s="415"/>
      <c r="C37" s="65"/>
      <c r="D37" s="66"/>
      <c r="E37" s="66"/>
      <c r="F37" s="66"/>
      <c r="G37" s="66"/>
      <c r="H37" s="66"/>
      <c r="I37" s="257"/>
      <c r="J37" s="411" t="str">
        <f>IF(COUNTIF(J38:J177,"M")&gt;0,"M","")</f>
        <v/>
      </c>
      <c r="K37" s="126"/>
      <c r="L37" s="268">
        <f>IF($J$36="S","**",SUM(L38:L177))</f>
        <v>31</v>
      </c>
      <c r="M37" s="268">
        <f>IF($J$36="S","**",SUM(M38:M177))</f>
        <v>0</v>
      </c>
      <c r="N37" s="153"/>
      <c r="O37" s="129">
        <f>IF($J$36="S","**",SUM(O38:O177))</f>
        <v>0</v>
      </c>
      <c r="P37" s="129">
        <f>IF($J$36="S","**",SUM(P38:P177))</f>
        <v>0</v>
      </c>
      <c r="Q37" s="129">
        <f>IF($J$36="S","**",SUM(Q38:Q177))</f>
        <v>11</v>
      </c>
      <c r="R37" s="129">
        <f>IF($J$36="S","**",SUM(R38:R177))</f>
        <v>0</v>
      </c>
      <c r="S37" s="129">
        <f t="shared" ref="S37:Y37" si="0">IF($J$36="S","**",SUM(S38:S177))</f>
        <v>9</v>
      </c>
      <c r="T37" s="129">
        <f t="shared" si="0"/>
        <v>0</v>
      </c>
      <c r="U37" s="129">
        <f t="shared" si="0"/>
        <v>7</v>
      </c>
      <c r="V37" s="129">
        <f t="shared" si="0"/>
        <v>0</v>
      </c>
      <c r="W37" s="129">
        <f t="shared" si="0"/>
        <v>0</v>
      </c>
      <c r="X37" s="129">
        <f t="shared" si="0"/>
        <v>0</v>
      </c>
      <c r="Y37" s="129">
        <f t="shared" si="0"/>
        <v>0</v>
      </c>
      <c r="Z37" s="129">
        <f>IF($J$37="M","**",SUM(Z38:Z177))</f>
        <v>3</v>
      </c>
      <c r="AA37" s="129">
        <f>IF($J$37="M","**",SUM(AA38:AA177))</f>
        <v>0</v>
      </c>
      <c r="AB37" s="129">
        <f>IF($J$36="S","**",SUM(AB38:AB177))</f>
        <v>1</v>
      </c>
      <c r="AC37" s="129"/>
      <c r="AD37" s="129">
        <f>IF($J$36="S","**",SUM(AD38:AD177))</f>
        <v>0</v>
      </c>
      <c r="AE37" s="129">
        <f>IF($J$36="S","**",SUM(AE38:AE177))</f>
        <v>0</v>
      </c>
      <c r="AF37" s="129">
        <f>IF($J$36="S","**",SUM(AF38:AF177))</f>
        <v>0</v>
      </c>
      <c r="AG37" s="129">
        <f>IF($J$36="S","**",SUM(AG38:AG177))</f>
        <v>0</v>
      </c>
      <c r="AH37" s="129">
        <f t="shared" ref="AH37:AN37" si="1">IF($J$36="S","**",SUM(AH38:AH177))</f>
        <v>0</v>
      </c>
      <c r="AI37" s="129">
        <f t="shared" si="1"/>
        <v>0</v>
      </c>
      <c r="AJ37" s="129">
        <f t="shared" si="1"/>
        <v>0</v>
      </c>
      <c r="AK37" s="129">
        <f t="shared" si="1"/>
        <v>0</v>
      </c>
      <c r="AL37" s="129">
        <f t="shared" si="1"/>
        <v>0</v>
      </c>
      <c r="AM37" s="129">
        <f t="shared" si="1"/>
        <v>0</v>
      </c>
      <c r="AN37" s="129">
        <f t="shared" si="1"/>
        <v>0</v>
      </c>
      <c r="AO37" s="129">
        <f>IF($J$37="M","**",SUM(AO38:AO177))</f>
        <v>0</v>
      </c>
      <c r="AP37" s="129">
        <f>IF($J$37="M","**",SUM(AP38:AP177))</f>
        <v>0</v>
      </c>
      <c r="AQ37" s="129">
        <f>IF($J$36="S","**",SUM(AQ38:AQ177))</f>
        <v>0</v>
      </c>
      <c r="AR37" s="268">
        <f>IF($J$36="S","**",SUM(AR38:AR177))</f>
        <v>31</v>
      </c>
      <c r="AS37" s="268">
        <f>IF($J$36="S","**",SUM(AS38:AS177))</f>
        <v>0</v>
      </c>
      <c r="AT37" s="268">
        <f>IF($J$36="S","**",SUM(AT38:AT177))</f>
        <v>0</v>
      </c>
      <c r="AU37" s="268">
        <f>IF($J$36="S","**",SUM(AU38:AU177))</f>
        <v>0</v>
      </c>
      <c r="AV37" s="268"/>
      <c r="AW37" s="129"/>
      <c r="AX37" s="427"/>
      <c r="AY37" s="427"/>
      <c r="AZ37" s="427"/>
      <c r="BA37" s="427"/>
      <c r="BB37" s="429"/>
      <c r="BC37" s="429"/>
      <c r="BD37" s="429"/>
      <c r="BE37" s="429"/>
    </row>
    <row r="38" spans="1:57" ht="15.75" customHeight="1" x14ac:dyDescent="0.3">
      <c r="A38" s="413" t="str">
        <f>Contacts!$L$11&amp;"_"&amp;'Service Points'!C38</f>
        <v>S8602_1</v>
      </c>
      <c r="B38" s="414">
        <f>IF(ISERROR(VLOOKUP(A38,LY!$D:$E,1,FALSE)),0,1)</f>
        <v>1</v>
      </c>
      <c r="C38" s="305">
        <v>1</v>
      </c>
      <c r="D38" s="307" t="str">
        <f>IF($B38=1,VLOOKUP($A38,LY_ServicePoints,2,FALSE),"")</f>
        <v>Balerno</v>
      </c>
      <c r="E38" s="42" t="str">
        <f t="shared" ref="E38:E69" si="2">IF($B38=1,VLOOKUP($A38,LY_ServicePoints,3,FALSE),"")</f>
        <v>Static</v>
      </c>
      <c r="F38" s="42">
        <f t="shared" ref="F38:F69" si="3">IF($B38=1,VLOOKUP($A38,LY_ServicePoints,4,FALSE),"")</f>
        <v>32</v>
      </c>
      <c r="G38" s="42">
        <f t="shared" ref="G38:G69" si="4">IF($B38=1,VLOOKUP($A38,LY_ServicePoints,5,FALSE),"")</f>
        <v>0</v>
      </c>
      <c r="H38" s="306" t="str">
        <f t="shared" ref="H38:H69" si="5">IF($B38=1,VLOOKUP($A38,LY_ServicePoints,6,FALSE),"")</f>
        <v>Local Authority Run Library</v>
      </c>
      <c r="I38" s="136" t="str">
        <f t="shared" ref="I38:I69" si="6">IF($B38=1,VLOOKUP($A38,LY_ServicePoints,7,FALSE),"")</f>
        <v>Yes</v>
      </c>
      <c r="J38" s="412" t="str">
        <f>IF(OR(ISTEXT(F38),ISTEXT(G38)),LEFT(E38,1),"")</f>
        <v/>
      </c>
      <c r="K38" s="48">
        <f t="shared" ref="K38:K69" si="7">IF(LEN(D38)&gt;0,1,0)</f>
        <v>1</v>
      </c>
      <c r="L38" s="269">
        <f>IF($K38=0,"",IF(OR($I38="(Select)",$I38="Select",$I38="No",I38=""),0,1))</f>
        <v>1</v>
      </c>
      <c r="M38" s="269">
        <f>IF($K38=0,"",IF(OR($I38="(Select)",$I38="Select",$I38="Yes",I38=""),0,1))</f>
        <v>0</v>
      </c>
      <c r="N38" s="152"/>
      <c r="O38" s="106">
        <f>IF($K38=0,"",IF(AND($L38=1,$E38="Static",SUM($F38,$G38)&gt;=60),1,0))</f>
        <v>0</v>
      </c>
      <c r="P38" s="106">
        <f>IF($K38=0,"",IF(AND($L38=1,$E38="Static",SUM($F38,$G38)&gt;=55),1-O38,0))</f>
        <v>0</v>
      </c>
      <c r="Q38" s="106">
        <f>IF($K38=0,"",IF(AND($L38=1,$E38="Static",SUM($F38,$G38)&gt;=50),1-SUM(O38:P38),0))</f>
        <v>0</v>
      </c>
      <c r="R38" s="106">
        <f>IF($K38=0,"",IF(AND($L38=1,$E38="Static",SUM($F38,$G38)&gt;=45),1-SUM(O38:Q38),0))</f>
        <v>0</v>
      </c>
      <c r="S38" s="106">
        <f>IF($K38=0,"",IF(AND($L38=1,$E38="Static",SUM($F38,$G38)&gt;=40),1-SUM(O38:R38),0))</f>
        <v>0</v>
      </c>
      <c r="T38" s="106">
        <f>IF($K38=0,"",IF(AND($L38=1,$E38="Static",SUM($F38,$G38)&gt;=35),1-SUM(O38:S38),0))</f>
        <v>0</v>
      </c>
      <c r="U38" s="106">
        <f>IF($K38=0,"",IF(AND($L38=1,$E38="Static",SUM($F38,$G38)&gt;=30),1-SUM(O38:T38),0))</f>
        <v>1</v>
      </c>
      <c r="V38" s="106">
        <f>IF($K38=0,"",IF(AND($L38=1,$E38="Static",SUM($F38,$G38)&gt;=25),1-SUM(O38:U38),0))</f>
        <v>0</v>
      </c>
      <c r="W38" s="106">
        <f>IF($K38=0,"",IF(AND($L38=1,$E38="Static",SUM($F38,$G38)&gt;=20),1-SUM(O38:V38),0))</f>
        <v>0</v>
      </c>
      <c r="X38" s="106">
        <f>IF($K38=0,"",IF(AND($L38=1,$E38="Static",SUM($F38,$G38)&gt;=15),1-SUM(O38:W38),0))</f>
        <v>0</v>
      </c>
      <c r="Y38" s="106">
        <f>IF($K38=0,"",IF(AND($L38=1,$E38="Static",SUM($F38,$G38)&gt;=10),1-SUM(O38:X38),0))</f>
        <v>0</v>
      </c>
      <c r="Z38" s="106">
        <f>IF($K38=0,"",IF(AND($L38=1,$E38="Mobile",SUM($F38,$G38)&gt;=10),1,0))</f>
        <v>0</v>
      </c>
      <c r="AA38" s="106">
        <f>IF($K38=0,"",IF(AND($L38=1,$E38="Mobile",SUM($F38,$G38)&lt;10),1,0))</f>
        <v>0</v>
      </c>
      <c r="AB38" s="106">
        <f>IF($K38=0,"",IF(AND($L38=1,$E38="Static",SUM($F38,$G38)&lt;10),1,0))</f>
        <v>0</v>
      </c>
      <c r="AC38" s="106"/>
      <c r="AD38" s="106">
        <f>IF($K38=0,"",IF(AND($M38=1,$E38="Static",SUM($F38,$G38)&gt;=60),1,0))</f>
        <v>0</v>
      </c>
      <c r="AE38" s="106">
        <f>IF($K38=0,"",IF(AND($M38=1,$E38="Static",SUM($F38,$G38)&gt;=55),1-AD38,0))</f>
        <v>0</v>
      </c>
      <c r="AF38" s="106">
        <f>IF($K38=0,"",IF(AND($M38=1,$E38="Static",SUM($F38,$G38)&gt;=50),1-SUM(AD38:AE38),0))</f>
        <v>0</v>
      </c>
      <c r="AG38" s="106">
        <f>IF($K38=0,"",IF(AND($M38=1,$E38="Static",SUM($F38,$G38)&gt;=45),1-SUM(AD38:AF38),0))</f>
        <v>0</v>
      </c>
      <c r="AH38" s="106">
        <f>IF($K38=0,"",IF(AND($M38=1,$E38="Static",SUM($F38,$G38)&gt;=40),1-SUM(AD38:AG38),0))</f>
        <v>0</v>
      </c>
      <c r="AI38" s="106">
        <f>IF($K38=0,"",IF(AND($M38=1,$E38="Static",SUM($F38,$G38)&gt;=35),1-SUM(AD38:AH38),0))</f>
        <v>0</v>
      </c>
      <c r="AJ38" s="106">
        <f>IF($K38=0,"",IF(AND($M38=1,$E38="Static",SUM($F38,$G38)&gt;=30),1-SUM(AD38:AI38),0))</f>
        <v>0</v>
      </c>
      <c r="AK38" s="106">
        <f>IF($K38=0,"",IF(AND($M38=1,$E38="Static",SUM($F38,$G38)&gt;=25),1-SUM(AD38:AJ38),0))</f>
        <v>0</v>
      </c>
      <c r="AL38" s="106">
        <f>IF($K38=0,"",IF(AND($M38=1,$E38="Static",SUM($F38,$G38)&gt;=20),1-SUM(AD38:AK38),0))</f>
        <v>0</v>
      </c>
      <c r="AM38" s="106">
        <f>IF($K38=0,"",IF(AND($M38=1,$E38="Static",SUM($F38,$G38)&gt;=15),1-SUM(AD38:AL38),0))</f>
        <v>0</v>
      </c>
      <c r="AN38" s="106">
        <f>IF($K38=0,"",IF(AND($M38=1,$E38="Static",SUM($F38,$G38)&gt;=10),1-SUM(AD38:AM38),0))</f>
        <v>0</v>
      </c>
      <c r="AO38" s="106">
        <f>IF($K38=0,"",IF(AND($M38=1,$E38="Mobile",SUM($F38,$G38)&gt;=10),1,0))</f>
        <v>0</v>
      </c>
      <c r="AP38" s="106">
        <f>IF($K38=0,"",IF(AND($M38=1,$E38="Mobile",SUM($F38,$G38)&lt;10),1,0))</f>
        <v>0</v>
      </c>
      <c r="AQ38" s="106">
        <f>IF($K38=0,"",IF(AND($M38=1,$E38="Static",SUM($F38,$G38)&lt;10),1,0))</f>
        <v>0</v>
      </c>
      <c r="AR38" s="269">
        <f>IF($K38=0,"",IF($H38="Local Authority Run Library",1,0))</f>
        <v>1</v>
      </c>
      <c r="AS38" s="269">
        <f>IF($K38=0,"",IF($H38="Community Managed Co-Produced Library",1,0))</f>
        <v>0</v>
      </c>
      <c r="AT38" s="269">
        <f>IF($K38=0,"",IF($H38="Commissioned Community Co-Produced Library",1,0))</f>
        <v>0</v>
      </c>
      <c r="AU38" s="269">
        <f>IF($K38=0,"",IF($H38="Independent Library",1,0))</f>
        <v>0</v>
      </c>
      <c r="AV38" s="269"/>
      <c r="AW38" s="106"/>
      <c r="AX38" s="427"/>
      <c r="AY38" s="427"/>
      <c r="AZ38" s="427"/>
      <c r="BA38" s="427"/>
      <c r="BB38" s="428"/>
      <c r="BC38" s="428"/>
      <c r="BD38" s="428"/>
      <c r="BE38" s="428"/>
    </row>
    <row r="39" spans="1:57" ht="15.75" customHeight="1" x14ac:dyDescent="0.3">
      <c r="A39" s="154" t="str">
        <f>Contacts!$L$11&amp;"_"&amp;'Service Points'!C39</f>
        <v>S8602_2</v>
      </c>
      <c r="B39" s="414">
        <f>IF(ISERROR(VLOOKUP(A39,LY!$D:$E,1,FALSE)),0,1)</f>
        <v>1</v>
      </c>
      <c r="C39" s="305">
        <f>C38+1</f>
        <v>2</v>
      </c>
      <c r="D39" s="307" t="str">
        <f t="shared" ref="D39:D69" si="8">IF($B39=1,VLOOKUP($A39,LY_ServicePoints,2,FALSE),"")</f>
        <v>Balgreen</v>
      </c>
      <c r="E39" s="42" t="str">
        <f t="shared" si="2"/>
        <v>Static</v>
      </c>
      <c r="F39" s="42">
        <f t="shared" si="3"/>
        <v>32</v>
      </c>
      <c r="G39" s="42">
        <f t="shared" si="4"/>
        <v>0</v>
      </c>
      <c r="H39" s="306" t="str">
        <f t="shared" si="5"/>
        <v>Local Authority Run Library</v>
      </c>
      <c r="I39" s="136" t="str">
        <f t="shared" si="6"/>
        <v>Yes</v>
      </c>
      <c r="J39" s="412" t="str">
        <f t="shared" ref="J39:J102" si="9">IF(OR(ISTEXT(F39),ISTEXT(G39)),LEFT(E39,1),"")</f>
        <v/>
      </c>
      <c r="K39" s="48">
        <f t="shared" si="7"/>
        <v>1</v>
      </c>
      <c r="L39" s="269">
        <f t="shared" ref="L39:L102" si="10">IF($K39=0,"",IF(OR($I39="(Select)",$I39="Select",$I39="No",I39=""),0,1))</f>
        <v>1</v>
      </c>
      <c r="M39" s="269">
        <f t="shared" ref="M39:M102" si="11">IF($K39=0,"",IF(OR($I39="(Select)",$I39="Select",$I39="Yes",I39=""),0,1))</f>
        <v>0</v>
      </c>
      <c r="N39" s="152"/>
      <c r="O39" s="106">
        <f t="shared" ref="O39:O102" si="12">IF($K39=0,"",IF(AND($L39=1,$E39="Static",SUM($F39,$G39)&gt;=60),1,0))</f>
        <v>0</v>
      </c>
      <c r="P39" s="106">
        <f t="shared" ref="P39:P102" si="13">IF($K39=0,"",IF(AND($L39=1,$E39="Static",SUM($F39,$G39)&gt;=55),1-O39,0))</f>
        <v>0</v>
      </c>
      <c r="Q39" s="106">
        <f t="shared" ref="Q39:Q102" si="14">IF($K39=0,"",IF(AND($L39=1,$E39="Static",SUM($F39,$G39)&gt;=50),1-SUM(O39:P39),0))</f>
        <v>0</v>
      </c>
      <c r="R39" s="106">
        <f t="shared" ref="R39:R102" si="15">IF($K39=0,"",IF(AND($L39=1,$E39="Static",SUM($F39,$G39)&gt;=45),1-SUM(O39:Q39),0))</f>
        <v>0</v>
      </c>
      <c r="S39" s="106">
        <f t="shared" ref="S39:S102" si="16">IF($K39=0,"",IF(AND($L39=1,$E39="Static",SUM($F39,$G39)&gt;=40),1-SUM(O39:R39),0))</f>
        <v>0</v>
      </c>
      <c r="T39" s="106">
        <f t="shared" ref="T39:T102" si="17">IF($K39=0,"",IF(AND($L39=1,$E39="Static",SUM($F39,$G39)&gt;=35),1-SUM(O39:S39),0))</f>
        <v>0</v>
      </c>
      <c r="U39" s="106">
        <f t="shared" ref="U39:U102" si="18">IF($K39=0,"",IF(AND($L39=1,$E39="Static",SUM($F39,$G39)&gt;=30),1-SUM(O39:T39),0))</f>
        <v>1</v>
      </c>
      <c r="V39" s="106">
        <f t="shared" ref="V39:V102" si="19">IF($K39=0,"",IF(AND($L39=1,$E39="Static",SUM($F39,$G39)&gt;=25),1-SUM(O39:U39),0))</f>
        <v>0</v>
      </c>
      <c r="W39" s="106">
        <f t="shared" ref="W39:W102" si="20">IF($K39=0,"",IF(AND($L39=1,$E39="Static",SUM($F39,$G39)&gt;=20),1-SUM(O39:V39),0))</f>
        <v>0</v>
      </c>
      <c r="X39" s="106">
        <f t="shared" ref="X39:X102" si="21">IF($K39=0,"",IF(AND($L39=1,$E39="Static",SUM($F39,$G39)&gt;=15),1-SUM(O39:W39),0))</f>
        <v>0</v>
      </c>
      <c r="Y39" s="106">
        <f t="shared" ref="Y39:Y102" si="22">IF($K39=0,"",IF(AND($L39=1,$E39="Static",SUM($F39,$G39)&gt;=10),1-SUM(O39:X39),0))</f>
        <v>0</v>
      </c>
      <c r="Z39" s="106">
        <f t="shared" ref="Z39:Z102" si="23">IF($K39=0,"",IF(AND($L39=1,$E39="Mobile",SUM($F39,$G39)&gt;=10),1,0))</f>
        <v>0</v>
      </c>
      <c r="AA39" s="106">
        <f t="shared" ref="AA39:AA102" si="24">IF($K39=0,"",IF(AND($L39=1,$E39="Mobile",SUM($F39,$G39)&lt;10),1,0))</f>
        <v>0</v>
      </c>
      <c r="AB39" s="106">
        <f t="shared" ref="AB39:AB102" si="25">IF($K39=0,"",IF(AND($L39=1,$E39="Static",SUM($F39,$G39)&lt;10),1,0))</f>
        <v>0</v>
      </c>
      <c r="AC39" s="106"/>
      <c r="AD39" s="106">
        <f t="shared" ref="AD39:AD102" si="26">IF($K39=0,"",IF(AND($M39=1,$E39="Static",SUM($F39,$G39)&gt;=60),1,0))</f>
        <v>0</v>
      </c>
      <c r="AE39" s="106">
        <f t="shared" ref="AE39:AE102" si="27">IF($K39=0,"",IF(AND($M39=1,$E39="Static",SUM($F39,$G39)&gt;=55),1-AD39,0))</f>
        <v>0</v>
      </c>
      <c r="AF39" s="106">
        <f t="shared" ref="AF39:AF102" si="28">IF($K39=0,"",IF(AND($M39=1,$E39="Static",SUM($F39,$G39)&gt;=50),1-SUM(AD39:AE39),0))</f>
        <v>0</v>
      </c>
      <c r="AG39" s="106">
        <f t="shared" ref="AG39:AG102" si="29">IF($K39=0,"",IF(AND($M39=1,$E39="Static",SUM($F39,$G39)&gt;=45),1-SUM(AD39:AF39),0))</f>
        <v>0</v>
      </c>
      <c r="AH39" s="106">
        <f t="shared" ref="AH39:AH102" si="30">IF($K39=0,"",IF(AND($M39=1,$E39="Static",SUM($F39,$G39)&gt;=40),1-SUM(AD39:AG39),0))</f>
        <v>0</v>
      </c>
      <c r="AI39" s="106">
        <f t="shared" ref="AI39:AI102" si="31">IF($K39=0,"",IF(AND($M39=1,$E39="Static",SUM($F39,$G39)&gt;=35),1-SUM(AD39:AH39),0))</f>
        <v>0</v>
      </c>
      <c r="AJ39" s="106">
        <f t="shared" ref="AJ39:AJ102" si="32">IF($K39=0,"",IF(AND($M39=1,$E39="Static",SUM($F39,$G39)&gt;=30),1-SUM(AD39:AI39),0))</f>
        <v>0</v>
      </c>
      <c r="AK39" s="106">
        <f t="shared" ref="AK39:AK102" si="33">IF($K39=0,"",IF(AND($M39=1,$E39="Static",SUM($F39,$G39)&gt;=25),1-SUM(AD39:AJ39),0))</f>
        <v>0</v>
      </c>
      <c r="AL39" s="106">
        <f t="shared" ref="AL39:AL102" si="34">IF($K39=0,"",IF(AND($M39=1,$E39="Static",SUM($F39,$G39)&gt;=20),1-SUM(AD39:AK39),0))</f>
        <v>0</v>
      </c>
      <c r="AM39" s="106">
        <f t="shared" ref="AM39:AM102" si="35">IF($K39=0,"",IF(AND($M39=1,$E39="Static",SUM($F39,$G39)&gt;=15),1-SUM(AD39:AL39),0))</f>
        <v>0</v>
      </c>
      <c r="AN39" s="106">
        <f t="shared" ref="AN39:AN102" si="36">IF($K39=0,"",IF(AND($M39=1,$E39="Static",SUM($F39,$G39)&gt;=10),1-SUM(AD39:AM39),0))</f>
        <v>0</v>
      </c>
      <c r="AO39" s="106">
        <f t="shared" ref="AO39:AO102" si="37">IF($K39=0,"",IF(AND($M39=1,$E39="Mobile",SUM($F39,$G39)&gt;=10),1,0))</f>
        <v>0</v>
      </c>
      <c r="AP39" s="106">
        <f t="shared" ref="AP39:AP102" si="38">IF($K39=0,"",IF(AND($M39=1,$E39="Mobile",SUM($F39,$G39)&lt;10),1,0))</f>
        <v>0</v>
      </c>
      <c r="AQ39" s="106">
        <f t="shared" ref="AQ39:AQ102" si="39">IF($K39=0,"",IF(AND($M39=1,$E39="Static",SUM($F39,$G39)&lt;10),1,0))</f>
        <v>0</v>
      </c>
      <c r="AR39" s="269">
        <f t="shared" ref="AR39:AR102" si="40">IF($K39=0,"",IF($H39="Local Authority Run Library",1,0))</f>
        <v>1</v>
      </c>
      <c r="AS39" s="269">
        <f t="shared" ref="AS39:AS102" si="41">IF($K39=0,"",IF($H39="Community Managed Co-Produced Library",1,0))</f>
        <v>0</v>
      </c>
      <c r="AT39" s="269">
        <f t="shared" ref="AT39:AT102" si="42">IF($K39=0,"",IF($H39="Commissioned Community Co-Produced Library",1,0))</f>
        <v>0</v>
      </c>
      <c r="AU39" s="269">
        <f t="shared" ref="AU39:AU102" si="43">IF($K39=0,"",IF($H39="Independent Library",1,0))</f>
        <v>0</v>
      </c>
      <c r="AV39" s="269"/>
      <c r="AW39" s="106"/>
      <c r="AX39" s="427"/>
      <c r="AY39" s="427"/>
      <c r="AZ39" s="427"/>
      <c r="BA39" s="427"/>
      <c r="BB39" s="428"/>
      <c r="BC39" s="428"/>
      <c r="BD39" s="428"/>
      <c r="BE39" s="428"/>
    </row>
    <row r="40" spans="1:57" ht="15.75" customHeight="1" x14ac:dyDescent="0.3">
      <c r="A40" s="154" t="str">
        <f>Contacts!$L$11&amp;"_"&amp;'Service Points'!C40</f>
        <v>S8602_3</v>
      </c>
      <c r="B40" s="414">
        <f>IF(ISERROR(VLOOKUP(A40,LY!$D:$E,1,FALSE)),0,1)</f>
        <v>1</v>
      </c>
      <c r="C40" s="305">
        <f t="shared" ref="C40:C103" si="44">C39+1</f>
        <v>3</v>
      </c>
      <c r="D40" s="307" t="str">
        <f t="shared" si="8"/>
        <v>Blackhall</v>
      </c>
      <c r="E40" s="42" t="str">
        <f t="shared" si="2"/>
        <v>Static</v>
      </c>
      <c r="F40" s="42">
        <f t="shared" si="3"/>
        <v>51</v>
      </c>
      <c r="G40" s="42">
        <f t="shared" si="4"/>
        <v>0</v>
      </c>
      <c r="H40" s="306" t="str">
        <f t="shared" si="5"/>
        <v>Local Authority Run Library</v>
      </c>
      <c r="I40" s="136" t="str">
        <f t="shared" si="6"/>
        <v>Yes</v>
      </c>
      <c r="J40" s="412" t="str">
        <f t="shared" si="9"/>
        <v/>
      </c>
      <c r="K40" s="48">
        <f t="shared" si="7"/>
        <v>1</v>
      </c>
      <c r="L40" s="269">
        <f t="shared" si="10"/>
        <v>1</v>
      </c>
      <c r="M40" s="269">
        <f t="shared" si="11"/>
        <v>0</v>
      </c>
      <c r="N40" s="152"/>
      <c r="O40" s="106">
        <f t="shared" si="12"/>
        <v>0</v>
      </c>
      <c r="P40" s="106">
        <f t="shared" si="13"/>
        <v>0</v>
      </c>
      <c r="Q40" s="106">
        <f t="shared" si="14"/>
        <v>1</v>
      </c>
      <c r="R40" s="106">
        <f t="shared" si="15"/>
        <v>0</v>
      </c>
      <c r="S40" s="106">
        <f t="shared" si="16"/>
        <v>0</v>
      </c>
      <c r="T40" s="106">
        <f t="shared" si="17"/>
        <v>0</v>
      </c>
      <c r="U40" s="106">
        <f t="shared" si="18"/>
        <v>0</v>
      </c>
      <c r="V40" s="106">
        <f t="shared" si="19"/>
        <v>0</v>
      </c>
      <c r="W40" s="106">
        <f t="shared" si="20"/>
        <v>0</v>
      </c>
      <c r="X40" s="106">
        <f t="shared" si="21"/>
        <v>0</v>
      </c>
      <c r="Y40" s="106">
        <f t="shared" si="22"/>
        <v>0</v>
      </c>
      <c r="Z40" s="106">
        <f t="shared" si="23"/>
        <v>0</v>
      </c>
      <c r="AA40" s="106">
        <f t="shared" si="24"/>
        <v>0</v>
      </c>
      <c r="AB40" s="106">
        <f t="shared" si="25"/>
        <v>0</v>
      </c>
      <c r="AC40" s="106"/>
      <c r="AD40" s="106">
        <f t="shared" si="26"/>
        <v>0</v>
      </c>
      <c r="AE40" s="106">
        <f t="shared" si="27"/>
        <v>0</v>
      </c>
      <c r="AF40" s="106">
        <f t="shared" si="28"/>
        <v>0</v>
      </c>
      <c r="AG40" s="106">
        <f t="shared" si="29"/>
        <v>0</v>
      </c>
      <c r="AH40" s="106">
        <f t="shared" si="30"/>
        <v>0</v>
      </c>
      <c r="AI40" s="106">
        <f t="shared" si="31"/>
        <v>0</v>
      </c>
      <c r="AJ40" s="106">
        <f t="shared" si="32"/>
        <v>0</v>
      </c>
      <c r="AK40" s="106">
        <f t="shared" si="33"/>
        <v>0</v>
      </c>
      <c r="AL40" s="106">
        <f t="shared" si="34"/>
        <v>0</v>
      </c>
      <c r="AM40" s="106">
        <f t="shared" si="35"/>
        <v>0</v>
      </c>
      <c r="AN40" s="106">
        <f t="shared" si="36"/>
        <v>0</v>
      </c>
      <c r="AO40" s="106">
        <f t="shared" si="37"/>
        <v>0</v>
      </c>
      <c r="AP40" s="106">
        <f t="shared" si="38"/>
        <v>0</v>
      </c>
      <c r="AQ40" s="106">
        <f t="shared" si="39"/>
        <v>0</v>
      </c>
      <c r="AR40" s="269">
        <f t="shared" si="40"/>
        <v>1</v>
      </c>
      <c r="AS40" s="269">
        <f t="shared" si="41"/>
        <v>0</v>
      </c>
      <c r="AT40" s="269">
        <f t="shared" si="42"/>
        <v>0</v>
      </c>
      <c r="AU40" s="269">
        <f t="shared" si="43"/>
        <v>0</v>
      </c>
      <c r="AV40" s="269"/>
      <c r="AW40" s="106"/>
      <c r="AX40" s="430">
        <f>IF(Q40=1,$F40,"")</f>
        <v>51</v>
      </c>
      <c r="AY40" s="430" t="str">
        <f>IF(R40=1,$F40,"")</f>
        <v/>
      </c>
      <c r="AZ40" s="430" t="str">
        <f t="shared" ref="AZ40:AZ102" si="45">IF(Z40=1,$F40,"")</f>
        <v/>
      </c>
      <c r="BA40" s="431"/>
      <c r="BB40" s="428"/>
      <c r="BC40" s="428"/>
      <c r="BD40" s="428"/>
      <c r="BE40" s="428"/>
    </row>
    <row r="41" spans="1:57" ht="15.75" customHeight="1" x14ac:dyDescent="0.3">
      <c r="A41" s="154" t="str">
        <f>Contacts!$L$11&amp;"_"&amp;'Service Points'!C41</f>
        <v>S8602_4</v>
      </c>
      <c r="B41" s="414">
        <f>IF(ISERROR(VLOOKUP(A41,LY!$D:$E,1,FALSE)),0,1)</f>
        <v>1</v>
      </c>
      <c r="C41" s="305">
        <f t="shared" si="44"/>
        <v>4</v>
      </c>
      <c r="D41" s="307" t="str">
        <f t="shared" si="8"/>
        <v>Central</v>
      </c>
      <c r="E41" s="42" t="str">
        <f t="shared" si="2"/>
        <v>Static</v>
      </c>
      <c r="F41" s="42"/>
      <c r="G41" s="42">
        <f t="shared" si="4"/>
        <v>0</v>
      </c>
      <c r="H41" s="306" t="str">
        <f t="shared" si="5"/>
        <v>Local Authority Run Library</v>
      </c>
      <c r="I41" s="136" t="str">
        <f t="shared" si="6"/>
        <v>Yes</v>
      </c>
      <c r="J41" s="412" t="str">
        <f t="shared" si="9"/>
        <v/>
      </c>
      <c r="K41" s="48">
        <f t="shared" si="7"/>
        <v>1</v>
      </c>
      <c r="L41" s="269">
        <f t="shared" si="10"/>
        <v>1</v>
      </c>
      <c r="M41" s="269">
        <f t="shared" si="11"/>
        <v>0</v>
      </c>
      <c r="N41" s="152"/>
      <c r="O41" s="106">
        <f t="shared" si="12"/>
        <v>0</v>
      </c>
      <c r="P41" s="106">
        <f t="shared" si="13"/>
        <v>0</v>
      </c>
      <c r="Q41" s="106">
        <f t="shared" si="14"/>
        <v>0</v>
      </c>
      <c r="R41" s="106">
        <f t="shared" si="15"/>
        <v>0</v>
      </c>
      <c r="S41" s="106">
        <f t="shared" si="16"/>
        <v>0</v>
      </c>
      <c r="T41" s="106">
        <f t="shared" si="17"/>
        <v>0</v>
      </c>
      <c r="U41" s="106">
        <f t="shared" si="18"/>
        <v>0</v>
      </c>
      <c r="V41" s="106">
        <f t="shared" si="19"/>
        <v>0</v>
      </c>
      <c r="W41" s="106">
        <f t="shared" si="20"/>
        <v>0</v>
      </c>
      <c r="X41" s="106">
        <f t="shared" si="21"/>
        <v>0</v>
      </c>
      <c r="Y41" s="106">
        <f t="shared" si="22"/>
        <v>0</v>
      </c>
      <c r="Z41" s="106">
        <f t="shared" si="23"/>
        <v>0</v>
      </c>
      <c r="AA41" s="106">
        <f t="shared" si="24"/>
        <v>0</v>
      </c>
      <c r="AB41" s="106">
        <f t="shared" si="25"/>
        <v>1</v>
      </c>
      <c r="AC41" s="106"/>
      <c r="AD41" s="106">
        <f t="shared" si="26"/>
        <v>0</v>
      </c>
      <c r="AE41" s="106">
        <f t="shared" si="27"/>
        <v>0</v>
      </c>
      <c r="AF41" s="106">
        <f t="shared" si="28"/>
        <v>0</v>
      </c>
      <c r="AG41" s="106">
        <f t="shared" si="29"/>
        <v>0</v>
      </c>
      <c r="AH41" s="106">
        <f t="shared" si="30"/>
        <v>0</v>
      </c>
      <c r="AI41" s="106">
        <f t="shared" si="31"/>
        <v>0</v>
      </c>
      <c r="AJ41" s="106">
        <f t="shared" si="32"/>
        <v>0</v>
      </c>
      <c r="AK41" s="106">
        <f t="shared" si="33"/>
        <v>0</v>
      </c>
      <c r="AL41" s="106">
        <f t="shared" si="34"/>
        <v>0</v>
      </c>
      <c r="AM41" s="106">
        <f t="shared" si="35"/>
        <v>0</v>
      </c>
      <c r="AN41" s="106">
        <f t="shared" si="36"/>
        <v>0</v>
      </c>
      <c r="AO41" s="106">
        <f t="shared" si="37"/>
        <v>0</v>
      </c>
      <c r="AP41" s="106">
        <f t="shared" si="38"/>
        <v>0</v>
      </c>
      <c r="AQ41" s="106">
        <f t="shared" si="39"/>
        <v>0</v>
      </c>
      <c r="AR41" s="269">
        <f t="shared" si="40"/>
        <v>1</v>
      </c>
      <c r="AS41" s="269">
        <f t="shared" si="41"/>
        <v>0</v>
      </c>
      <c r="AT41" s="269">
        <f t="shared" si="42"/>
        <v>0</v>
      </c>
      <c r="AU41" s="269">
        <f t="shared" si="43"/>
        <v>0</v>
      </c>
      <c r="AV41" s="269"/>
      <c r="AW41" s="106"/>
      <c r="AX41" s="430" t="str">
        <f t="shared" ref="AX41:AX102" si="46">IF(Q41=1,$F41,"")</f>
        <v/>
      </c>
      <c r="AY41" s="430" t="str">
        <f t="shared" ref="AY41:AY102" si="47">IF(R41=1,$F41,"")</f>
        <v/>
      </c>
      <c r="AZ41" s="430" t="str">
        <f t="shared" si="45"/>
        <v/>
      </c>
      <c r="BA41" s="431"/>
      <c r="BB41" s="428"/>
      <c r="BC41" s="428"/>
      <c r="BD41" s="428"/>
      <c r="BE41" s="428"/>
    </row>
    <row r="42" spans="1:57" ht="15.75" customHeight="1" x14ac:dyDescent="0.3">
      <c r="A42" s="154" t="str">
        <f>Contacts!$L$11&amp;"_"&amp;'Service Points'!C42</f>
        <v>S8602_5</v>
      </c>
      <c r="B42" s="414">
        <f>IF(ISERROR(VLOOKUP(A42,LY!$D:$E,1,FALSE)),0,1)</f>
        <v>1</v>
      </c>
      <c r="C42" s="305">
        <f t="shared" si="44"/>
        <v>5</v>
      </c>
      <c r="D42" s="307" t="str">
        <f t="shared" si="8"/>
        <v>Colinton</v>
      </c>
      <c r="E42" s="42" t="str">
        <f t="shared" si="2"/>
        <v>Static</v>
      </c>
      <c r="F42" s="42">
        <f t="shared" si="3"/>
        <v>32</v>
      </c>
      <c r="G42" s="42">
        <f t="shared" si="4"/>
        <v>0</v>
      </c>
      <c r="H42" s="306" t="str">
        <f t="shared" si="5"/>
        <v>Local Authority Run Library</v>
      </c>
      <c r="I42" s="136" t="str">
        <f t="shared" si="6"/>
        <v>Yes</v>
      </c>
      <c r="J42" s="412" t="str">
        <f t="shared" si="9"/>
        <v/>
      </c>
      <c r="K42" s="48">
        <f t="shared" si="7"/>
        <v>1</v>
      </c>
      <c r="L42" s="269">
        <f t="shared" si="10"/>
        <v>1</v>
      </c>
      <c r="M42" s="269">
        <f t="shared" si="11"/>
        <v>0</v>
      </c>
      <c r="N42" s="152"/>
      <c r="O42" s="106">
        <f t="shared" si="12"/>
        <v>0</v>
      </c>
      <c r="P42" s="106">
        <f t="shared" si="13"/>
        <v>0</v>
      </c>
      <c r="Q42" s="106">
        <f t="shared" si="14"/>
        <v>0</v>
      </c>
      <c r="R42" s="106">
        <f t="shared" si="15"/>
        <v>0</v>
      </c>
      <c r="S42" s="106">
        <f t="shared" si="16"/>
        <v>0</v>
      </c>
      <c r="T42" s="106">
        <f t="shared" si="17"/>
        <v>0</v>
      </c>
      <c r="U42" s="106">
        <f t="shared" si="18"/>
        <v>1</v>
      </c>
      <c r="V42" s="106">
        <f t="shared" si="19"/>
        <v>0</v>
      </c>
      <c r="W42" s="106">
        <f t="shared" si="20"/>
        <v>0</v>
      </c>
      <c r="X42" s="106">
        <f t="shared" si="21"/>
        <v>0</v>
      </c>
      <c r="Y42" s="106">
        <f t="shared" si="22"/>
        <v>0</v>
      </c>
      <c r="Z42" s="106">
        <f t="shared" si="23"/>
        <v>0</v>
      </c>
      <c r="AA42" s="106">
        <f t="shared" si="24"/>
        <v>0</v>
      </c>
      <c r="AB42" s="106">
        <f t="shared" si="25"/>
        <v>0</v>
      </c>
      <c r="AC42" s="106"/>
      <c r="AD42" s="106">
        <f t="shared" si="26"/>
        <v>0</v>
      </c>
      <c r="AE42" s="106">
        <f t="shared" si="27"/>
        <v>0</v>
      </c>
      <c r="AF42" s="106">
        <f t="shared" si="28"/>
        <v>0</v>
      </c>
      <c r="AG42" s="106">
        <f t="shared" si="29"/>
        <v>0</v>
      </c>
      <c r="AH42" s="106">
        <f t="shared" si="30"/>
        <v>0</v>
      </c>
      <c r="AI42" s="106">
        <f t="shared" si="31"/>
        <v>0</v>
      </c>
      <c r="AJ42" s="106">
        <f t="shared" si="32"/>
        <v>0</v>
      </c>
      <c r="AK42" s="106">
        <f t="shared" si="33"/>
        <v>0</v>
      </c>
      <c r="AL42" s="106">
        <f t="shared" si="34"/>
        <v>0</v>
      </c>
      <c r="AM42" s="106">
        <f t="shared" si="35"/>
        <v>0</v>
      </c>
      <c r="AN42" s="106">
        <f t="shared" si="36"/>
        <v>0</v>
      </c>
      <c r="AO42" s="106">
        <f t="shared" si="37"/>
        <v>0</v>
      </c>
      <c r="AP42" s="106">
        <f t="shared" si="38"/>
        <v>0</v>
      </c>
      <c r="AQ42" s="106">
        <f t="shared" si="39"/>
        <v>0</v>
      </c>
      <c r="AR42" s="269">
        <f t="shared" si="40"/>
        <v>1</v>
      </c>
      <c r="AS42" s="269">
        <f t="shared" si="41"/>
        <v>0</v>
      </c>
      <c r="AT42" s="269">
        <f t="shared" si="42"/>
        <v>0</v>
      </c>
      <c r="AU42" s="269">
        <f t="shared" si="43"/>
        <v>0</v>
      </c>
      <c r="AV42" s="269"/>
      <c r="AW42" s="106"/>
      <c r="AX42" s="430" t="str">
        <f t="shared" si="46"/>
        <v/>
      </c>
      <c r="AY42" s="430" t="str">
        <f t="shared" si="47"/>
        <v/>
      </c>
      <c r="AZ42" s="430" t="str">
        <f t="shared" si="45"/>
        <v/>
      </c>
      <c r="BA42" s="431"/>
      <c r="BB42" s="428"/>
      <c r="BC42" s="428"/>
      <c r="BD42" s="428"/>
      <c r="BE42" s="428"/>
    </row>
    <row r="43" spans="1:57" ht="15.75" customHeight="1" x14ac:dyDescent="0.3">
      <c r="A43" s="154" t="str">
        <f>Contacts!$L$11&amp;"_"&amp;'Service Points'!C43</f>
        <v>S8602_6</v>
      </c>
      <c r="B43" s="414">
        <f>IF(ISERROR(VLOOKUP(A43,LY!$D:$E,1,FALSE)),0,1)</f>
        <v>1</v>
      </c>
      <c r="C43" s="305">
        <f t="shared" si="44"/>
        <v>6</v>
      </c>
      <c r="D43" s="307" t="str">
        <f t="shared" si="8"/>
        <v>Corstorphine</v>
      </c>
      <c r="E43" s="42" t="str">
        <f t="shared" si="2"/>
        <v>Static</v>
      </c>
      <c r="F43" s="42">
        <f t="shared" si="3"/>
        <v>42</v>
      </c>
      <c r="G43" s="42">
        <f t="shared" si="4"/>
        <v>0</v>
      </c>
      <c r="H43" s="306" t="str">
        <f t="shared" si="5"/>
        <v>Local Authority Run Library</v>
      </c>
      <c r="I43" s="136" t="str">
        <f t="shared" si="6"/>
        <v>Yes</v>
      </c>
      <c r="J43" s="412" t="str">
        <f t="shared" si="9"/>
        <v/>
      </c>
      <c r="K43" s="48">
        <f t="shared" si="7"/>
        <v>1</v>
      </c>
      <c r="L43" s="269">
        <f t="shared" si="10"/>
        <v>1</v>
      </c>
      <c r="M43" s="269">
        <f t="shared" si="11"/>
        <v>0</v>
      </c>
      <c r="N43" s="152"/>
      <c r="O43" s="106">
        <f t="shared" si="12"/>
        <v>0</v>
      </c>
      <c r="P43" s="106">
        <f t="shared" si="13"/>
        <v>0</v>
      </c>
      <c r="Q43" s="106">
        <f t="shared" si="14"/>
        <v>0</v>
      </c>
      <c r="R43" s="106">
        <f t="shared" si="15"/>
        <v>0</v>
      </c>
      <c r="S43" s="106">
        <f t="shared" si="16"/>
        <v>1</v>
      </c>
      <c r="T43" s="106">
        <f t="shared" si="17"/>
        <v>0</v>
      </c>
      <c r="U43" s="106">
        <f t="shared" si="18"/>
        <v>0</v>
      </c>
      <c r="V43" s="106">
        <f t="shared" si="19"/>
        <v>0</v>
      </c>
      <c r="W43" s="106">
        <f t="shared" si="20"/>
        <v>0</v>
      </c>
      <c r="X43" s="106">
        <f t="shared" si="21"/>
        <v>0</v>
      </c>
      <c r="Y43" s="106">
        <f t="shared" si="22"/>
        <v>0</v>
      </c>
      <c r="Z43" s="106">
        <f t="shared" si="23"/>
        <v>0</v>
      </c>
      <c r="AA43" s="106">
        <f t="shared" si="24"/>
        <v>0</v>
      </c>
      <c r="AB43" s="106">
        <f t="shared" si="25"/>
        <v>0</v>
      </c>
      <c r="AC43" s="106"/>
      <c r="AD43" s="106">
        <f t="shared" si="26"/>
        <v>0</v>
      </c>
      <c r="AE43" s="106">
        <f t="shared" si="27"/>
        <v>0</v>
      </c>
      <c r="AF43" s="106">
        <f t="shared" si="28"/>
        <v>0</v>
      </c>
      <c r="AG43" s="106">
        <f t="shared" si="29"/>
        <v>0</v>
      </c>
      <c r="AH43" s="106">
        <f t="shared" si="30"/>
        <v>0</v>
      </c>
      <c r="AI43" s="106">
        <f t="shared" si="31"/>
        <v>0</v>
      </c>
      <c r="AJ43" s="106">
        <f t="shared" si="32"/>
        <v>0</v>
      </c>
      <c r="AK43" s="106">
        <f t="shared" si="33"/>
        <v>0</v>
      </c>
      <c r="AL43" s="106">
        <f t="shared" si="34"/>
        <v>0</v>
      </c>
      <c r="AM43" s="106">
        <f t="shared" si="35"/>
        <v>0</v>
      </c>
      <c r="AN43" s="106">
        <f t="shared" si="36"/>
        <v>0</v>
      </c>
      <c r="AO43" s="106">
        <f t="shared" si="37"/>
        <v>0</v>
      </c>
      <c r="AP43" s="106">
        <f t="shared" si="38"/>
        <v>0</v>
      </c>
      <c r="AQ43" s="106">
        <f t="shared" si="39"/>
        <v>0</v>
      </c>
      <c r="AR43" s="269">
        <f t="shared" si="40"/>
        <v>1</v>
      </c>
      <c r="AS43" s="269">
        <f t="shared" si="41"/>
        <v>0</v>
      </c>
      <c r="AT43" s="269">
        <f t="shared" si="42"/>
        <v>0</v>
      </c>
      <c r="AU43" s="269">
        <f t="shared" si="43"/>
        <v>0</v>
      </c>
      <c r="AV43" s="269"/>
      <c r="AW43" s="106"/>
      <c r="AX43" s="430" t="str">
        <f>IF(Q43=1,$F43,"")</f>
        <v/>
      </c>
      <c r="AY43" s="430" t="str">
        <f>IF(R43=1,$F43,"")</f>
        <v/>
      </c>
      <c r="AZ43" s="430" t="str">
        <f t="shared" si="45"/>
        <v/>
      </c>
      <c r="BA43" s="431"/>
      <c r="BB43" s="428"/>
      <c r="BC43" s="428"/>
      <c r="BD43" s="428"/>
      <c r="BE43" s="428"/>
    </row>
    <row r="44" spans="1:57" ht="15.75" customHeight="1" x14ac:dyDescent="0.3">
      <c r="A44" s="154" t="str">
        <f>Contacts!$L$11&amp;"_"&amp;'Service Points'!C44</f>
        <v>S8602_7</v>
      </c>
      <c r="B44" s="414">
        <f>IF(ISERROR(VLOOKUP(A44,LY!$D:$E,1,FALSE)),0,1)</f>
        <v>1</v>
      </c>
      <c r="C44" s="305">
        <f t="shared" si="44"/>
        <v>7</v>
      </c>
      <c r="D44" s="307" t="str">
        <f t="shared" si="8"/>
        <v>Craigmillar</v>
      </c>
      <c r="E44" s="42" t="str">
        <f t="shared" si="2"/>
        <v>Static</v>
      </c>
      <c r="F44" s="42">
        <f t="shared" si="3"/>
        <v>51</v>
      </c>
      <c r="G44" s="42">
        <f t="shared" si="4"/>
        <v>0</v>
      </c>
      <c r="H44" s="306" t="str">
        <f t="shared" si="5"/>
        <v>Local Authority Run Library</v>
      </c>
      <c r="I44" s="136" t="str">
        <f t="shared" si="6"/>
        <v>Yes</v>
      </c>
      <c r="J44" s="412" t="str">
        <f t="shared" si="9"/>
        <v/>
      </c>
      <c r="K44" s="48">
        <f t="shared" si="7"/>
        <v>1</v>
      </c>
      <c r="L44" s="269">
        <f t="shared" si="10"/>
        <v>1</v>
      </c>
      <c r="M44" s="269">
        <f t="shared" si="11"/>
        <v>0</v>
      </c>
      <c r="N44" s="152"/>
      <c r="O44" s="106">
        <f t="shared" si="12"/>
        <v>0</v>
      </c>
      <c r="P44" s="106">
        <f t="shared" si="13"/>
        <v>0</v>
      </c>
      <c r="Q44" s="106">
        <f t="shared" si="14"/>
        <v>1</v>
      </c>
      <c r="R44" s="106">
        <f t="shared" si="15"/>
        <v>0</v>
      </c>
      <c r="S44" s="106">
        <f t="shared" si="16"/>
        <v>0</v>
      </c>
      <c r="T44" s="106">
        <f t="shared" si="17"/>
        <v>0</v>
      </c>
      <c r="U44" s="106">
        <f t="shared" si="18"/>
        <v>0</v>
      </c>
      <c r="V44" s="106">
        <f t="shared" si="19"/>
        <v>0</v>
      </c>
      <c r="W44" s="106">
        <f t="shared" si="20"/>
        <v>0</v>
      </c>
      <c r="X44" s="106">
        <f t="shared" si="21"/>
        <v>0</v>
      </c>
      <c r="Y44" s="106">
        <f t="shared" si="22"/>
        <v>0</v>
      </c>
      <c r="Z44" s="106">
        <f t="shared" si="23"/>
        <v>0</v>
      </c>
      <c r="AA44" s="106">
        <f t="shared" si="24"/>
        <v>0</v>
      </c>
      <c r="AB44" s="106">
        <f t="shared" si="25"/>
        <v>0</v>
      </c>
      <c r="AC44" s="106"/>
      <c r="AD44" s="106">
        <f t="shared" si="26"/>
        <v>0</v>
      </c>
      <c r="AE44" s="106">
        <f t="shared" si="27"/>
        <v>0</v>
      </c>
      <c r="AF44" s="106">
        <f t="shared" si="28"/>
        <v>0</v>
      </c>
      <c r="AG44" s="106">
        <f t="shared" si="29"/>
        <v>0</v>
      </c>
      <c r="AH44" s="106">
        <f t="shared" si="30"/>
        <v>0</v>
      </c>
      <c r="AI44" s="106">
        <f t="shared" si="31"/>
        <v>0</v>
      </c>
      <c r="AJ44" s="106">
        <f t="shared" si="32"/>
        <v>0</v>
      </c>
      <c r="AK44" s="106">
        <f t="shared" si="33"/>
        <v>0</v>
      </c>
      <c r="AL44" s="106">
        <f t="shared" si="34"/>
        <v>0</v>
      </c>
      <c r="AM44" s="106">
        <f t="shared" si="35"/>
        <v>0</v>
      </c>
      <c r="AN44" s="106">
        <f t="shared" si="36"/>
        <v>0</v>
      </c>
      <c r="AO44" s="106">
        <f t="shared" si="37"/>
        <v>0</v>
      </c>
      <c r="AP44" s="106">
        <f t="shared" si="38"/>
        <v>0</v>
      </c>
      <c r="AQ44" s="106">
        <f t="shared" si="39"/>
        <v>0</v>
      </c>
      <c r="AR44" s="269">
        <f t="shared" si="40"/>
        <v>1</v>
      </c>
      <c r="AS44" s="269">
        <f t="shared" si="41"/>
        <v>0</v>
      </c>
      <c r="AT44" s="269">
        <f t="shared" si="42"/>
        <v>0</v>
      </c>
      <c r="AU44" s="269">
        <f t="shared" si="43"/>
        <v>0</v>
      </c>
      <c r="AV44" s="269"/>
      <c r="AW44" s="106"/>
      <c r="AX44" s="430">
        <f>IF(Q44=1,$F44,"")</f>
        <v>51</v>
      </c>
      <c r="AY44" s="430" t="str">
        <f t="shared" si="47"/>
        <v/>
      </c>
      <c r="AZ44" s="430" t="str">
        <f t="shared" si="45"/>
        <v/>
      </c>
      <c r="BA44" s="431"/>
      <c r="BB44" s="428"/>
      <c r="BC44" s="428"/>
      <c r="BD44" s="428"/>
      <c r="BE44" s="428"/>
    </row>
    <row r="45" spans="1:57" ht="15.75" customHeight="1" x14ac:dyDescent="0.3">
      <c r="A45" s="154" t="str">
        <f>Contacts!$L$11&amp;"_"&amp;'Service Points'!C45</f>
        <v>S8602_8</v>
      </c>
      <c r="B45" s="414">
        <f>IF(ISERROR(VLOOKUP(A45,LY!$D:$E,1,FALSE)),0,1)</f>
        <v>1</v>
      </c>
      <c r="C45" s="305">
        <f t="shared" si="44"/>
        <v>8</v>
      </c>
      <c r="D45" s="307" t="str">
        <f t="shared" si="8"/>
        <v>Currie</v>
      </c>
      <c r="E45" s="42" t="str">
        <f t="shared" si="2"/>
        <v>Static</v>
      </c>
      <c r="F45" s="42">
        <f t="shared" si="3"/>
        <v>42</v>
      </c>
      <c r="G45" s="42">
        <f t="shared" si="4"/>
        <v>0</v>
      </c>
      <c r="H45" s="306" t="str">
        <f t="shared" si="5"/>
        <v>Local Authority Run Library</v>
      </c>
      <c r="I45" s="136" t="str">
        <f t="shared" si="6"/>
        <v>Yes</v>
      </c>
      <c r="J45" s="412" t="str">
        <f t="shared" si="9"/>
        <v/>
      </c>
      <c r="K45" s="48">
        <f t="shared" si="7"/>
        <v>1</v>
      </c>
      <c r="L45" s="269">
        <f t="shared" si="10"/>
        <v>1</v>
      </c>
      <c r="M45" s="269">
        <f t="shared" si="11"/>
        <v>0</v>
      </c>
      <c r="N45" s="152"/>
      <c r="O45" s="106">
        <f t="shared" si="12"/>
        <v>0</v>
      </c>
      <c r="P45" s="106">
        <f t="shared" si="13"/>
        <v>0</v>
      </c>
      <c r="Q45" s="106">
        <f t="shared" si="14"/>
        <v>0</v>
      </c>
      <c r="R45" s="106">
        <f t="shared" si="15"/>
        <v>0</v>
      </c>
      <c r="S45" s="106">
        <f t="shared" si="16"/>
        <v>1</v>
      </c>
      <c r="T45" s="106">
        <f t="shared" si="17"/>
        <v>0</v>
      </c>
      <c r="U45" s="106">
        <f t="shared" si="18"/>
        <v>0</v>
      </c>
      <c r="V45" s="106">
        <f t="shared" si="19"/>
        <v>0</v>
      </c>
      <c r="W45" s="106">
        <f t="shared" si="20"/>
        <v>0</v>
      </c>
      <c r="X45" s="106">
        <f t="shared" si="21"/>
        <v>0</v>
      </c>
      <c r="Y45" s="106">
        <f t="shared" si="22"/>
        <v>0</v>
      </c>
      <c r="Z45" s="106">
        <f t="shared" si="23"/>
        <v>0</v>
      </c>
      <c r="AA45" s="106">
        <f t="shared" si="24"/>
        <v>0</v>
      </c>
      <c r="AB45" s="106">
        <f t="shared" si="25"/>
        <v>0</v>
      </c>
      <c r="AC45" s="106"/>
      <c r="AD45" s="106">
        <f t="shared" si="26"/>
        <v>0</v>
      </c>
      <c r="AE45" s="106">
        <f t="shared" si="27"/>
        <v>0</v>
      </c>
      <c r="AF45" s="106">
        <f t="shared" si="28"/>
        <v>0</v>
      </c>
      <c r="AG45" s="106">
        <f t="shared" si="29"/>
        <v>0</v>
      </c>
      <c r="AH45" s="106">
        <f t="shared" si="30"/>
        <v>0</v>
      </c>
      <c r="AI45" s="106">
        <f t="shared" si="31"/>
        <v>0</v>
      </c>
      <c r="AJ45" s="106">
        <f t="shared" si="32"/>
        <v>0</v>
      </c>
      <c r="AK45" s="106">
        <f t="shared" si="33"/>
        <v>0</v>
      </c>
      <c r="AL45" s="106">
        <f t="shared" si="34"/>
        <v>0</v>
      </c>
      <c r="AM45" s="106">
        <f t="shared" si="35"/>
        <v>0</v>
      </c>
      <c r="AN45" s="106">
        <f t="shared" si="36"/>
        <v>0</v>
      </c>
      <c r="AO45" s="106">
        <f t="shared" si="37"/>
        <v>0</v>
      </c>
      <c r="AP45" s="106">
        <f t="shared" si="38"/>
        <v>0</v>
      </c>
      <c r="AQ45" s="106">
        <f t="shared" si="39"/>
        <v>0</v>
      </c>
      <c r="AR45" s="269">
        <f t="shared" si="40"/>
        <v>1</v>
      </c>
      <c r="AS45" s="269">
        <f t="shared" si="41"/>
        <v>0</v>
      </c>
      <c r="AT45" s="269">
        <f t="shared" si="42"/>
        <v>0</v>
      </c>
      <c r="AU45" s="269">
        <f t="shared" si="43"/>
        <v>0</v>
      </c>
      <c r="AV45" s="269"/>
      <c r="AW45" s="106"/>
      <c r="AX45" s="430" t="str">
        <f t="shared" si="46"/>
        <v/>
      </c>
      <c r="AY45" s="430" t="str">
        <f t="shared" si="47"/>
        <v/>
      </c>
      <c r="AZ45" s="430" t="str">
        <f t="shared" si="45"/>
        <v/>
      </c>
      <c r="BA45" s="431"/>
      <c r="BB45" s="428"/>
      <c r="BC45" s="428"/>
      <c r="BD45" s="428"/>
      <c r="BE45" s="428"/>
    </row>
    <row r="46" spans="1:57" ht="15.75" customHeight="1" x14ac:dyDescent="0.3">
      <c r="A46" s="154" t="str">
        <f>Contacts!$L$11&amp;"_"&amp;'Service Points'!C46</f>
        <v>S8602_9</v>
      </c>
      <c r="B46" s="414">
        <f>IF(ISERROR(VLOOKUP(A46,LY!$D:$E,1,FALSE)),0,1)</f>
        <v>1</v>
      </c>
      <c r="C46" s="305">
        <f t="shared" si="44"/>
        <v>9</v>
      </c>
      <c r="D46" s="307" t="str">
        <f t="shared" si="8"/>
        <v>Drumbrae</v>
      </c>
      <c r="E46" s="42" t="str">
        <f t="shared" si="2"/>
        <v>Static</v>
      </c>
      <c r="F46" s="42">
        <f t="shared" si="3"/>
        <v>51</v>
      </c>
      <c r="G46" s="42">
        <f t="shared" si="4"/>
        <v>0</v>
      </c>
      <c r="H46" s="306" t="str">
        <f t="shared" si="5"/>
        <v>Local Authority Run Library</v>
      </c>
      <c r="I46" s="136" t="str">
        <f t="shared" si="6"/>
        <v>Yes</v>
      </c>
      <c r="J46" s="412" t="str">
        <f t="shared" si="9"/>
        <v/>
      </c>
      <c r="K46" s="48">
        <f t="shared" si="7"/>
        <v>1</v>
      </c>
      <c r="L46" s="269">
        <f t="shared" si="10"/>
        <v>1</v>
      </c>
      <c r="M46" s="269">
        <f t="shared" si="11"/>
        <v>0</v>
      </c>
      <c r="N46" s="152"/>
      <c r="O46" s="106">
        <f t="shared" si="12"/>
        <v>0</v>
      </c>
      <c r="P46" s="106">
        <f t="shared" si="13"/>
        <v>0</v>
      </c>
      <c r="Q46" s="106">
        <f t="shared" si="14"/>
        <v>1</v>
      </c>
      <c r="R46" s="106">
        <f t="shared" si="15"/>
        <v>0</v>
      </c>
      <c r="S46" s="106">
        <f t="shared" si="16"/>
        <v>0</v>
      </c>
      <c r="T46" s="106">
        <f t="shared" si="17"/>
        <v>0</v>
      </c>
      <c r="U46" s="106">
        <f t="shared" si="18"/>
        <v>0</v>
      </c>
      <c r="V46" s="106">
        <f t="shared" si="19"/>
        <v>0</v>
      </c>
      <c r="W46" s="106">
        <f t="shared" si="20"/>
        <v>0</v>
      </c>
      <c r="X46" s="106">
        <f t="shared" si="21"/>
        <v>0</v>
      </c>
      <c r="Y46" s="106">
        <f t="shared" si="22"/>
        <v>0</v>
      </c>
      <c r="Z46" s="106">
        <f t="shared" si="23"/>
        <v>0</v>
      </c>
      <c r="AA46" s="106">
        <f t="shared" si="24"/>
        <v>0</v>
      </c>
      <c r="AB46" s="106">
        <f t="shared" si="25"/>
        <v>0</v>
      </c>
      <c r="AC46" s="106"/>
      <c r="AD46" s="106">
        <f t="shared" si="26"/>
        <v>0</v>
      </c>
      <c r="AE46" s="106">
        <f t="shared" si="27"/>
        <v>0</v>
      </c>
      <c r="AF46" s="106">
        <f t="shared" si="28"/>
        <v>0</v>
      </c>
      <c r="AG46" s="106">
        <f t="shared" si="29"/>
        <v>0</v>
      </c>
      <c r="AH46" s="106">
        <f t="shared" si="30"/>
        <v>0</v>
      </c>
      <c r="AI46" s="106">
        <f t="shared" si="31"/>
        <v>0</v>
      </c>
      <c r="AJ46" s="106">
        <f t="shared" si="32"/>
        <v>0</v>
      </c>
      <c r="AK46" s="106">
        <f t="shared" si="33"/>
        <v>0</v>
      </c>
      <c r="AL46" s="106">
        <f t="shared" si="34"/>
        <v>0</v>
      </c>
      <c r="AM46" s="106">
        <f t="shared" si="35"/>
        <v>0</v>
      </c>
      <c r="AN46" s="106">
        <f t="shared" si="36"/>
        <v>0</v>
      </c>
      <c r="AO46" s="106">
        <f t="shared" si="37"/>
        <v>0</v>
      </c>
      <c r="AP46" s="106">
        <f t="shared" si="38"/>
        <v>0</v>
      </c>
      <c r="AQ46" s="106">
        <f t="shared" si="39"/>
        <v>0</v>
      </c>
      <c r="AR46" s="269">
        <f t="shared" si="40"/>
        <v>1</v>
      </c>
      <c r="AS46" s="269">
        <f t="shared" si="41"/>
        <v>0</v>
      </c>
      <c r="AT46" s="269">
        <f t="shared" si="42"/>
        <v>0</v>
      </c>
      <c r="AU46" s="269">
        <f t="shared" si="43"/>
        <v>0</v>
      </c>
      <c r="AV46" s="269"/>
      <c r="AW46" s="106"/>
      <c r="AX46" s="430">
        <f t="shared" si="46"/>
        <v>51</v>
      </c>
      <c r="AY46" s="430" t="str">
        <f t="shared" si="47"/>
        <v/>
      </c>
      <c r="AZ46" s="430" t="str">
        <f t="shared" si="45"/>
        <v/>
      </c>
      <c r="BA46" s="431"/>
      <c r="BB46" s="428"/>
      <c r="BC46" s="428"/>
      <c r="BD46" s="428"/>
      <c r="BE46" s="428"/>
    </row>
    <row r="47" spans="1:57" ht="15.75" customHeight="1" x14ac:dyDescent="0.3">
      <c r="A47" s="154" t="str">
        <f>Contacts!$L$11&amp;"_"&amp;'Service Points'!C47</f>
        <v>S8602_10</v>
      </c>
      <c r="B47" s="414">
        <f>IF(ISERROR(VLOOKUP(A47,LY!$D:$E,1,FALSE)),0,1)</f>
        <v>1</v>
      </c>
      <c r="C47" s="305">
        <f t="shared" si="44"/>
        <v>10</v>
      </c>
      <c r="D47" s="307" t="str">
        <f t="shared" si="8"/>
        <v>Fountainbridge</v>
      </c>
      <c r="E47" s="42" t="str">
        <f t="shared" si="2"/>
        <v>Static</v>
      </c>
      <c r="F47" s="42">
        <f t="shared" si="3"/>
        <v>42</v>
      </c>
      <c r="G47" s="42">
        <f t="shared" si="4"/>
        <v>0</v>
      </c>
      <c r="H47" s="306" t="str">
        <f t="shared" si="5"/>
        <v>Local Authority Run Library</v>
      </c>
      <c r="I47" s="136" t="str">
        <f t="shared" si="6"/>
        <v>Yes</v>
      </c>
      <c r="J47" s="412" t="str">
        <f t="shared" si="9"/>
        <v/>
      </c>
      <c r="K47" s="48">
        <f t="shared" si="7"/>
        <v>1</v>
      </c>
      <c r="L47" s="269">
        <f t="shared" si="10"/>
        <v>1</v>
      </c>
      <c r="M47" s="269">
        <f t="shared" si="11"/>
        <v>0</v>
      </c>
      <c r="N47" s="152"/>
      <c r="O47" s="106">
        <f t="shared" si="12"/>
        <v>0</v>
      </c>
      <c r="P47" s="106">
        <f t="shared" si="13"/>
        <v>0</v>
      </c>
      <c r="Q47" s="106">
        <f t="shared" si="14"/>
        <v>0</v>
      </c>
      <c r="R47" s="106">
        <f t="shared" si="15"/>
        <v>0</v>
      </c>
      <c r="S47" s="106">
        <f t="shared" si="16"/>
        <v>1</v>
      </c>
      <c r="T47" s="106">
        <f t="shared" si="17"/>
        <v>0</v>
      </c>
      <c r="U47" s="106">
        <f t="shared" si="18"/>
        <v>0</v>
      </c>
      <c r="V47" s="106">
        <f t="shared" si="19"/>
        <v>0</v>
      </c>
      <c r="W47" s="106">
        <f t="shared" si="20"/>
        <v>0</v>
      </c>
      <c r="X47" s="106">
        <f t="shared" si="21"/>
        <v>0</v>
      </c>
      <c r="Y47" s="106">
        <f t="shared" si="22"/>
        <v>0</v>
      </c>
      <c r="Z47" s="106">
        <f t="shared" si="23"/>
        <v>0</v>
      </c>
      <c r="AA47" s="106">
        <f t="shared" si="24"/>
        <v>0</v>
      </c>
      <c r="AB47" s="106">
        <f t="shared" si="25"/>
        <v>0</v>
      </c>
      <c r="AC47" s="106"/>
      <c r="AD47" s="106">
        <f t="shared" si="26"/>
        <v>0</v>
      </c>
      <c r="AE47" s="106">
        <f t="shared" si="27"/>
        <v>0</v>
      </c>
      <c r="AF47" s="106">
        <f t="shared" si="28"/>
        <v>0</v>
      </c>
      <c r="AG47" s="106">
        <f t="shared" si="29"/>
        <v>0</v>
      </c>
      <c r="AH47" s="106">
        <f t="shared" si="30"/>
        <v>0</v>
      </c>
      <c r="AI47" s="106">
        <f t="shared" si="31"/>
        <v>0</v>
      </c>
      <c r="AJ47" s="106">
        <f t="shared" si="32"/>
        <v>0</v>
      </c>
      <c r="AK47" s="106">
        <f t="shared" si="33"/>
        <v>0</v>
      </c>
      <c r="AL47" s="106">
        <f t="shared" si="34"/>
        <v>0</v>
      </c>
      <c r="AM47" s="106">
        <f t="shared" si="35"/>
        <v>0</v>
      </c>
      <c r="AN47" s="106">
        <f t="shared" si="36"/>
        <v>0</v>
      </c>
      <c r="AO47" s="106">
        <f t="shared" si="37"/>
        <v>0</v>
      </c>
      <c r="AP47" s="106">
        <f t="shared" si="38"/>
        <v>0</v>
      </c>
      <c r="AQ47" s="106">
        <f t="shared" si="39"/>
        <v>0</v>
      </c>
      <c r="AR47" s="269">
        <f t="shared" si="40"/>
        <v>1</v>
      </c>
      <c r="AS47" s="269">
        <f t="shared" si="41"/>
        <v>0</v>
      </c>
      <c r="AT47" s="269">
        <f t="shared" si="42"/>
        <v>0</v>
      </c>
      <c r="AU47" s="269">
        <f t="shared" si="43"/>
        <v>0</v>
      </c>
      <c r="AV47" s="269"/>
      <c r="AW47" s="106"/>
      <c r="AX47" s="430" t="str">
        <f t="shared" si="46"/>
        <v/>
      </c>
      <c r="AY47" s="430" t="str">
        <f t="shared" si="47"/>
        <v/>
      </c>
      <c r="AZ47" s="430" t="str">
        <f t="shared" si="45"/>
        <v/>
      </c>
      <c r="BA47" s="431"/>
      <c r="BB47" s="428"/>
      <c r="BC47" s="428"/>
      <c r="BD47" s="428"/>
      <c r="BE47" s="428"/>
    </row>
    <row r="48" spans="1:57" ht="15.75" customHeight="1" x14ac:dyDescent="0.3">
      <c r="A48" s="154" t="str">
        <f>Contacts!$L$11&amp;"_"&amp;'Service Points'!C48</f>
        <v>S8602_11</v>
      </c>
      <c r="B48" s="414">
        <f>IF(ISERROR(VLOOKUP(A48,LY!$D:$E,1,FALSE)),0,1)</f>
        <v>1</v>
      </c>
      <c r="C48" s="305">
        <f t="shared" si="44"/>
        <v>11</v>
      </c>
      <c r="D48" s="307" t="str">
        <f t="shared" si="8"/>
        <v>Gilmerton</v>
      </c>
      <c r="E48" s="42" t="str">
        <f t="shared" si="2"/>
        <v>Static</v>
      </c>
      <c r="F48" s="42">
        <f t="shared" si="3"/>
        <v>32</v>
      </c>
      <c r="G48" s="42">
        <f t="shared" si="4"/>
        <v>0</v>
      </c>
      <c r="H48" s="306" t="str">
        <f t="shared" si="5"/>
        <v>Local Authority Run Library</v>
      </c>
      <c r="I48" s="136" t="str">
        <f t="shared" si="6"/>
        <v>Yes</v>
      </c>
      <c r="J48" s="412" t="str">
        <f t="shared" si="9"/>
        <v/>
      </c>
      <c r="K48" s="48">
        <f t="shared" si="7"/>
        <v>1</v>
      </c>
      <c r="L48" s="269">
        <f t="shared" si="10"/>
        <v>1</v>
      </c>
      <c r="M48" s="269">
        <f t="shared" si="11"/>
        <v>0</v>
      </c>
      <c r="N48" s="152"/>
      <c r="O48" s="106">
        <f t="shared" si="12"/>
        <v>0</v>
      </c>
      <c r="P48" s="106">
        <f t="shared" si="13"/>
        <v>0</v>
      </c>
      <c r="Q48" s="106">
        <f t="shared" si="14"/>
        <v>0</v>
      </c>
      <c r="R48" s="106">
        <f t="shared" si="15"/>
        <v>0</v>
      </c>
      <c r="S48" s="106">
        <f t="shared" si="16"/>
        <v>0</v>
      </c>
      <c r="T48" s="106">
        <f t="shared" si="17"/>
        <v>0</v>
      </c>
      <c r="U48" s="106">
        <f t="shared" si="18"/>
        <v>1</v>
      </c>
      <c r="V48" s="106">
        <f t="shared" si="19"/>
        <v>0</v>
      </c>
      <c r="W48" s="106">
        <f t="shared" si="20"/>
        <v>0</v>
      </c>
      <c r="X48" s="106">
        <f t="shared" si="21"/>
        <v>0</v>
      </c>
      <c r="Y48" s="106">
        <f t="shared" si="22"/>
        <v>0</v>
      </c>
      <c r="Z48" s="106">
        <f t="shared" si="23"/>
        <v>0</v>
      </c>
      <c r="AA48" s="106">
        <f t="shared" si="24"/>
        <v>0</v>
      </c>
      <c r="AB48" s="106">
        <f t="shared" si="25"/>
        <v>0</v>
      </c>
      <c r="AC48" s="106"/>
      <c r="AD48" s="106">
        <f t="shared" si="26"/>
        <v>0</v>
      </c>
      <c r="AE48" s="106">
        <f t="shared" si="27"/>
        <v>0</v>
      </c>
      <c r="AF48" s="106">
        <f t="shared" si="28"/>
        <v>0</v>
      </c>
      <c r="AG48" s="106">
        <f t="shared" si="29"/>
        <v>0</v>
      </c>
      <c r="AH48" s="106">
        <f t="shared" si="30"/>
        <v>0</v>
      </c>
      <c r="AI48" s="106">
        <f t="shared" si="31"/>
        <v>0</v>
      </c>
      <c r="AJ48" s="106">
        <f t="shared" si="32"/>
        <v>0</v>
      </c>
      <c r="AK48" s="106">
        <f t="shared" si="33"/>
        <v>0</v>
      </c>
      <c r="AL48" s="106">
        <f t="shared" si="34"/>
        <v>0</v>
      </c>
      <c r="AM48" s="106">
        <f t="shared" si="35"/>
        <v>0</v>
      </c>
      <c r="AN48" s="106">
        <f t="shared" si="36"/>
        <v>0</v>
      </c>
      <c r="AO48" s="106">
        <f t="shared" si="37"/>
        <v>0</v>
      </c>
      <c r="AP48" s="106">
        <f t="shared" si="38"/>
        <v>0</v>
      </c>
      <c r="AQ48" s="106">
        <f t="shared" si="39"/>
        <v>0</v>
      </c>
      <c r="AR48" s="269">
        <f t="shared" si="40"/>
        <v>1</v>
      </c>
      <c r="AS48" s="269">
        <f t="shared" si="41"/>
        <v>0</v>
      </c>
      <c r="AT48" s="269">
        <f t="shared" si="42"/>
        <v>0</v>
      </c>
      <c r="AU48" s="269">
        <f t="shared" si="43"/>
        <v>0</v>
      </c>
      <c r="AV48" s="269"/>
      <c r="AW48" s="106"/>
      <c r="AX48" s="431" t="str">
        <f>IF(Q48=1,$F48,"")</f>
        <v/>
      </c>
      <c r="AY48" s="431" t="str">
        <f t="shared" si="47"/>
        <v/>
      </c>
      <c r="AZ48" s="431" t="str">
        <f t="shared" si="45"/>
        <v/>
      </c>
      <c r="BA48" s="431"/>
      <c r="BB48" s="428"/>
      <c r="BC48" s="428"/>
      <c r="BD48" s="428"/>
      <c r="BE48" s="428"/>
    </row>
    <row r="49" spans="1:57" ht="15.75" customHeight="1" x14ac:dyDescent="0.3">
      <c r="A49" s="154" t="str">
        <f>Contacts!$L$11&amp;"_"&amp;'Service Points'!C49</f>
        <v>S8602_12</v>
      </c>
      <c r="B49" s="414">
        <f>IF(ISERROR(VLOOKUP(A49,LY!$D:$E,1,FALSE)),0,1)</f>
        <v>1</v>
      </c>
      <c r="C49" s="305">
        <f t="shared" si="44"/>
        <v>12</v>
      </c>
      <c r="D49" s="307" t="str">
        <f t="shared" si="8"/>
        <v>Granton</v>
      </c>
      <c r="E49" s="42" t="str">
        <f t="shared" si="2"/>
        <v>Static</v>
      </c>
      <c r="F49" s="42">
        <f t="shared" si="3"/>
        <v>32</v>
      </c>
      <c r="G49" s="42">
        <f t="shared" si="4"/>
        <v>0</v>
      </c>
      <c r="H49" s="306" t="str">
        <f t="shared" si="5"/>
        <v>Local Authority Run Library</v>
      </c>
      <c r="I49" s="136" t="str">
        <f t="shared" si="6"/>
        <v>Yes</v>
      </c>
      <c r="J49" s="412" t="str">
        <f t="shared" si="9"/>
        <v/>
      </c>
      <c r="K49" s="48">
        <f t="shared" si="7"/>
        <v>1</v>
      </c>
      <c r="L49" s="269">
        <f t="shared" si="10"/>
        <v>1</v>
      </c>
      <c r="M49" s="269">
        <f t="shared" si="11"/>
        <v>0</v>
      </c>
      <c r="N49" s="152"/>
      <c r="O49" s="106">
        <f t="shared" si="12"/>
        <v>0</v>
      </c>
      <c r="P49" s="106">
        <f t="shared" si="13"/>
        <v>0</v>
      </c>
      <c r="Q49" s="106">
        <f t="shared" si="14"/>
        <v>0</v>
      </c>
      <c r="R49" s="106">
        <f t="shared" si="15"/>
        <v>0</v>
      </c>
      <c r="S49" s="106">
        <f t="shared" si="16"/>
        <v>0</v>
      </c>
      <c r="T49" s="106">
        <f t="shared" si="17"/>
        <v>0</v>
      </c>
      <c r="U49" s="106">
        <f t="shared" si="18"/>
        <v>1</v>
      </c>
      <c r="V49" s="106">
        <f t="shared" si="19"/>
        <v>0</v>
      </c>
      <c r="W49" s="106">
        <f t="shared" si="20"/>
        <v>0</v>
      </c>
      <c r="X49" s="106">
        <f t="shared" si="21"/>
        <v>0</v>
      </c>
      <c r="Y49" s="106">
        <f t="shared" si="22"/>
        <v>0</v>
      </c>
      <c r="Z49" s="106">
        <f t="shared" si="23"/>
        <v>0</v>
      </c>
      <c r="AA49" s="106">
        <f t="shared" si="24"/>
        <v>0</v>
      </c>
      <c r="AB49" s="106">
        <f t="shared" si="25"/>
        <v>0</v>
      </c>
      <c r="AC49" s="106"/>
      <c r="AD49" s="106">
        <f t="shared" si="26"/>
        <v>0</v>
      </c>
      <c r="AE49" s="106">
        <f t="shared" si="27"/>
        <v>0</v>
      </c>
      <c r="AF49" s="106">
        <f t="shared" si="28"/>
        <v>0</v>
      </c>
      <c r="AG49" s="106">
        <f t="shared" si="29"/>
        <v>0</v>
      </c>
      <c r="AH49" s="106">
        <f t="shared" si="30"/>
        <v>0</v>
      </c>
      <c r="AI49" s="106">
        <f t="shared" si="31"/>
        <v>0</v>
      </c>
      <c r="AJ49" s="106">
        <f t="shared" si="32"/>
        <v>0</v>
      </c>
      <c r="AK49" s="106">
        <f t="shared" si="33"/>
        <v>0</v>
      </c>
      <c r="AL49" s="106">
        <f t="shared" si="34"/>
        <v>0</v>
      </c>
      <c r="AM49" s="106">
        <f t="shared" si="35"/>
        <v>0</v>
      </c>
      <c r="AN49" s="106">
        <f t="shared" si="36"/>
        <v>0</v>
      </c>
      <c r="AO49" s="106">
        <f t="shared" si="37"/>
        <v>0</v>
      </c>
      <c r="AP49" s="106">
        <f t="shared" si="38"/>
        <v>0</v>
      </c>
      <c r="AQ49" s="106">
        <f t="shared" si="39"/>
        <v>0</v>
      </c>
      <c r="AR49" s="269">
        <f t="shared" si="40"/>
        <v>1</v>
      </c>
      <c r="AS49" s="269">
        <f t="shared" si="41"/>
        <v>0</v>
      </c>
      <c r="AT49" s="269">
        <f t="shared" si="42"/>
        <v>0</v>
      </c>
      <c r="AU49" s="269">
        <f t="shared" si="43"/>
        <v>0</v>
      </c>
      <c r="AV49" s="269"/>
      <c r="AW49" s="106"/>
      <c r="AX49" s="431" t="str">
        <f t="shared" si="46"/>
        <v/>
      </c>
      <c r="AY49" s="431" t="str">
        <f t="shared" si="47"/>
        <v/>
      </c>
      <c r="AZ49" s="431" t="str">
        <f t="shared" si="45"/>
        <v/>
      </c>
      <c r="BA49" s="431"/>
      <c r="BB49" s="428"/>
      <c r="BC49" s="428"/>
      <c r="BD49" s="428"/>
      <c r="BE49" s="428"/>
    </row>
    <row r="50" spans="1:57" ht="15.75" customHeight="1" x14ac:dyDescent="0.3">
      <c r="A50" s="154" t="str">
        <f>Contacts!$L$11&amp;"_"&amp;'Service Points'!C50</f>
        <v>S8602_13</v>
      </c>
      <c r="B50" s="414">
        <f>IF(ISERROR(VLOOKUP(A50,LY!$D:$E,1,FALSE)),0,1)</f>
        <v>1</v>
      </c>
      <c r="C50" s="305">
        <f t="shared" si="44"/>
        <v>13</v>
      </c>
      <c r="D50" s="307" t="str">
        <f t="shared" si="8"/>
        <v>Kirkliston</v>
      </c>
      <c r="E50" s="42" t="str">
        <f t="shared" si="2"/>
        <v>Static</v>
      </c>
      <c r="F50" s="42">
        <f t="shared" si="3"/>
        <v>32</v>
      </c>
      <c r="G50" s="42">
        <f t="shared" si="4"/>
        <v>0</v>
      </c>
      <c r="H50" s="306" t="str">
        <f t="shared" si="5"/>
        <v>Local Authority Run Library</v>
      </c>
      <c r="I50" s="136" t="str">
        <f t="shared" si="6"/>
        <v>Yes</v>
      </c>
      <c r="J50" s="412" t="str">
        <f t="shared" si="9"/>
        <v/>
      </c>
      <c r="K50" s="48">
        <f t="shared" si="7"/>
        <v>1</v>
      </c>
      <c r="L50" s="269">
        <f t="shared" si="10"/>
        <v>1</v>
      </c>
      <c r="M50" s="269">
        <f t="shared" si="11"/>
        <v>0</v>
      </c>
      <c r="N50" s="152"/>
      <c r="O50" s="106">
        <f t="shared" si="12"/>
        <v>0</v>
      </c>
      <c r="P50" s="106">
        <f t="shared" si="13"/>
        <v>0</v>
      </c>
      <c r="Q50" s="106">
        <f t="shared" si="14"/>
        <v>0</v>
      </c>
      <c r="R50" s="106">
        <f t="shared" si="15"/>
        <v>0</v>
      </c>
      <c r="S50" s="106">
        <f t="shared" si="16"/>
        <v>0</v>
      </c>
      <c r="T50" s="106">
        <f t="shared" si="17"/>
        <v>0</v>
      </c>
      <c r="U50" s="106">
        <f t="shared" si="18"/>
        <v>1</v>
      </c>
      <c r="V50" s="106">
        <f t="shared" si="19"/>
        <v>0</v>
      </c>
      <c r="W50" s="106">
        <f t="shared" si="20"/>
        <v>0</v>
      </c>
      <c r="X50" s="106">
        <f t="shared" si="21"/>
        <v>0</v>
      </c>
      <c r="Y50" s="106">
        <f t="shared" si="22"/>
        <v>0</v>
      </c>
      <c r="Z50" s="106">
        <f t="shared" si="23"/>
        <v>0</v>
      </c>
      <c r="AA50" s="106">
        <f t="shared" si="24"/>
        <v>0</v>
      </c>
      <c r="AB50" s="106">
        <f t="shared" si="25"/>
        <v>0</v>
      </c>
      <c r="AC50" s="106"/>
      <c r="AD50" s="106">
        <f t="shared" si="26"/>
        <v>0</v>
      </c>
      <c r="AE50" s="106">
        <f t="shared" si="27"/>
        <v>0</v>
      </c>
      <c r="AF50" s="106">
        <f t="shared" si="28"/>
        <v>0</v>
      </c>
      <c r="AG50" s="106">
        <f t="shared" si="29"/>
        <v>0</v>
      </c>
      <c r="AH50" s="106">
        <f t="shared" si="30"/>
        <v>0</v>
      </c>
      <c r="AI50" s="106">
        <f t="shared" si="31"/>
        <v>0</v>
      </c>
      <c r="AJ50" s="106">
        <f t="shared" si="32"/>
        <v>0</v>
      </c>
      <c r="AK50" s="106">
        <f t="shared" si="33"/>
        <v>0</v>
      </c>
      <c r="AL50" s="106">
        <f t="shared" si="34"/>
        <v>0</v>
      </c>
      <c r="AM50" s="106">
        <f t="shared" si="35"/>
        <v>0</v>
      </c>
      <c r="AN50" s="106">
        <f t="shared" si="36"/>
        <v>0</v>
      </c>
      <c r="AO50" s="106">
        <f t="shared" si="37"/>
        <v>0</v>
      </c>
      <c r="AP50" s="106">
        <f t="shared" si="38"/>
        <v>0</v>
      </c>
      <c r="AQ50" s="106">
        <f t="shared" si="39"/>
        <v>0</v>
      </c>
      <c r="AR50" s="269">
        <f t="shared" si="40"/>
        <v>1</v>
      </c>
      <c r="AS50" s="269">
        <f t="shared" si="41"/>
        <v>0</v>
      </c>
      <c r="AT50" s="269">
        <f t="shared" si="42"/>
        <v>0</v>
      </c>
      <c r="AU50" s="269">
        <f t="shared" si="43"/>
        <v>0</v>
      </c>
      <c r="AV50" s="269"/>
      <c r="AW50" s="106"/>
      <c r="AX50" s="431" t="str">
        <f t="shared" si="46"/>
        <v/>
      </c>
      <c r="AY50" s="431" t="str">
        <f t="shared" si="47"/>
        <v/>
      </c>
      <c r="AZ50" s="431" t="str">
        <f t="shared" si="45"/>
        <v/>
      </c>
      <c r="BA50" s="431"/>
      <c r="BB50" s="428"/>
      <c r="BC50" s="428"/>
      <c r="BD50" s="428"/>
      <c r="BE50" s="428"/>
    </row>
    <row r="51" spans="1:57" ht="15.75" customHeight="1" x14ac:dyDescent="0.3">
      <c r="A51" s="154" t="str">
        <f>Contacts!$L$11&amp;"_"&amp;'Service Points'!C51</f>
        <v>S8602_14</v>
      </c>
      <c r="B51" s="414">
        <f>IF(ISERROR(VLOOKUP(A51,LY!$D:$E,1,FALSE)),0,1)</f>
        <v>1</v>
      </c>
      <c r="C51" s="305">
        <f t="shared" si="44"/>
        <v>14</v>
      </c>
      <c r="D51" s="307" t="str">
        <f t="shared" si="8"/>
        <v>Leith</v>
      </c>
      <c r="E51" s="42" t="str">
        <f t="shared" si="2"/>
        <v>Static</v>
      </c>
      <c r="F51" s="42">
        <f t="shared" si="3"/>
        <v>51</v>
      </c>
      <c r="G51" s="42">
        <f t="shared" si="4"/>
        <v>0</v>
      </c>
      <c r="H51" s="306" t="str">
        <f t="shared" si="5"/>
        <v>Local Authority Run Library</v>
      </c>
      <c r="I51" s="136" t="str">
        <f t="shared" si="6"/>
        <v>Yes</v>
      </c>
      <c r="J51" s="412" t="str">
        <f t="shared" si="9"/>
        <v/>
      </c>
      <c r="K51" s="48">
        <f t="shared" si="7"/>
        <v>1</v>
      </c>
      <c r="L51" s="269">
        <f t="shared" si="10"/>
        <v>1</v>
      </c>
      <c r="M51" s="269">
        <f t="shared" si="11"/>
        <v>0</v>
      </c>
      <c r="N51" s="152"/>
      <c r="O51" s="106">
        <f t="shared" si="12"/>
        <v>0</v>
      </c>
      <c r="P51" s="106">
        <f t="shared" si="13"/>
        <v>0</v>
      </c>
      <c r="Q51" s="106">
        <f t="shared" si="14"/>
        <v>1</v>
      </c>
      <c r="R51" s="106">
        <f t="shared" si="15"/>
        <v>0</v>
      </c>
      <c r="S51" s="106">
        <f t="shared" si="16"/>
        <v>0</v>
      </c>
      <c r="T51" s="106">
        <f t="shared" si="17"/>
        <v>0</v>
      </c>
      <c r="U51" s="106">
        <f t="shared" si="18"/>
        <v>0</v>
      </c>
      <c r="V51" s="106">
        <f t="shared" si="19"/>
        <v>0</v>
      </c>
      <c r="W51" s="106">
        <f t="shared" si="20"/>
        <v>0</v>
      </c>
      <c r="X51" s="106">
        <f t="shared" si="21"/>
        <v>0</v>
      </c>
      <c r="Y51" s="106">
        <f t="shared" si="22"/>
        <v>0</v>
      </c>
      <c r="Z51" s="106">
        <f t="shared" si="23"/>
        <v>0</v>
      </c>
      <c r="AA51" s="106">
        <f t="shared" si="24"/>
        <v>0</v>
      </c>
      <c r="AB51" s="106">
        <f t="shared" si="25"/>
        <v>0</v>
      </c>
      <c r="AC51" s="106"/>
      <c r="AD51" s="106">
        <f t="shared" si="26"/>
        <v>0</v>
      </c>
      <c r="AE51" s="106">
        <f t="shared" si="27"/>
        <v>0</v>
      </c>
      <c r="AF51" s="106">
        <f t="shared" si="28"/>
        <v>0</v>
      </c>
      <c r="AG51" s="106">
        <f t="shared" si="29"/>
        <v>0</v>
      </c>
      <c r="AH51" s="106">
        <f t="shared" si="30"/>
        <v>0</v>
      </c>
      <c r="AI51" s="106">
        <f t="shared" si="31"/>
        <v>0</v>
      </c>
      <c r="AJ51" s="106">
        <f t="shared" si="32"/>
        <v>0</v>
      </c>
      <c r="AK51" s="106">
        <f t="shared" si="33"/>
        <v>0</v>
      </c>
      <c r="AL51" s="106">
        <f t="shared" si="34"/>
        <v>0</v>
      </c>
      <c r="AM51" s="106">
        <f t="shared" si="35"/>
        <v>0</v>
      </c>
      <c r="AN51" s="106">
        <f t="shared" si="36"/>
        <v>0</v>
      </c>
      <c r="AO51" s="106">
        <f t="shared" si="37"/>
        <v>0</v>
      </c>
      <c r="AP51" s="106">
        <f t="shared" si="38"/>
        <v>0</v>
      </c>
      <c r="AQ51" s="106">
        <f t="shared" si="39"/>
        <v>0</v>
      </c>
      <c r="AR51" s="269">
        <f t="shared" si="40"/>
        <v>1</v>
      </c>
      <c r="AS51" s="269">
        <f t="shared" si="41"/>
        <v>0</v>
      </c>
      <c r="AT51" s="269">
        <f t="shared" si="42"/>
        <v>0</v>
      </c>
      <c r="AU51" s="269">
        <f t="shared" si="43"/>
        <v>0</v>
      </c>
      <c r="AV51" s="269"/>
      <c r="AW51" s="106"/>
      <c r="AX51" s="431">
        <f t="shared" si="46"/>
        <v>51</v>
      </c>
      <c r="AY51" s="431" t="str">
        <f>IF(R51=1,$F51,"")</f>
        <v/>
      </c>
      <c r="AZ51" s="431" t="str">
        <f t="shared" si="45"/>
        <v/>
      </c>
      <c r="BA51" s="431"/>
      <c r="BB51" s="428"/>
      <c r="BC51" s="428"/>
      <c r="BD51" s="428"/>
      <c r="BE51" s="428"/>
    </row>
    <row r="52" spans="1:57" ht="15.75" customHeight="1" x14ac:dyDescent="0.3">
      <c r="A52" s="154" t="str">
        <f>Contacts!$L$11&amp;"_"&amp;'Service Points'!C52</f>
        <v>S8602_15</v>
      </c>
      <c r="B52" s="414">
        <f>IF(ISERROR(VLOOKUP(A52,LY!$D:$E,1,FALSE)),0,1)</f>
        <v>1</v>
      </c>
      <c r="C52" s="305">
        <f t="shared" si="44"/>
        <v>15</v>
      </c>
      <c r="D52" s="307" t="str">
        <f t="shared" si="8"/>
        <v>McDonald Road</v>
      </c>
      <c r="E52" s="42" t="str">
        <f t="shared" si="2"/>
        <v>Static</v>
      </c>
      <c r="F52" s="42">
        <f t="shared" si="3"/>
        <v>51</v>
      </c>
      <c r="G52" s="42">
        <f t="shared" si="4"/>
        <v>0</v>
      </c>
      <c r="H52" s="306" t="str">
        <f t="shared" si="5"/>
        <v>Local Authority Run Library</v>
      </c>
      <c r="I52" s="136" t="str">
        <f t="shared" si="6"/>
        <v>Yes</v>
      </c>
      <c r="J52" s="412" t="str">
        <f t="shared" si="9"/>
        <v/>
      </c>
      <c r="K52" s="48">
        <f t="shared" si="7"/>
        <v>1</v>
      </c>
      <c r="L52" s="269">
        <f t="shared" si="10"/>
        <v>1</v>
      </c>
      <c r="M52" s="269">
        <f t="shared" si="11"/>
        <v>0</v>
      </c>
      <c r="N52" s="152"/>
      <c r="O52" s="106">
        <f t="shared" si="12"/>
        <v>0</v>
      </c>
      <c r="P52" s="106">
        <f t="shared" si="13"/>
        <v>0</v>
      </c>
      <c r="Q52" s="106">
        <f t="shared" si="14"/>
        <v>1</v>
      </c>
      <c r="R52" s="106">
        <f t="shared" si="15"/>
        <v>0</v>
      </c>
      <c r="S52" s="106">
        <f t="shared" si="16"/>
        <v>0</v>
      </c>
      <c r="T52" s="106">
        <f t="shared" si="17"/>
        <v>0</v>
      </c>
      <c r="U52" s="106">
        <f t="shared" si="18"/>
        <v>0</v>
      </c>
      <c r="V52" s="106">
        <f t="shared" si="19"/>
        <v>0</v>
      </c>
      <c r="W52" s="106">
        <f t="shared" si="20"/>
        <v>0</v>
      </c>
      <c r="X52" s="106">
        <f t="shared" si="21"/>
        <v>0</v>
      </c>
      <c r="Y52" s="106">
        <f t="shared" si="22"/>
        <v>0</v>
      </c>
      <c r="Z52" s="106">
        <f t="shared" si="23"/>
        <v>0</v>
      </c>
      <c r="AA52" s="106">
        <f t="shared" si="24"/>
        <v>0</v>
      </c>
      <c r="AB52" s="106">
        <f t="shared" si="25"/>
        <v>0</v>
      </c>
      <c r="AC52" s="106"/>
      <c r="AD52" s="106">
        <f t="shared" si="26"/>
        <v>0</v>
      </c>
      <c r="AE52" s="106">
        <f t="shared" si="27"/>
        <v>0</v>
      </c>
      <c r="AF52" s="106">
        <f t="shared" si="28"/>
        <v>0</v>
      </c>
      <c r="AG52" s="106">
        <f t="shared" si="29"/>
        <v>0</v>
      </c>
      <c r="AH52" s="106">
        <f t="shared" si="30"/>
        <v>0</v>
      </c>
      <c r="AI52" s="106">
        <f t="shared" si="31"/>
        <v>0</v>
      </c>
      <c r="AJ52" s="106">
        <f t="shared" si="32"/>
        <v>0</v>
      </c>
      <c r="AK52" s="106">
        <f t="shared" si="33"/>
        <v>0</v>
      </c>
      <c r="AL52" s="106">
        <f t="shared" si="34"/>
        <v>0</v>
      </c>
      <c r="AM52" s="106">
        <f t="shared" si="35"/>
        <v>0</v>
      </c>
      <c r="AN52" s="106">
        <f t="shared" si="36"/>
        <v>0</v>
      </c>
      <c r="AO52" s="106">
        <f t="shared" si="37"/>
        <v>0</v>
      </c>
      <c r="AP52" s="106">
        <f t="shared" si="38"/>
        <v>0</v>
      </c>
      <c r="AQ52" s="106">
        <f t="shared" si="39"/>
        <v>0</v>
      </c>
      <c r="AR52" s="269">
        <f t="shared" si="40"/>
        <v>1</v>
      </c>
      <c r="AS52" s="269">
        <f t="shared" si="41"/>
        <v>0</v>
      </c>
      <c r="AT52" s="269">
        <f t="shared" si="42"/>
        <v>0</v>
      </c>
      <c r="AU52" s="269">
        <f t="shared" si="43"/>
        <v>0</v>
      </c>
      <c r="AV52" s="269"/>
      <c r="AW52" s="106"/>
      <c r="AX52" s="431">
        <f t="shared" si="46"/>
        <v>51</v>
      </c>
      <c r="AY52" s="431" t="str">
        <f t="shared" si="47"/>
        <v/>
      </c>
      <c r="AZ52" s="431" t="str">
        <f t="shared" si="45"/>
        <v/>
      </c>
      <c r="BA52" s="431"/>
      <c r="BB52" s="428"/>
      <c r="BC52" s="428"/>
      <c r="BD52" s="428"/>
      <c r="BE52" s="428"/>
    </row>
    <row r="53" spans="1:57" ht="15.75" customHeight="1" x14ac:dyDescent="0.3">
      <c r="A53" s="154" t="str">
        <f>Contacts!$L$11&amp;"_"&amp;'Service Points'!C53</f>
        <v>S8602_16</v>
      </c>
      <c r="B53" s="414">
        <f>IF(ISERROR(VLOOKUP(A53,LY!$D:$E,1,FALSE)),0,1)</f>
        <v>1</v>
      </c>
      <c r="C53" s="305">
        <f t="shared" si="44"/>
        <v>16</v>
      </c>
      <c r="D53" s="307" t="str">
        <f t="shared" si="8"/>
        <v>Moredun</v>
      </c>
      <c r="E53" s="42" t="str">
        <f t="shared" si="2"/>
        <v>Static</v>
      </c>
      <c r="F53" s="42">
        <f t="shared" si="3"/>
        <v>42</v>
      </c>
      <c r="G53" s="42">
        <f t="shared" si="4"/>
        <v>0</v>
      </c>
      <c r="H53" s="306" t="str">
        <f t="shared" si="5"/>
        <v>Local Authority Run Library</v>
      </c>
      <c r="I53" s="136" t="str">
        <f t="shared" si="6"/>
        <v>Yes</v>
      </c>
      <c r="J53" s="412" t="str">
        <f t="shared" si="9"/>
        <v/>
      </c>
      <c r="K53" s="48">
        <f t="shared" si="7"/>
        <v>1</v>
      </c>
      <c r="L53" s="269">
        <f t="shared" si="10"/>
        <v>1</v>
      </c>
      <c r="M53" s="269">
        <f t="shared" si="11"/>
        <v>0</v>
      </c>
      <c r="N53" s="152"/>
      <c r="O53" s="106">
        <f t="shared" si="12"/>
        <v>0</v>
      </c>
      <c r="P53" s="106">
        <f t="shared" si="13"/>
        <v>0</v>
      </c>
      <c r="Q53" s="106">
        <f t="shared" si="14"/>
        <v>0</v>
      </c>
      <c r="R53" s="106">
        <f t="shared" si="15"/>
        <v>0</v>
      </c>
      <c r="S53" s="106">
        <f t="shared" si="16"/>
        <v>1</v>
      </c>
      <c r="T53" s="106">
        <f t="shared" si="17"/>
        <v>0</v>
      </c>
      <c r="U53" s="106">
        <f t="shared" si="18"/>
        <v>0</v>
      </c>
      <c r="V53" s="106">
        <f t="shared" si="19"/>
        <v>0</v>
      </c>
      <c r="W53" s="106">
        <f t="shared" si="20"/>
        <v>0</v>
      </c>
      <c r="X53" s="106">
        <f t="shared" si="21"/>
        <v>0</v>
      </c>
      <c r="Y53" s="106">
        <f t="shared" si="22"/>
        <v>0</v>
      </c>
      <c r="Z53" s="106">
        <f t="shared" si="23"/>
        <v>0</v>
      </c>
      <c r="AA53" s="106">
        <f t="shared" si="24"/>
        <v>0</v>
      </c>
      <c r="AB53" s="106">
        <f t="shared" si="25"/>
        <v>0</v>
      </c>
      <c r="AC53" s="106"/>
      <c r="AD53" s="106">
        <f t="shared" si="26"/>
        <v>0</v>
      </c>
      <c r="AE53" s="106">
        <f t="shared" si="27"/>
        <v>0</v>
      </c>
      <c r="AF53" s="106">
        <f t="shared" si="28"/>
        <v>0</v>
      </c>
      <c r="AG53" s="106">
        <f t="shared" si="29"/>
        <v>0</v>
      </c>
      <c r="AH53" s="106">
        <f t="shared" si="30"/>
        <v>0</v>
      </c>
      <c r="AI53" s="106">
        <f t="shared" si="31"/>
        <v>0</v>
      </c>
      <c r="AJ53" s="106">
        <f t="shared" si="32"/>
        <v>0</v>
      </c>
      <c r="AK53" s="106">
        <f t="shared" si="33"/>
        <v>0</v>
      </c>
      <c r="AL53" s="106">
        <f t="shared" si="34"/>
        <v>0</v>
      </c>
      <c r="AM53" s="106">
        <f t="shared" si="35"/>
        <v>0</v>
      </c>
      <c r="AN53" s="106">
        <f t="shared" si="36"/>
        <v>0</v>
      </c>
      <c r="AO53" s="106">
        <f t="shared" si="37"/>
        <v>0</v>
      </c>
      <c r="AP53" s="106">
        <f t="shared" si="38"/>
        <v>0</v>
      </c>
      <c r="AQ53" s="106">
        <f t="shared" si="39"/>
        <v>0</v>
      </c>
      <c r="AR53" s="269">
        <f t="shared" si="40"/>
        <v>1</v>
      </c>
      <c r="AS53" s="269">
        <f t="shared" si="41"/>
        <v>0</v>
      </c>
      <c r="AT53" s="269">
        <f t="shared" si="42"/>
        <v>0</v>
      </c>
      <c r="AU53" s="269">
        <f t="shared" si="43"/>
        <v>0</v>
      </c>
      <c r="AV53" s="269"/>
      <c r="AW53" s="106"/>
      <c r="AX53" s="431" t="str">
        <f t="shared" si="46"/>
        <v/>
      </c>
      <c r="AY53" s="431" t="str">
        <f t="shared" si="47"/>
        <v/>
      </c>
      <c r="AZ53" s="431" t="str">
        <f t="shared" si="45"/>
        <v/>
      </c>
      <c r="BA53" s="431"/>
      <c r="BB53" s="428"/>
      <c r="BC53" s="428"/>
      <c r="BD53" s="428"/>
      <c r="BE53" s="428"/>
    </row>
    <row r="54" spans="1:57" ht="15.75" customHeight="1" x14ac:dyDescent="0.3">
      <c r="A54" s="154" t="str">
        <f>Contacts!$L$11&amp;"_"&amp;'Service Points'!C54</f>
        <v>S8602_17</v>
      </c>
      <c r="B54" s="414">
        <f>IF(ISERROR(VLOOKUP(A54,LY!$D:$E,1,FALSE)),0,1)</f>
        <v>1</v>
      </c>
      <c r="C54" s="305">
        <f t="shared" si="44"/>
        <v>17</v>
      </c>
      <c r="D54" s="307" t="str">
        <f t="shared" si="8"/>
        <v>Morningside</v>
      </c>
      <c r="E54" s="42" t="str">
        <f t="shared" si="2"/>
        <v>Static</v>
      </c>
      <c r="F54" s="42">
        <f t="shared" si="3"/>
        <v>51</v>
      </c>
      <c r="G54" s="42">
        <f t="shared" si="4"/>
        <v>0</v>
      </c>
      <c r="H54" s="306" t="str">
        <f t="shared" si="5"/>
        <v>Local Authority Run Library</v>
      </c>
      <c r="I54" s="136" t="str">
        <f t="shared" si="6"/>
        <v>Yes</v>
      </c>
      <c r="J54" s="412" t="str">
        <f t="shared" si="9"/>
        <v/>
      </c>
      <c r="K54" s="48">
        <f t="shared" si="7"/>
        <v>1</v>
      </c>
      <c r="L54" s="269">
        <f t="shared" si="10"/>
        <v>1</v>
      </c>
      <c r="M54" s="269">
        <f t="shared" si="11"/>
        <v>0</v>
      </c>
      <c r="N54" s="152"/>
      <c r="O54" s="106">
        <f t="shared" si="12"/>
        <v>0</v>
      </c>
      <c r="P54" s="106">
        <f t="shared" si="13"/>
        <v>0</v>
      </c>
      <c r="Q54" s="106">
        <f t="shared" si="14"/>
        <v>1</v>
      </c>
      <c r="R54" s="106">
        <f t="shared" si="15"/>
        <v>0</v>
      </c>
      <c r="S54" s="106">
        <f t="shared" si="16"/>
        <v>0</v>
      </c>
      <c r="T54" s="106">
        <f t="shared" si="17"/>
        <v>0</v>
      </c>
      <c r="U54" s="106">
        <f t="shared" si="18"/>
        <v>0</v>
      </c>
      <c r="V54" s="106">
        <f t="shared" si="19"/>
        <v>0</v>
      </c>
      <c r="W54" s="106">
        <f t="shared" si="20"/>
        <v>0</v>
      </c>
      <c r="X54" s="106">
        <f t="shared" si="21"/>
        <v>0</v>
      </c>
      <c r="Y54" s="106">
        <f t="shared" si="22"/>
        <v>0</v>
      </c>
      <c r="Z54" s="106">
        <f t="shared" si="23"/>
        <v>0</v>
      </c>
      <c r="AA54" s="106">
        <f t="shared" si="24"/>
        <v>0</v>
      </c>
      <c r="AB54" s="106">
        <f t="shared" si="25"/>
        <v>0</v>
      </c>
      <c r="AC54" s="106"/>
      <c r="AD54" s="106">
        <f t="shared" si="26"/>
        <v>0</v>
      </c>
      <c r="AE54" s="106">
        <f t="shared" si="27"/>
        <v>0</v>
      </c>
      <c r="AF54" s="106">
        <f t="shared" si="28"/>
        <v>0</v>
      </c>
      <c r="AG54" s="106">
        <f t="shared" si="29"/>
        <v>0</v>
      </c>
      <c r="AH54" s="106">
        <f t="shared" si="30"/>
        <v>0</v>
      </c>
      <c r="AI54" s="106">
        <f t="shared" si="31"/>
        <v>0</v>
      </c>
      <c r="AJ54" s="106">
        <f t="shared" si="32"/>
        <v>0</v>
      </c>
      <c r="AK54" s="106">
        <f t="shared" si="33"/>
        <v>0</v>
      </c>
      <c r="AL54" s="106">
        <f t="shared" si="34"/>
        <v>0</v>
      </c>
      <c r="AM54" s="106">
        <f t="shared" si="35"/>
        <v>0</v>
      </c>
      <c r="AN54" s="106">
        <f t="shared" si="36"/>
        <v>0</v>
      </c>
      <c r="AO54" s="106">
        <f t="shared" si="37"/>
        <v>0</v>
      </c>
      <c r="AP54" s="106">
        <f t="shared" si="38"/>
        <v>0</v>
      </c>
      <c r="AQ54" s="106">
        <f t="shared" si="39"/>
        <v>0</v>
      </c>
      <c r="AR54" s="269">
        <f t="shared" si="40"/>
        <v>1</v>
      </c>
      <c r="AS54" s="269">
        <f t="shared" si="41"/>
        <v>0</v>
      </c>
      <c r="AT54" s="269">
        <f t="shared" si="42"/>
        <v>0</v>
      </c>
      <c r="AU54" s="269">
        <f t="shared" si="43"/>
        <v>0</v>
      </c>
      <c r="AV54" s="269"/>
      <c r="AW54" s="106"/>
      <c r="AX54" s="431">
        <f t="shared" si="46"/>
        <v>51</v>
      </c>
      <c r="AY54" s="431" t="str">
        <f t="shared" si="47"/>
        <v/>
      </c>
      <c r="AZ54" s="431" t="str">
        <f t="shared" si="45"/>
        <v/>
      </c>
      <c r="BA54" s="431"/>
      <c r="BB54" s="428"/>
      <c r="BC54" s="428"/>
      <c r="BD54" s="428"/>
      <c r="BE54" s="428"/>
    </row>
    <row r="55" spans="1:57" ht="15.75" customHeight="1" x14ac:dyDescent="0.3">
      <c r="A55" s="154" t="str">
        <f>Contacts!$L$11&amp;"_"&amp;'Service Points'!C55</f>
        <v>S8602_18</v>
      </c>
      <c r="B55" s="414">
        <f>IF(ISERROR(VLOOKUP(A55,LY!$D:$E,1,FALSE)),0,1)</f>
        <v>1</v>
      </c>
      <c r="C55" s="305">
        <f t="shared" si="44"/>
        <v>18</v>
      </c>
      <c r="D55" s="307" t="str">
        <f t="shared" si="8"/>
        <v>Muirhouse</v>
      </c>
      <c r="E55" s="42" t="str">
        <f t="shared" si="2"/>
        <v>Static</v>
      </c>
      <c r="F55" s="42">
        <f t="shared" si="3"/>
        <v>51</v>
      </c>
      <c r="G55" s="42">
        <f t="shared" si="4"/>
        <v>0</v>
      </c>
      <c r="H55" s="306" t="str">
        <f t="shared" si="5"/>
        <v>Local Authority Run Library</v>
      </c>
      <c r="I55" s="136" t="str">
        <f t="shared" si="6"/>
        <v>Yes</v>
      </c>
      <c r="J55" s="412" t="str">
        <f t="shared" si="9"/>
        <v/>
      </c>
      <c r="K55" s="48">
        <f t="shared" si="7"/>
        <v>1</v>
      </c>
      <c r="L55" s="269">
        <f t="shared" si="10"/>
        <v>1</v>
      </c>
      <c r="M55" s="269">
        <f t="shared" si="11"/>
        <v>0</v>
      </c>
      <c r="N55" s="152"/>
      <c r="O55" s="106">
        <f t="shared" si="12"/>
        <v>0</v>
      </c>
      <c r="P55" s="106">
        <f t="shared" si="13"/>
        <v>0</v>
      </c>
      <c r="Q55" s="106">
        <f t="shared" si="14"/>
        <v>1</v>
      </c>
      <c r="R55" s="106">
        <f t="shared" si="15"/>
        <v>0</v>
      </c>
      <c r="S55" s="106">
        <f t="shared" si="16"/>
        <v>0</v>
      </c>
      <c r="T55" s="106">
        <f t="shared" si="17"/>
        <v>0</v>
      </c>
      <c r="U55" s="106">
        <f t="shared" si="18"/>
        <v>0</v>
      </c>
      <c r="V55" s="106">
        <f t="shared" si="19"/>
        <v>0</v>
      </c>
      <c r="W55" s="106">
        <f t="shared" si="20"/>
        <v>0</v>
      </c>
      <c r="X55" s="106">
        <f t="shared" si="21"/>
        <v>0</v>
      </c>
      <c r="Y55" s="106">
        <f t="shared" si="22"/>
        <v>0</v>
      </c>
      <c r="Z55" s="106">
        <f t="shared" si="23"/>
        <v>0</v>
      </c>
      <c r="AA55" s="106">
        <f t="shared" si="24"/>
        <v>0</v>
      </c>
      <c r="AB55" s="106">
        <f t="shared" si="25"/>
        <v>0</v>
      </c>
      <c r="AC55" s="106"/>
      <c r="AD55" s="106">
        <f t="shared" si="26"/>
        <v>0</v>
      </c>
      <c r="AE55" s="106">
        <f t="shared" si="27"/>
        <v>0</v>
      </c>
      <c r="AF55" s="106">
        <f t="shared" si="28"/>
        <v>0</v>
      </c>
      <c r="AG55" s="106">
        <f t="shared" si="29"/>
        <v>0</v>
      </c>
      <c r="AH55" s="106">
        <f t="shared" si="30"/>
        <v>0</v>
      </c>
      <c r="AI55" s="106">
        <f t="shared" si="31"/>
        <v>0</v>
      </c>
      <c r="AJ55" s="106">
        <f t="shared" si="32"/>
        <v>0</v>
      </c>
      <c r="AK55" s="106">
        <f t="shared" si="33"/>
        <v>0</v>
      </c>
      <c r="AL55" s="106">
        <f t="shared" si="34"/>
        <v>0</v>
      </c>
      <c r="AM55" s="106">
        <f t="shared" si="35"/>
        <v>0</v>
      </c>
      <c r="AN55" s="106">
        <f t="shared" si="36"/>
        <v>0</v>
      </c>
      <c r="AO55" s="106">
        <f t="shared" si="37"/>
        <v>0</v>
      </c>
      <c r="AP55" s="106">
        <f t="shared" si="38"/>
        <v>0</v>
      </c>
      <c r="AQ55" s="106">
        <f t="shared" si="39"/>
        <v>0</v>
      </c>
      <c r="AR55" s="269">
        <f t="shared" si="40"/>
        <v>1</v>
      </c>
      <c r="AS55" s="269">
        <f t="shared" si="41"/>
        <v>0</v>
      </c>
      <c r="AT55" s="269">
        <f t="shared" si="42"/>
        <v>0</v>
      </c>
      <c r="AU55" s="269">
        <f t="shared" si="43"/>
        <v>0</v>
      </c>
      <c r="AV55" s="269"/>
      <c r="AW55" s="106"/>
      <c r="AX55" s="431">
        <f t="shared" si="46"/>
        <v>51</v>
      </c>
      <c r="AY55" s="431" t="str">
        <f t="shared" si="47"/>
        <v/>
      </c>
      <c r="AZ55" s="431" t="str">
        <f t="shared" si="45"/>
        <v/>
      </c>
      <c r="BA55" s="431"/>
      <c r="BB55" s="428"/>
      <c r="BC55" s="428"/>
      <c r="BD55" s="428"/>
      <c r="BE55" s="428"/>
    </row>
    <row r="56" spans="1:57" ht="15.75" customHeight="1" x14ac:dyDescent="0.3">
      <c r="A56" s="154" t="str">
        <f>Contacts!$L$11&amp;"_"&amp;'Service Points'!C56</f>
        <v>S8602_19</v>
      </c>
      <c r="B56" s="414">
        <f>IF(ISERROR(VLOOKUP(A56,LY!$D:$E,1,FALSE)),0,1)</f>
        <v>1</v>
      </c>
      <c r="C56" s="305">
        <f t="shared" si="44"/>
        <v>19</v>
      </c>
      <c r="D56" s="307" t="str">
        <f t="shared" si="8"/>
        <v>Newington</v>
      </c>
      <c r="E56" s="42" t="str">
        <f t="shared" si="2"/>
        <v>Static</v>
      </c>
      <c r="F56" s="42">
        <f t="shared" si="3"/>
        <v>51</v>
      </c>
      <c r="G56" s="42">
        <f t="shared" si="4"/>
        <v>0</v>
      </c>
      <c r="H56" s="306" t="str">
        <f t="shared" si="5"/>
        <v>Local Authority Run Library</v>
      </c>
      <c r="I56" s="136" t="str">
        <f t="shared" si="6"/>
        <v>Yes</v>
      </c>
      <c r="J56" s="412" t="str">
        <f t="shared" si="9"/>
        <v/>
      </c>
      <c r="K56" s="48">
        <f t="shared" si="7"/>
        <v>1</v>
      </c>
      <c r="L56" s="269">
        <f t="shared" si="10"/>
        <v>1</v>
      </c>
      <c r="M56" s="269">
        <f t="shared" si="11"/>
        <v>0</v>
      </c>
      <c r="N56" s="152"/>
      <c r="O56" s="106">
        <f t="shared" si="12"/>
        <v>0</v>
      </c>
      <c r="P56" s="106">
        <f t="shared" si="13"/>
        <v>0</v>
      </c>
      <c r="Q56" s="106">
        <f t="shared" si="14"/>
        <v>1</v>
      </c>
      <c r="R56" s="106">
        <f t="shared" si="15"/>
        <v>0</v>
      </c>
      <c r="S56" s="106">
        <f t="shared" si="16"/>
        <v>0</v>
      </c>
      <c r="T56" s="106">
        <f t="shared" si="17"/>
        <v>0</v>
      </c>
      <c r="U56" s="106">
        <f t="shared" si="18"/>
        <v>0</v>
      </c>
      <c r="V56" s="106">
        <f t="shared" si="19"/>
        <v>0</v>
      </c>
      <c r="W56" s="106">
        <f t="shared" si="20"/>
        <v>0</v>
      </c>
      <c r="X56" s="106">
        <f t="shared" si="21"/>
        <v>0</v>
      </c>
      <c r="Y56" s="106">
        <f t="shared" si="22"/>
        <v>0</v>
      </c>
      <c r="Z56" s="106">
        <f t="shared" si="23"/>
        <v>0</v>
      </c>
      <c r="AA56" s="106">
        <f t="shared" si="24"/>
        <v>0</v>
      </c>
      <c r="AB56" s="106">
        <f t="shared" si="25"/>
        <v>0</v>
      </c>
      <c r="AC56" s="106"/>
      <c r="AD56" s="106">
        <f t="shared" si="26"/>
        <v>0</v>
      </c>
      <c r="AE56" s="106">
        <f t="shared" si="27"/>
        <v>0</v>
      </c>
      <c r="AF56" s="106">
        <f t="shared" si="28"/>
        <v>0</v>
      </c>
      <c r="AG56" s="106">
        <f t="shared" si="29"/>
        <v>0</v>
      </c>
      <c r="AH56" s="106">
        <f t="shared" si="30"/>
        <v>0</v>
      </c>
      <c r="AI56" s="106">
        <f t="shared" si="31"/>
        <v>0</v>
      </c>
      <c r="AJ56" s="106">
        <f t="shared" si="32"/>
        <v>0</v>
      </c>
      <c r="AK56" s="106">
        <f t="shared" si="33"/>
        <v>0</v>
      </c>
      <c r="AL56" s="106">
        <f t="shared" si="34"/>
        <v>0</v>
      </c>
      <c r="AM56" s="106">
        <f t="shared" si="35"/>
        <v>0</v>
      </c>
      <c r="AN56" s="106">
        <f t="shared" si="36"/>
        <v>0</v>
      </c>
      <c r="AO56" s="106">
        <f t="shared" si="37"/>
        <v>0</v>
      </c>
      <c r="AP56" s="106">
        <f t="shared" si="38"/>
        <v>0</v>
      </c>
      <c r="AQ56" s="106">
        <f t="shared" si="39"/>
        <v>0</v>
      </c>
      <c r="AR56" s="269">
        <f t="shared" si="40"/>
        <v>1</v>
      </c>
      <c r="AS56" s="269">
        <f t="shared" si="41"/>
        <v>0</v>
      </c>
      <c r="AT56" s="269">
        <f t="shared" si="42"/>
        <v>0</v>
      </c>
      <c r="AU56" s="269">
        <f t="shared" si="43"/>
        <v>0</v>
      </c>
      <c r="AV56" s="269"/>
      <c r="AW56" s="106"/>
      <c r="AX56" s="431">
        <f t="shared" si="46"/>
        <v>51</v>
      </c>
      <c r="AY56" s="431" t="str">
        <f t="shared" si="47"/>
        <v/>
      </c>
      <c r="AZ56" s="431" t="str">
        <f t="shared" si="45"/>
        <v/>
      </c>
      <c r="BA56" s="431"/>
      <c r="BB56" s="428"/>
      <c r="BC56" s="428"/>
      <c r="BD56" s="428"/>
      <c r="BE56" s="428"/>
    </row>
    <row r="57" spans="1:57" ht="15.75" customHeight="1" x14ac:dyDescent="0.3">
      <c r="A57" s="154" t="str">
        <f>Contacts!$L$11&amp;"_"&amp;'Service Points'!C57</f>
        <v>S8602_20</v>
      </c>
      <c r="B57" s="414">
        <f>IF(ISERROR(VLOOKUP(A57,LY!$D:$E,1,FALSE)),0,1)</f>
        <v>1</v>
      </c>
      <c r="C57" s="305">
        <f t="shared" si="44"/>
        <v>20</v>
      </c>
      <c r="D57" s="307" t="str">
        <f t="shared" si="8"/>
        <v>Oxgangs</v>
      </c>
      <c r="E57" s="42" t="str">
        <f t="shared" si="2"/>
        <v>Static</v>
      </c>
      <c r="F57" s="42">
        <f t="shared" si="3"/>
        <v>51</v>
      </c>
      <c r="G57" s="42">
        <f t="shared" si="4"/>
        <v>0</v>
      </c>
      <c r="H57" s="306" t="str">
        <f t="shared" si="5"/>
        <v>Local Authority Run Library</v>
      </c>
      <c r="I57" s="136" t="str">
        <f t="shared" si="6"/>
        <v>Yes</v>
      </c>
      <c r="J57" s="412" t="str">
        <f t="shared" si="9"/>
        <v/>
      </c>
      <c r="K57" s="48">
        <f t="shared" si="7"/>
        <v>1</v>
      </c>
      <c r="L57" s="269">
        <f t="shared" si="10"/>
        <v>1</v>
      </c>
      <c r="M57" s="269">
        <f t="shared" si="11"/>
        <v>0</v>
      </c>
      <c r="N57" s="152"/>
      <c r="O57" s="106">
        <f t="shared" si="12"/>
        <v>0</v>
      </c>
      <c r="P57" s="106">
        <f t="shared" si="13"/>
        <v>0</v>
      </c>
      <c r="Q57" s="106">
        <f t="shared" si="14"/>
        <v>1</v>
      </c>
      <c r="R57" s="106">
        <f t="shared" si="15"/>
        <v>0</v>
      </c>
      <c r="S57" s="106">
        <f t="shared" si="16"/>
        <v>0</v>
      </c>
      <c r="T57" s="106">
        <f t="shared" si="17"/>
        <v>0</v>
      </c>
      <c r="U57" s="106">
        <f t="shared" si="18"/>
        <v>0</v>
      </c>
      <c r="V57" s="106">
        <f t="shared" si="19"/>
        <v>0</v>
      </c>
      <c r="W57" s="106">
        <f t="shared" si="20"/>
        <v>0</v>
      </c>
      <c r="X57" s="106">
        <f t="shared" si="21"/>
        <v>0</v>
      </c>
      <c r="Y57" s="106">
        <f t="shared" si="22"/>
        <v>0</v>
      </c>
      <c r="Z57" s="106">
        <f t="shared" si="23"/>
        <v>0</v>
      </c>
      <c r="AA57" s="106">
        <f t="shared" si="24"/>
        <v>0</v>
      </c>
      <c r="AB57" s="106">
        <f t="shared" si="25"/>
        <v>0</v>
      </c>
      <c r="AC57" s="106"/>
      <c r="AD57" s="106">
        <f t="shared" si="26"/>
        <v>0</v>
      </c>
      <c r="AE57" s="106">
        <f t="shared" si="27"/>
        <v>0</v>
      </c>
      <c r="AF57" s="106">
        <f t="shared" si="28"/>
        <v>0</v>
      </c>
      <c r="AG57" s="106">
        <f t="shared" si="29"/>
        <v>0</v>
      </c>
      <c r="AH57" s="106">
        <f t="shared" si="30"/>
        <v>0</v>
      </c>
      <c r="AI57" s="106">
        <f t="shared" si="31"/>
        <v>0</v>
      </c>
      <c r="AJ57" s="106">
        <f t="shared" si="32"/>
        <v>0</v>
      </c>
      <c r="AK57" s="106">
        <f t="shared" si="33"/>
        <v>0</v>
      </c>
      <c r="AL57" s="106">
        <f t="shared" si="34"/>
        <v>0</v>
      </c>
      <c r="AM57" s="106">
        <f t="shared" si="35"/>
        <v>0</v>
      </c>
      <c r="AN57" s="106">
        <f t="shared" si="36"/>
        <v>0</v>
      </c>
      <c r="AO57" s="106">
        <f t="shared" si="37"/>
        <v>0</v>
      </c>
      <c r="AP57" s="106">
        <f t="shared" si="38"/>
        <v>0</v>
      </c>
      <c r="AQ57" s="106">
        <f t="shared" si="39"/>
        <v>0</v>
      </c>
      <c r="AR57" s="269">
        <f t="shared" si="40"/>
        <v>1</v>
      </c>
      <c r="AS57" s="269">
        <f t="shared" si="41"/>
        <v>0</v>
      </c>
      <c r="AT57" s="269">
        <f t="shared" si="42"/>
        <v>0</v>
      </c>
      <c r="AU57" s="269">
        <f t="shared" si="43"/>
        <v>0</v>
      </c>
      <c r="AV57" s="269"/>
      <c r="AW57" s="106"/>
      <c r="AX57" s="431">
        <f t="shared" si="46"/>
        <v>51</v>
      </c>
      <c r="AY57" s="431" t="str">
        <f t="shared" si="47"/>
        <v/>
      </c>
      <c r="AZ57" s="431" t="str">
        <f t="shared" si="45"/>
        <v/>
      </c>
      <c r="BA57" s="431"/>
      <c r="BB57" s="428"/>
      <c r="BC57" s="428"/>
      <c r="BD57" s="428"/>
      <c r="BE57" s="428"/>
    </row>
    <row r="58" spans="1:57" ht="15.75" customHeight="1" x14ac:dyDescent="0.3">
      <c r="A58" s="154" t="str">
        <f>Contacts!$L$11&amp;"_"&amp;'Service Points'!C58</f>
        <v>S8602_21</v>
      </c>
      <c r="B58" s="414">
        <f>IF(ISERROR(VLOOKUP(A58,LY!$D:$E,1,FALSE)),0,1)</f>
        <v>1</v>
      </c>
      <c r="C58" s="305">
        <f t="shared" si="44"/>
        <v>21</v>
      </c>
      <c r="D58" s="307" t="str">
        <f t="shared" si="8"/>
        <v>Piershill</v>
      </c>
      <c r="E58" s="42" t="str">
        <f t="shared" si="2"/>
        <v>Static</v>
      </c>
      <c r="F58" s="42">
        <f t="shared" si="3"/>
        <v>42</v>
      </c>
      <c r="G58" s="42">
        <f t="shared" si="4"/>
        <v>0</v>
      </c>
      <c r="H58" s="306" t="str">
        <f t="shared" si="5"/>
        <v>Local Authority Run Library</v>
      </c>
      <c r="I58" s="136" t="str">
        <f t="shared" si="6"/>
        <v>Yes</v>
      </c>
      <c r="J58" s="412" t="str">
        <f t="shared" si="9"/>
        <v/>
      </c>
      <c r="K58" s="48">
        <f t="shared" si="7"/>
        <v>1</v>
      </c>
      <c r="L58" s="269">
        <f t="shared" si="10"/>
        <v>1</v>
      </c>
      <c r="M58" s="269">
        <f t="shared" si="11"/>
        <v>0</v>
      </c>
      <c r="N58" s="152"/>
      <c r="O58" s="106">
        <f t="shared" si="12"/>
        <v>0</v>
      </c>
      <c r="P58" s="106">
        <f t="shared" si="13"/>
        <v>0</v>
      </c>
      <c r="Q58" s="106">
        <f t="shared" si="14"/>
        <v>0</v>
      </c>
      <c r="R58" s="106">
        <f t="shared" si="15"/>
        <v>0</v>
      </c>
      <c r="S58" s="106">
        <f t="shared" si="16"/>
        <v>1</v>
      </c>
      <c r="T58" s="106">
        <f t="shared" si="17"/>
        <v>0</v>
      </c>
      <c r="U58" s="106">
        <f t="shared" si="18"/>
        <v>0</v>
      </c>
      <c r="V58" s="106">
        <f t="shared" si="19"/>
        <v>0</v>
      </c>
      <c r="W58" s="106">
        <f t="shared" si="20"/>
        <v>0</v>
      </c>
      <c r="X58" s="106">
        <f t="shared" si="21"/>
        <v>0</v>
      </c>
      <c r="Y58" s="106">
        <f t="shared" si="22"/>
        <v>0</v>
      </c>
      <c r="Z58" s="106">
        <f t="shared" si="23"/>
        <v>0</v>
      </c>
      <c r="AA58" s="106">
        <f t="shared" si="24"/>
        <v>0</v>
      </c>
      <c r="AB58" s="106">
        <f t="shared" si="25"/>
        <v>0</v>
      </c>
      <c r="AC58" s="106"/>
      <c r="AD58" s="106">
        <f t="shared" si="26"/>
        <v>0</v>
      </c>
      <c r="AE58" s="106">
        <f t="shared" si="27"/>
        <v>0</v>
      </c>
      <c r="AF58" s="106">
        <f t="shared" si="28"/>
        <v>0</v>
      </c>
      <c r="AG58" s="106">
        <f t="shared" si="29"/>
        <v>0</v>
      </c>
      <c r="AH58" s="106">
        <f t="shared" si="30"/>
        <v>0</v>
      </c>
      <c r="AI58" s="106">
        <f t="shared" si="31"/>
        <v>0</v>
      </c>
      <c r="AJ58" s="106">
        <f t="shared" si="32"/>
        <v>0</v>
      </c>
      <c r="AK58" s="106">
        <f t="shared" si="33"/>
        <v>0</v>
      </c>
      <c r="AL58" s="106">
        <f t="shared" si="34"/>
        <v>0</v>
      </c>
      <c r="AM58" s="106">
        <f t="shared" si="35"/>
        <v>0</v>
      </c>
      <c r="AN58" s="106">
        <f t="shared" si="36"/>
        <v>0</v>
      </c>
      <c r="AO58" s="106">
        <f t="shared" si="37"/>
        <v>0</v>
      </c>
      <c r="AP58" s="106">
        <f t="shared" si="38"/>
        <v>0</v>
      </c>
      <c r="AQ58" s="106">
        <f t="shared" si="39"/>
        <v>0</v>
      </c>
      <c r="AR58" s="269">
        <f t="shared" si="40"/>
        <v>1</v>
      </c>
      <c r="AS58" s="269">
        <f t="shared" si="41"/>
        <v>0</v>
      </c>
      <c r="AT58" s="269">
        <f t="shared" si="42"/>
        <v>0</v>
      </c>
      <c r="AU58" s="269">
        <f t="shared" si="43"/>
        <v>0</v>
      </c>
      <c r="AV58" s="269"/>
      <c r="AW58" s="106"/>
      <c r="AX58" s="431" t="str">
        <f t="shared" si="46"/>
        <v/>
      </c>
      <c r="AY58" s="431" t="str">
        <f t="shared" si="47"/>
        <v/>
      </c>
      <c r="AZ58" s="431" t="str">
        <f t="shared" si="45"/>
        <v/>
      </c>
      <c r="BA58" s="431"/>
      <c r="BB58" s="428"/>
      <c r="BC58" s="428"/>
      <c r="BD58" s="428"/>
      <c r="BE58" s="428"/>
    </row>
    <row r="59" spans="1:57" ht="15.75" customHeight="1" x14ac:dyDescent="0.3">
      <c r="A59" s="154" t="str">
        <f>Contacts!$L$11&amp;"_"&amp;'Service Points'!C59</f>
        <v>S8602_22</v>
      </c>
      <c r="B59" s="414">
        <f>IF(ISERROR(VLOOKUP(A59,LY!$D:$E,1,FALSE)),0,1)</f>
        <v>1</v>
      </c>
      <c r="C59" s="305">
        <f t="shared" si="44"/>
        <v>22</v>
      </c>
      <c r="D59" s="307" t="str">
        <f t="shared" si="8"/>
        <v>Portobello</v>
      </c>
      <c r="E59" s="42" t="str">
        <f t="shared" si="2"/>
        <v>Static</v>
      </c>
      <c r="F59" s="42">
        <f t="shared" si="3"/>
        <v>51</v>
      </c>
      <c r="G59" s="42">
        <f t="shared" si="4"/>
        <v>0</v>
      </c>
      <c r="H59" s="306" t="str">
        <f t="shared" si="5"/>
        <v>Local Authority Run Library</v>
      </c>
      <c r="I59" s="136" t="str">
        <f t="shared" si="6"/>
        <v>Yes</v>
      </c>
      <c r="J59" s="412" t="str">
        <f t="shared" si="9"/>
        <v/>
      </c>
      <c r="K59" s="48">
        <f t="shared" si="7"/>
        <v>1</v>
      </c>
      <c r="L59" s="269">
        <f t="shared" si="10"/>
        <v>1</v>
      </c>
      <c r="M59" s="269">
        <f t="shared" si="11"/>
        <v>0</v>
      </c>
      <c r="N59" s="152"/>
      <c r="O59" s="106">
        <f t="shared" si="12"/>
        <v>0</v>
      </c>
      <c r="P59" s="106">
        <f t="shared" si="13"/>
        <v>0</v>
      </c>
      <c r="Q59" s="106">
        <f t="shared" si="14"/>
        <v>1</v>
      </c>
      <c r="R59" s="106">
        <f t="shared" si="15"/>
        <v>0</v>
      </c>
      <c r="S59" s="106">
        <f t="shared" si="16"/>
        <v>0</v>
      </c>
      <c r="T59" s="106">
        <f t="shared" si="17"/>
        <v>0</v>
      </c>
      <c r="U59" s="106">
        <f t="shared" si="18"/>
        <v>0</v>
      </c>
      <c r="V59" s="106">
        <f t="shared" si="19"/>
        <v>0</v>
      </c>
      <c r="W59" s="106">
        <f t="shared" si="20"/>
        <v>0</v>
      </c>
      <c r="X59" s="106">
        <f t="shared" si="21"/>
        <v>0</v>
      </c>
      <c r="Y59" s="106">
        <f t="shared" si="22"/>
        <v>0</v>
      </c>
      <c r="Z59" s="106">
        <f t="shared" si="23"/>
        <v>0</v>
      </c>
      <c r="AA59" s="106">
        <f t="shared" si="24"/>
        <v>0</v>
      </c>
      <c r="AB59" s="106">
        <f t="shared" si="25"/>
        <v>0</v>
      </c>
      <c r="AC59" s="106"/>
      <c r="AD59" s="106">
        <f t="shared" si="26"/>
        <v>0</v>
      </c>
      <c r="AE59" s="106">
        <f t="shared" si="27"/>
        <v>0</v>
      </c>
      <c r="AF59" s="106">
        <f t="shared" si="28"/>
        <v>0</v>
      </c>
      <c r="AG59" s="106">
        <f t="shared" si="29"/>
        <v>0</v>
      </c>
      <c r="AH59" s="106">
        <f t="shared" si="30"/>
        <v>0</v>
      </c>
      <c r="AI59" s="106">
        <f t="shared" si="31"/>
        <v>0</v>
      </c>
      <c r="AJ59" s="106">
        <f t="shared" si="32"/>
        <v>0</v>
      </c>
      <c r="AK59" s="106">
        <f t="shared" si="33"/>
        <v>0</v>
      </c>
      <c r="AL59" s="106">
        <f t="shared" si="34"/>
        <v>0</v>
      </c>
      <c r="AM59" s="106">
        <f t="shared" si="35"/>
        <v>0</v>
      </c>
      <c r="AN59" s="106">
        <f t="shared" si="36"/>
        <v>0</v>
      </c>
      <c r="AO59" s="106">
        <f t="shared" si="37"/>
        <v>0</v>
      </c>
      <c r="AP59" s="106">
        <f t="shared" si="38"/>
        <v>0</v>
      </c>
      <c r="AQ59" s="106">
        <f t="shared" si="39"/>
        <v>0</v>
      </c>
      <c r="AR59" s="269">
        <f t="shared" si="40"/>
        <v>1</v>
      </c>
      <c r="AS59" s="269">
        <f t="shared" si="41"/>
        <v>0</v>
      </c>
      <c r="AT59" s="269">
        <f t="shared" si="42"/>
        <v>0</v>
      </c>
      <c r="AU59" s="269">
        <f t="shared" si="43"/>
        <v>0</v>
      </c>
      <c r="AV59" s="269"/>
      <c r="AW59" s="106"/>
      <c r="AX59" s="431">
        <f t="shared" si="46"/>
        <v>51</v>
      </c>
      <c r="AY59" s="431" t="str">
        <f>IF(R59=1,$F59,"")</f>
        <v/>
      </c>
      <c r="AZ59" s="431" t="str">
        <f t="shared" si="45"/>
        <v/>
      </c>
      <c r="BA59" s="431"/>
      <c r="BB59" s="428"/>
      <c r="BC59" s="428"/>
      <c r="BD59" s="428"/>
      <c r="BE59" s="428"/>
    </row>
    <row r="60" spans="1:57" ht="15.75" customHeight="1" x14ac:dyDescent="0.3">
      <c r="A60" s="154" t="str">
        <f>Contacts!$L$11&amp;"_"&amp;'Service Points'!C60</f>
        <v>S8602_23</v>
      </c>
      <c r="B60" s="414">
        <f>IF(ISERROR(VLOOKUP(A60,LY!$D:$E,1,FALSE)),0,1)</f>
        <v>1</v>
      </c>
      <c r="C60" s="305">
        <f t="shared" si="44"/>
        <v>23</v>
      </c>
      <c r="D60" s="307" t="str">
        <f t="shared" si="8"/>
        <v>Ratho</v>
      </c>
      <c r="E60" s="42" t="str">
        <f t="shared" si="2"/>
        <v>Static</v>
      </c>
      <c r="F60" s="42">
        <f t="shared" si="3"/>
        <v>42</v>
      </c>
      <c r="G60" s="42">
        <f t="shared" si="4"/>
        <v>0</v>
      </c>
      <c r="H60" s="306" t="str">
        <f t="shared" si="5"/>
        <v>Local Authority Run Library</v>
      </c>
      <c r="I60" s="136" t="str">
        <f t="shared" si="6"/>
        <v>Yes</v>
      </c>
      <c r="J60" s="412" t="str">
        <f t="shared" si="9"/>
        <v/>
      </c>
      <c r="K60" s="48">
        <f t="shared" si="7"/>
        <v>1</v>
      </c>
      <c r="L60" s="269">
        <f t="shared" si="10"/>
        <v>1</v>
      </c>
      <c r="M60" s="269">
        <f t="shared" si="11"/>
        <v>0</v>
      </c>
      <c r="N60" s="152"/>
      <c r="O60" s="106">
        <f t="shared" si="12"/>
        <v>0</v>
      </c>
      <c r="P60" s="106">
        <f t="shared" si="13"/>
        <v>0</v>
      </c>
      <c r="Q60" s="106">
        <f t="shared" si="14"/>
        <v>0</v>
      </c>
      <c r="R60" s="106">
        <f t="shared" si="15"/>
        <v>0</v>
      </c>
      <c r="S60" s="106">
        <f t="shared" si="16"/>
        <v>1</v>
      </c>
      <c r="T60" s="106">
        <f t="shared" si="17"/>
        <v>0</v>
      </c>
      <c r="U60" s="106">
        <f t="shared" si="18"/>
        <v>0</v>
      </c>
      <c r="V60" s="106">
        <f t="shared" si="19"/>
        <v>0</v>
      </c>
      <c r="W60" s="106">
        <f t="shared" si="20"/>
        <v>0</v>
      </c>
      <c r="X60" s="106">
        <f t="shared" si="21"/>
        <v>0</v>
      </c>
      <c r="Y60" s="106">
        <f t="shared" si="22"/>
        <v>0</v>
      </c>
      <c r="Z60" s="106">
        <f t="shared" si="23"/>
        <v>0</v>
      </c>
      <c r="AA60" s="106">
        <f t="shared" si="24"/>
        <v>0</v>
      </c>
      <c r="AB60" s="106">
        <f t="shared" si="25"/>
        <v>0</v>
      </c>
      <c r="AC60" s="106"/>
      <c r="AD60" s="106">
        <f t="shared" si="26"/>
        <v>0</v>
      </c>
      <c r="AE60" s="106">
        <f t="shared" si="27"/>
        <v>0</v>
      </c>
      <c r="AF60" s="106">
        <f t="shared" si="28"/>
        <v>0</v>
      </c>
      <c r="AG60" s="106">
        <f t="shared" si="29"/>
        <v>0</v>
      </c>
      <c r="AH60" s="106">
        <f t="shared" si="30"/>
        <v>0</v>
      </c>
      <c r="AI60" s="106">
        <f t="shared" si="31"/>
        <v>0</v>
      </c>
      <c r="AJ60" s="106">
        <f t="shared" si="32"/>
        <v>0</v>
      </c>
      <c r="AK60" s="106">
        <f t="shared" si="33"/>
        <v>0</v>
      </c>
      <c r="AL60" s="106">
        <f t="shared" si="34"/>
        <v>0</v>
      </c>
      <c r="AM60" s="106">
        <f t="shared" si="35"/>
        <v>0</v>
      </c>
      <c r="AN60" s="106">
        <f t="shared" si="36"/>
        <v>0</v>
      </c>
      <c r="AO60" s="106">
        <f t="shared" si="37"/>
        <v>0</v>
      </c>
      <c r="AP60" s="106">
        <f t="shared" si="38"/>
        <v>0</v>
      </c>
      <c r="AQ60" s="106">
        <f t="shared" si="39"/>
        <v>0</v>
      </c>
      <c r="AR60" s="269">
        <f t="shared" si="40"/>
        <v>1</v>
      </c>
      <c r="AS60" s="269">
        <f t="shared" si="41"/>
        <v>0</v>
      </c>
      <c r="AT60" s="269">
        <f t="shared" si="42"/>
        <v>0</v>
      </c>
      <c r="AU60" s="269">
        <f t="shared" si="43"/>
        <v>0</v>
      </c>
      <c r="AV60" s="269"/>
      <c r="AW60" s="106"/>
      <c r="AX60" s="431" t="str">
        <f t="shared" si="46"/>
        <v/>
      </c>
      <c r="AY60" s="431" t="str">
        <f t="shared" si="47"/>
        <v/>
      </c>
      <c r="AZ60" s="431" t="str">
        <f t="shared" si="45"/>
        <v/>
      </c>
      <c r="BA60" s="431"/>
      <c r="BB60" s="428"/>
      <c r="BC60" s="428"/>
      <c r="BD60" s="428"/>
      <c r="BE60" s="428"/>
    </row>
    <row r="61" spans="1:57" ht="15.75" customHeight="1" x14ac:dyDescent="0.3">
      <c r="A61" s="154" t="str">
        <f>Contacts!$L$11&amp;"_"&amp;'Service Points'!C61</f>
        <v>S8602_24</v>
      </c>
      <c r="B61" s="414">
        <f>IF(ISERROR(VLOOKUP(A61,LY!$D:$E,1,FALSE)),0,1)</f>
        <v>1</v>
      </c>
      <c r="C61" s="305">
        <f t="shared" si="44"/>
        <v>24</v>
      </c>
      <c r="D61" s="307" t="str">
        <f t="shared" si="8"/>
        <v>Sighthill</v>
      </c>
      <c r="E61" s="42" t="str">
        <f t="shared" si="2"/>
        <v>Static</v>
      </c>
      <c r="F61" s="42">
        <f t="shared" si="3"/>
        <v>32</v>
      </c>
      <c r="G61" s="42">
        <f t="shared" si="4"/>
        <v>0</v>
      </c>
      <c r="H61" s="306" t="str">
        <f t="shared" si="5"/>
        <v>Local Authority Run Library</v>
      </c>
      <c r="I61" s="136" t="str">
        <f t="shared" si="6"/>
        <v>Yes</v>
      </c>
      <c r="J61" s="412" t="str">
        <f t="shared" si="9"/>
        <v/>
      </c>
      <c r="K61" s="48">
        <f t="shared" si="7"/>
        <v>1</v>
      </c>
      <c r="L61" s="269">
        <f t="shared" si="10"/>
        <v>1</v>
      </c>
      <c r="M61" s="269">
        <f t="shared" si="11"/>
        <v>0</v>
      </c>
      <c r="N61" s="152"/>
      <c r="O61" s="106">
        <f t="shared" si="12"/>
        <v>0</v>
      </c>
      <c r="P61" s="106">
        <f t="shared" si="13"/>
        <v>0</v>
      </c>
      <c r="Q61" s="106">
        <f t="shared" si="14"/>
        <v>0</v>
      </c>
      <c r="R61" s="106">
        <f t="shared" si="15"/>
        <v>0</v>
      </c>
      <c r="S61" s="106">
        <f t="shared" si="16"/>
        <v>0</v>
      </c>
      <c r="T61" s="106">
        <f t="shared" si="17"/>
        <v>0</v>
      </c>
      <c r="U61" s="106">
        <f t="shared" si="18"/>
        <v>1</v>
      </c>
      <c r="V61" s="106">
        <f t="shared" si="19"/>
        <v>0</v>
      </c>
      <c r="W61" s="106">
        <f t="shared" si="20"/>
        <v>0</v>
      </c>
      <c r="X61" s="106">
        <f t="shared" si="21"/>
        <v>0</v>
      </c>
      <c r="Y61" s="106">
        <f t="shared" si="22"/>
        <v>0</v>
      </c>
      <c r="Z61" s="106">
        <f t="shared" si="23"/>
        <v>0</v>
      </c>
      <c r="AA61" s="106">
        <f t="shared" si="24"/>
        <v>0</v>
      </c>
      <c r="AB61" s="106">
        <f t="shared" si="25"/>
        <v>0</v>
      </c>
      <c r="AC61" s="106"/>
      <c r="AD61" s="106">
        <f t="shared" si="26"/>
        <v>0</v>
      </c>
      <c r="AE61" s="106">
        <f t="shared" si="27"/>
        <v>0</v>
      </c>
      <c r="AF61" s="106">
        <f t="shared" si="28"/>
        <v>0</v>
      </c>
      <c r="AG61" s="106">
        <f t="shared" si="29"/>
        <v>0</v>
      </c>
      <c r="AH61" s="106">
        <f t="shared" si="30"/>
        <v>0</v>
      </c>
      <c r="AI61" s="106">
        <f t="shared" si="31"/>
        <v>0</v>
      </c>
      <c r="AJ61" s="106">
        <f t="shared" si="32"/>
        <v>0</v>
      </c>
      <c r="AK61" s="106">
        <f t="shared" si="33"/>
        <v>0</v>
      </c>
      <c r="AL61" s="106">
        <f t="shared" si="34"/>
        <v>0</v>
      </c>
      <c r="AM61" s="106">
        <f t="shared" si="35"/>
        <v>0</v>
      </c>
      <c r="AN61" s="106">
        <f t="shared" si="36"/>
        <v>0</v>
      </c>
      <c r="AO61" s="106">
        <f t="shared" si="37"/>
        <v>0</v>
      </c>
      <c r="AP61" s="106">
        <f t="shared" si="38"/>
        <v>0</v>
      </c>
      <c r="AQ61" s="106">
        <f t="shared" si="39"/>
        <v>0</v>
      </c>
      <c r="AR61" s="269">
        <f t="shared" si="40"/>
        <v>1</v>
      </c>
      <c r="AS61" s="269">
        <f t="shared" si="41"/>
        <v>0</v>
      </c>
      <c r="AT61" s="269">
        <f t="shared" si="42"/>
        <v>0</v>
      </c>
      <c r="AU61" s="269">
        <f t="shared" si="43"/>
        <v>0</v>
      </c>
      <c r="AV61" s="269"/>
      <c r="AW61" s="106"/>
      <c r="AX61" s="431" t="str">
        <f t="shared" si="46"/>
        <v/>
      </c>
      <c r="AY61" s="431" t="str">
        <f t="shared" si="47"/>
        <v/>
      </c>
      <c r="AZ61" s="431" t="str">
        <f t="shared" si="45"/>
        <v/>
      </c>
      <c r="BA61" s="431"/>
      <c r="BB61" s="428"/>
      <c r="BC61" s="428"/>
      <c r="BD61" s="428"/>
      <c r="BE61" s="428"/>
    </row>
    <row r="62" spans="1:57" ht="15.75" customHeight="1" x14ac:dyDescent="0.3">
      <c r="A62" s="154" t="str">
        <f>Contacts!$L$11&amp;"_"&amp;'Service Points'!C62</f>
        <v>S8602_25</v>
      </c>
      <c r="B62" s="414">
        <f>IF(ISERROR(VLOOKUP(A62,LY!$D:$E,1,FALSE)),0,1)</f>
        <v>1</v>
      </c>
      <c r="C62" s="305">
        <f t="shared" si="44"/>
        <v>25</v>
      </c>
      <c r="D62" s="307" t="str">
        <f t="shared" si="8"/>
        <v>South Neighbourhood</v>
      </c>
      <c r="E62" s="42" t="str">
        <f t="shared" si="2"/>
        <v>Static</v>
      </c>
      <c r="F62" s="42">
        <f t="shared" si="3"/>
        <v>41.4</v>
      </c>
      <c r="G62" s="42">
        <f t="shared" si="4"/>
        <v>0</v>
      </c>
      <c r="H62" s="306" t="str">
        <f t="shared" si="5"/>
        <v>Local Authority Run Library</v>
      </c>
      <c r="I62" s="136" t="str">
        <f t="shared" si="6"/>
        <v>Yes</v>
      </c>
      <c r="J62" s="412" t="str">
        <f t="shared" si="9"/>
        <v/>
      </c>
      <c r="K62" s="48">
        <f t="shared" si="7"/>
        <v>1</v>
      </c>
      <c r="L62" s="269">
        <f t="shared" si="10"/>
        <v>1</v>
      </c>
      <c r="M62" s="269">
        <f t="shared" si="11"/>
        <v>0</v>
      </c>
      <c r="N62" s="152"/>
      <c r="O62" s="106">
        <f t="shared" si="12"/>
        <v>0</v>
      </c>
      <c r="P62" s="106">
        <f t="shared" si="13"/>
        <v>0</v>
      </c>
      <c r="Q62" s="106">
        <f t="shared" si="14"/>
        <v>0</v>
      </c>
      <c r="R62" s="106">
        <f t="shared" si="15"/>
        <v>0</v>
      </c>
      <c r="S62" s="106">
        <f t="shared" si="16"/>
        <v>1</v>
      </c>
      <c r="T62" s="106">
        <f t="shared" si="17"/>
        <v>0</v>
      </c>
      <c r="U62" s="106">
        <f t="shared" si="18"/>
        <v>0</v>
      </c>
      <c r="V62" s="106">
        <f t="shared" si="19"/>
        <v>0</v>
      </c>
      <c r="W62" s="106">
        <f t="shared" si="20"/>
        <v>0</v>
      </c>
      <c r="X62" s="106">
        <f t="shared" si="21"/>
        <v>0</v>
      </c>
      <c r="Y62" s="106">
        <f t="shared" si="22"/>
        <v>0</v>
      </c>
      <c r="Z62" s="106">
        <f t="shared" si="23"/>
        <v>0</v>
      </c>
      <c r="AA62" s="106">
        <f t="shared" si="24"/>
        <v>0</v>
      </c>
      <c r="AB62" s="106">
        <f t="shared" si="25"/>
        <v>0</v>
      </c>
      <c r="AC62" s="106"/>
      <c r="AD62" s="106">
        <f t="shared" si="26"/>
        <v>0</v>
      </c>
      <c r="AE62" s="106">
        <f t="shared" si="27"/>
        <v>0</v>
      </c>
      <c r="AF62" s="106">
        <f t="shared" si="28"/>
        <v>0</v>
      </c>
      <c r="AG62" s="106">
        <f t="shared" si="29"/>
        <v>0</v>
      </c>
      <c r="AH62" s="106">
        <f t="shared" si="30"/>
        <v>0</v>
      </c>
      <c r="AI62" s="106">
        <f t="shared" si="31"/>
        <v>0</v>
      </c>
      <c r="AJ62" s="106">
        <f t="shared" si="32"/>
        <v>0</v>
      </c>
      <c r="AK62" s="106">
        <f t="shared" si="33"/>
        <v>0</v>
      </c>
      <c r="AL62" s="106">
        <f t="shared" si="34"/>
        <v>0</v>
      </c>
      <c r="AM62" s="106">
        <f t="shared" si="35"/>
        <v>0</v>
      </c>
      <c r="AN62" s="106">
        <f t="shared" si="36"/>
        <v>0</v>
      </c>
      <c r="AO62" s="106">
        <f t="shared" si="37"/>
        <v>0</v>
      </c>
      <c r="AP62" s="106">
        <f t="shared" si="38"/>
        <v>0</v>
      </c>
      <c r="AQ62" s="106">
        <f t="shared" si="39"/>
        <v>0</v>
      </c>
      <c r="AR62" s="269">
        <f t="shared" si="40"/>
        <v>1</v>
      </c>
      <c r="AS62" s="269">
        <f t="shared" si="41"/>
        <v>0</v>
      </c>
      <c r="AT62" s="269">
        <f t="shared" si="42"/>
        <v>0</v>
      </c>
      <c r="AU62" s="269">
        <f t="shared" si="43"/>
        <v>0</v>
      </c>
      <c r="AV62" s="269"/>
      <c r="AW62" s="106"/>
      <c r="AX62" s="431" t="str">
        <f t="shared" si="46"/>
        <v/>
      </c>
      <c r="AY62" s="431" t="str">
        <f t="shared" si="47"/>
        <v/>
      </c>
      <c r="AZ62" s="431" t="str">
        <f t="shared" si="45"/>
        <v/>
      </c>
      <c r="BA62" s="431"/>
      <c r="BB62" s="428"/>
      <c r="BC62" s="428"/>
      <c r="BD62" s="428"/>
      <c r="BE62" s="428"/>
    </row>
    <row r="63" spans="1:57" ht="15.75" customHeight="1" x14ac:dyDescent="0.3">
      <c r="A63" s="154" t="str">
        <f>Contacts!$L$11&amp;"_"&amp;'Service Points'!C63</f>
        <v>S8602_26</v>
      </c>
      <c r="B63" s="414">
        <f>IF(ISERROR(VLOOKUP(A63,LY!$D:$E,1,FALSE)),0,1)</f>
        <v>1</v>
      </c>
      <c r="C63" s="305">
        <f t="shared" si="44"/>
        <v>26</v>
      </c>
      <c r="D63" s="307" t="str">
        <f t="shared" si="8"/>
        <v>South Queensferry</v>
      </c>
      <c r="E63" s="42" t="str">
        <f t="shared" si="2"/>
        <v>Static</v>
      </c>
      <c r="F63" s="42">
        <f t="shared" si="3"/>
        <v>42</v>
      </c>
      <c r="G63" s="42">
        <f t="shared" si="4"/>
        <v>0</v>
      </c>
      <c r="H63" s="306" t="str">
        <f t="shared" si="5"/>
        <v>Local Authority Run Library</v>
      </c>
      <c r="I63" s="136" t="str">
        <f t="shared" si="6"/>
        <v>Yes</v>
      </c>
      <c r="J63" s="412" t="str">
        <f t="shared" si="9"/>
        <v/>
      </c>
      <c r="K63" s="48">
        <f t="shared" si="7"/>
        <v>1</v>
      </c>
      <c r="L63" s="269">
        <f t="shared" si="10"/>
        <v>1</v>
      </c>
      <c r="M63" s="269">
        <f t="shared" si="11"/>
        <v>0</v>
      </c>
      <c r="N63" s="152"/>
      <c r="O63" s="106">
        <f t="shared" si="12"/>
        <v>0</v>
      </c>
      <c r="P63" s="106">
        <f t="shared" si="13"/>
        <v>0</v>
      </c>
      <c r="Q63" s="106">
        <f t="shared" si="14"/>
        <v>0</v>
      </c>
      <c r="R63" s="106">
        <f t="shared" si="15"/>
        <v>0</v>
      </c>
      <c r="S63" s="106">
        <f t="shared" si="16"/>
        <v>1</v>
      </c>
      <c r="T63" s="106">
        <f t="shared" si="17"/>
        <v>0</v>
      </c>
      <c r="U63" s="106">
        <f t="shared" si="18"/>
        <v>0</v>
      </c>
      <c r="V63" s="106">
        <f t="shared" si="19"/>
        <v>0</v>
      </c>
      <c r="W63" s="106">
        <f t="shared" si="20"/>
        <v>0</v>
      </c>
      <c r="X63" s="106">
        <f t="shared" si="21"/>
        <v>0</v>
      </c>
      <c r="Y63" s="106">
        <f t="shared" si="22"/>
        <v>0</v>
      </c>
      <c r="Z63" s="106">
        <f t="shared" si="23"/>
        <v>0</v>
      </c>
      <c r="AA63" s="106">
        <f t="shared" si="24"/>
        <v>0</v>
      </c>
      <c r="AB63" s="106">
        <f t="shared" si="25"/>
        <v>0</v>
      </c>
      <c r="AC63" s="106"/>
      <c r="AD63" s="106">
        <f t="shared" si="26"/>
        <v>0</v>
      </c>
      <c r="AE63" s="106">
        <f t="shared" si="27"/>
        <v>0</v>
      </c>
      <c r="AF63" s="106">
        <f t="shared" si="28"/>
        <v>0</v>
      </c>
      <c r="AG63" s="106">
        <f t="shared" si="29"/>
        <v>0</v>
      </c>
      <c r="AH63" s="106">
        <f t="shared" si="30"/>
        <v>0</v>
      </c>
      <c r="AI63" s="106">
        <f t="shared" si="31"/>
        <v>0</v>
      </c>
      <c r="AJ63" s="106">
        <f t="shared" si="32"/>
        <v>0</v>
      </c>
      <c r="AK63" s="106">
        <f t="shared" si="33"/>
        <v>0</v>
      </c>
      <c r="AL63" s="106">
        <f t="shared" si="34"/>
        <v>0</v>
      </c>
      <c r="AM63" s="106">
        <f t="shared" si="35"/>
        <v>0</v>
      </c>
      <c r="AN63" s="106">
        <f t="shared" si="36"/>
        <v>0</v>
      </c>
      <c r="AO63" s="106">
        <f t="shared" si="37"/>
        <v>0</v>
      </c>
      <c r="AP63" s="106">
        <f t="shared" si="38"/>
        <v>0</v>
      </c>
      <c r="AQ63" s="106">
        <f t="shared" si="39"/>
        <v>0</v>
      </c>
      <c r="AR63" s="269">
        <f t="shared" si="40"/>
        <v>1</v>
      </c>
      <c r="AS63" s="269">
        <f t="shared" si="41"/>
        <v>0</v>
      </c>
      <c r="AT63" s="269">
        <f t="shared" si="42"/>
        <v>0</v>
      </c>
      <c r="AU63" s="269">
        <f t="shared" si="43"/>
        <v>0</v>
      </c>
      <c r="AV63" s="269"/>
      <c r="AW63" s="106"/>
      <c r="AX63" s="431" t="str">
        <f t="shared" si="46"/>
        <v/>
      </c>
      <c r="AY63" s="431" t="str">
        <f t="shared" si="47"/>
        <v/>
      </c>
      <c r="AZ63" s="431" t="str">
        <f t="shared" si="45"/>
        <v/>
      </c>
      <c r="BA63" s="431"/>
      <c r="BB63" s="428"/>
      <c r="BC63" s="428"/>
      <c r="BD63" s="428"/>
      <c r="BE63" s="428"/>
    </row>
    <row r="64" spans="1:57" ht="15.75" customHeight="1" x14ac:dyDescent="0.3">
      <c r="A64" s="154" t="str">
        <f>Contacts!$L$11&amp;"_"&amp;'Service Points'!C64</f>
        <v>S8602_27</v>
      </c>
      <c r="B64" s="414">
        <f>IF(ISERROR(VLOOKUP(A64,LY!$D:$E,1,FALSE)),0,1)</f>
        <v>1</v>
      </c>
      <c r="C64" s="305">
        <f t="shared" si="44"/>
        <v>27</v>
      </c>
      <c r="D64" s="307" t="str">
        <f t="shared" si="8"/>
        <v>Stockbridge</v>
      </c>
      <c r="E64" s="42" t="str">
        <f t="shared" si="2"/>
        <v>Static</v>
      </c>
      <c r="F64" s="42">
        <f t="shared" si="3"/>
        <v>42</v>
      </c>
      <c r="G64" s="42">
        <f t="shared" si="4"/>
        <v>0</v>
      </c>
      <c r="H64" s="306" t="str">
        <f t="shared" si="5"/>
        <v>Local Authority Run Library</v>
      </c>
      <c r="I64" s="136" t="str">
        <f t="shared" si="6"/>
        <v>Yes</v>
      </c>
      <c r="J64" s="412" t="str">
        <f t="shared" si="9"/>
        <v/>
      </c>
      <c r="K64" s="48">
        <f t="shared" si="7"/>
        <v>1</v>
      </c>
      <c r="L64" s="269">
        <f t="shared" si="10"/>
        <v>1</v>
      </c>
      <c r="M64" s="269">
        <f t="shared" si="11"/>
        <v>0</v>
      </c>
      <c r="N64" s="152"/>
      <c r="O64" s="106">
        <f t="shared" si="12"/>
        <v>0</v>
      </c>
      <c r="P64" s="106">
        <f t="shared" si="13"/>
        <v>0</v>
      </c>
      <c r="Q64" s="106">
        <f t="shared" si="14"/>
        <v>0</v>
      </c>
      <c r="R64" s="106">
        <f t="shared" si="15"/>
        <v>0</v>
      </c>
      <c r="S64" s="106">
        <f t="shared" si="16"/>
        <v>1</v>
      </c>
      <c r="T64" s="106">
        <f t="shared" si="17"/>
        <v>0</v>
      </c>
      <c r="U64" s="106">
        <f t="shared" si="18"/>
        <v>0</v>
      </c>
      <c r="V64" s="106">
        <f t="shared" si="19"/>
        <v>0</v>
      </c>
      <c r="W64" s="106">
        <f t="shared" si="20"/>
        <v>0</v>
      </c>
      <c r="X64" s="106">
        <f t="shared" si="21"/>
        <v>0</v>
      </c>
      <c r="Y64" s="106">
        <f t="shared" si="22"/>
        <v>0</v>
      </c>
      <c r="Z64" s="106">
        <f t="shared" si="23"/>
        <v>0</v>
      </c>
      <c r="AA64" s="106">
        <f t="shared" si="24"/>
        <v>0</v>
      </c>
      <c r="AB64" s="106">
        <f t="shared" si="25"/>
        <v>0</v>
      </c>
      <c r="AC64" s="106"/>
      <c r="AD64" s="106">
        <f t="shared" si="26"/>
        <v>0</v>
      </c>
      <c r="AE64" s="106">
        <f t="shared" si="27"/>
        <v>0</v>
      </c>
      <c r="AF64" s="106">
        <f t="shared" si="28"/>
        <v>0</v>
      </c>
      <c r="AG64" s="106">
        <f t="shared" si="29"/>
        <v>0</v>
      </c>
      <c r="AH64" s="106">
        <f t="shared" si="30"/>
        <v>0</v>
      </c>
      <c r="AI64" s="106">
        <f t="shared" si="31"/>
        <v>0</v>
      </c>
      <c r="AJ64" s="106">
        <f t="shared" si="32"/>
        <v>0</v>
      </c>
      <c r="AK64" s="106">
        <f t="shared" si="33"/>
        <v>0</v>
      </c>
      <c r="AL64" s="106">
        <f t="shared" si="34"/>
        <v>0</v>
      </c>
      <c r="AM64" s="106">
        <f t="shared" si="35"/>
        <v>0</v>
      </c>
      <c r="AN64" s="106">
        <f t="shared" si="36"/>
        <v>0</v>
      </c>
      <c r="AO64" s="106">
        <f t="shared" si="37"/>
        <v>0</v>
      </c>
      <c r="AP64" s="106">
        <f t="shared" si="38"/>
        <v>0</v>
      </c>
      <c r="AQ64" s="106">
        <f t="shared" si="39"/>
        <v>0</v>
      </c>
      <c r="AR64" s="269">
        <f t="shared" si="40"/>
        <v>1</v>
      </c>
      <c r="AS64" s="269">
        <f t="shared" si="41"/>
        <v>0</v>
      </c>
      <c r="AT64" s="269">
        <f t="shared" si="42"/>
        <v>0</v>
      </c>
      <c r="AU64" s="269">
        <f t="shared" si="43"/>
        <v>0</v>
      </c>
      <c r="AV64" s="269"/>
      <c r="AW64" s="106"/>
      <c r="AX64" s="431" t="str">
        <f t="shared" si="46"/>
        <v/>
      </c>
      <c r="AY64" s="431" t="str">
        <f t="shared" si="47"/>
        <v/>
      </c>
      <c r="AZ64" s="431" t="str">
        <f t="shared" si="45"/>
        <v/>
      </c>
      <c r="BA64" s="431"/>
      <c r="BB64" s="428"/>
      <c r="BC64" s="428"/>
      <c r="BD64" s="428"/>
      <c r="BE64" s="428"/>
    </row>
    <row r="65" spans="1:57" ht="15.75" customHeight="1" x14ac:dyDescent="0.3">
      <c r="A65" s="154" t="str">
        <f>Contacts!$L$11&amp;"_"&amp;'Service Points'!C65</f>
        <v>S8602_28</v>
      </c>
      <c r="B65" s="414">
        <f>IF(ISERROR(VLOOKUP(A65,LY!$D:$E,1,FALSE)),0,1)</f>
        <v>1</v>
      </c>
      <c r="C65" s="305">
        <f t="shared" si="44"/>
        <v>28</v>
      </c>
      <c r="D65" s="307" t="str">
        <f t="shared" si="8"/>
        <v>Wester Hailes</v>
      </c>
      <c r="E65" s="42" t="str">
        <f t="shared" si="2"/>
        <v>Static</v>
      </c>
      <c r="F65" s="42">
        <f t="shared" si="3"/>
        <v>51</v>
      </c>
      <c r="G65" s="42">
        <f t="shared" si="4"/>
        <v>0</v>
      </c>
      <c r="H65" s="306" t="str">
        <f t="shared" si="5"/>
        <v>Local Authority Run Library</v>
      </c>
      <c r="I65" s="136" t="str">
        <f t="shared" si="6"/>
        <v>Yes</v>
      </c>
      <c r="J65" s="412" t="str">
        <f t="shared" si="9"/>
        <v/>
      </c>
      <c r="K65" s="48">
        <f t="shared" si="7"/>
        <v>1</v>
      </c>
      <c r="L65" s="269">
        <f t="shared" si="10"/>
        <v>1</v>
      </c>
      <c r="M65" s="269">
        <f t="shared" si="11"/>
        <v>0</v>
      </c>
      <c r="N65" s="152"/>
      <c r="O65" s="106">
        <f t="shared" si="12"/>
        <v>0</v>
      </c>
      <c r="P65" s="106">
        <f t="shared" si="13"/>
        <v>0</v>
      </c>
      <c r="Q65" s="106">
        <f t="shared" si="14"/>
        <v>1</v>
      </c>
      <c r="R65" s="106">
        <f t="shared" si="15"/>
        <v>0</v>
      </c>
      <c r="S65" s="106">
        <f t="shared" si="16"/>
        <v>0</v>
      </c>
      <c r="T65" s="106">
        <f t="shared" si="17"/>
        <v>0</v>
      </c>
      <c r="U65" s="106">
        <f t="shared" si="18"/>
        <v>0</v>
      </c>
      <c r="V65" s="106">
        <f t="shared" si="19"/>
        <v>0</v>
      </c>
      <c r="W65" s="106">
        <f t="shared" si="20"/>
        <v>0</v>
      </c>
      <c r="X65" s="106">
        <f t="shared" si="21"/>
        <v>0</v>
      </c>
      <c r="Y65" s="106">
        <f t="shared" si="22"/>
        <v>0</v>
      </c>
      <c r="Z65" s="106">
        <f t="shared" si="23"/>
        <v>0</v>
      </c>
      <c r="AA65" s="106">
        <f t="shared" si="24"/>
        <v>0</v>
      </c>
      <c r="AB65" s="106">
        <f t="shared" si="25"/>
        <v>0</v>
      </c>
      <c r="AC65" s="106"/>
      <c r="AD65" s="106">
        <f t="shared" si="26"/>
        <v>0</v>
      </c>
      <c r="AE65" s="106">
        <f t="shared" si="27"/>
        <v>0</v>
      </c>
      <c r="AF65" s="106">
        <f t="shared" si="28"/>
        <v>0</v>
      </c>
      <c r="AG65" s="106">
        <f t="shared" si="29"/>
        <v>0</v>
      </c>
      <c r="AH65" s="106">
        <f t="shared" si="30"/>
        <v>0</v>
      </c>
      <c r="AI65" s="106">
        <f t="shared" si="31"/>
        <v>0</v>
      </c>
      <c r="AJ65" s="106">
        <f t="shared" si="32"/>
        <v>0</v>
      </c>
      <c r="AK65" s="106">
        <f t="shared" si="33"/>
        <v>0</v>
      </c>
      <c r="AL65" s="106">
        <f t="shared" si="34"/>
        <v>0</v>
      </c>
      <c r="AM65" s="106">
        <f t="shared" si="35"/>
        <v>0</v>
      </c>
      <c r="AN65" s="106">
        <f t="shared" si="36"/>
        <v>0</v>
      </c>
      <c r="AO65" s="106">
        <f t="shared" si="37"/>
        <v>0</v>
      </c>
      <c r="AP65" s="106">
        <f t="shared" si="38"/>
        <v>0</v>
      </c>
      <c r="AQ65" s="106">
        <f t="shared" si="39"/>
        <v>0</v>
      </c>
      <c r="AR65" s="269">
        <f t="shared" si="40"/>
        <v>1</v>
      </c>
      <c r="AS65" s="269">
        <f t="shared" si="41"/>
        <v>0</v>
      </c>
      <c r="AT65" s="269">
        <f t="shared" si="42"/>
        <v>0</v>
      </c>
      <c r="AU65" s="269">
        <f t="shared" si="43"/>
        <v>0</v>
      </c>
      <c r="AV65" s="269"/>
      <c r="AW65" s="106"/>
      <c r="AX65" s="431">
        <f t="shared" si="46"/>
        <v>51</v>
      </c>
      <c r="AY65" s="431" t="str">
        <f t="shared" si="47"/>
        <v/>
      </c>
      <c r="AZ65" s="431" t="str">
        <f t="shared" si="45"/>
        <v/>
      </c>
      <c r="BA65" s="431"/>
      <c r="BB65" s="428"/>
      <c r="BC65" s="428"/>
      <c r="BD65" s="428"/>
      <c r="BE65" s="428"/>
    </row>
    <row r="66" spans="1:57" ht="15.75" customHeight="1" x14ac:dyDescent="0.3">
      <c r="A66" s="154" t="str">
        <f>Contacts!$L$11&amp;"_"&amp;'Service Points'!C66</f>
        <v>S8602_29</v>
      </c>
      <c r="B66" s="414">
        <f>IF(ISERROR(VLOOKUP(A66,LY!$D:$E,1,FALSE)),0,1)</f>
        <v>1</v>
      </c>
      <c r="C66" s="305">
        <f t="shared" si="44"/>
        <v>29</v>
      </c>
      <c r="D66" s="307" t="str">
        <f t="shared" si="8"/>
        <v>Mobile 1</v>
      </c>
      <c r="E66" s="42" t="str">
        <f t="shared" si="2"/>
        <v>Mobile</v>
      </c>
      <c r="F66" s="42">
        <f t="shared" si="3"/>
        <v>15</v>
      </c>
      <c r="G66" s="42">
        <f t="shared" si="4"/>
        <v>0</v>
      </c>
      <c r="H66" s="306" t="str">
        <f t="shared" si="5"/>
        <v>Local Authority Run Library</v>
      </c>
      <c r="I66" s="136" t="str">
        <f t="shared" si="6"/>
        <v>Yes</v>
      </c>
      <c r="J66" s="412" t="str">
        <f t="shared" si="9"/>
        <v/>
      </c>
      <c r="K66" s="48">
        <f t="shared" si="7"/>
        <v>1</v>
      </c>
      <c r="L66" s="269">
        <f t="shared" si="10"/>
        <v>1</v>
      </c>
      <c r="M66" s="269">
        <f t="shared" si="11"/>
        <v>0</v>
      </c>
      <c r="N66" s="152"/>
      <c r="O66" s="106">
        <f t="shared" si="12"/>
        <v>0</v>
      </c>
      <c r="P66" s="106">
        <f t="shared" si="13"/>
        <v>0</v>
      </c>
      <c r="Q66" s="106">
        <f t="shared" si="14"/>
        <v>0</v>
      </c>
      <c r="R66" s="106">
        <f t="shared" si="15"/>
        <v>0</v>
      </c>
      <c r="S66" s="106">
        <f t="shared" si="16"/>
        <v>0</v>
      </c>
      <c r="T66" s="106">
        <f t="shared" si="17"/>
        <v>0</v>
      </c>
      <c r="U66" s="106">
        <f t="shared" si="18"/>
        <v>0</v>
      </c>
      <c r="V66" s="106">
        <f t="shared" si="19"/>
        <v>0</v>
      </c>
      <c r="W66" s="106">
        <f t="shared" si="20"/>
        <v>0</v>
      </c>
      <c r="X66" s="106">
        <f t="shared" si="21"/>
        <v>0</v>
      </c>
      <c r="Y66" s="106">
        <f t="shared" si="22"/>
        <v>0</v>
      </c>
      <c r="Z66" s="106">
        <f t="shared" si="23"/>
        <v>1</v>
      </c>
      <c r="AA66" s="106">
        <f t="shared" si="24"/>
        <v>0</v>
      </c>
      <c r="AB66" s="106">
        <f t="shared" si="25"/>
        <v>0</v>
      </c>
      <c r="AC66" s="106"/>
      <c r="AD66" s="106">
        <f t="shared" si="26"/>
        <v>0</v>
      </c>
      <c r="AE66" s="106">
        <f t="shared" si="27"/>
        <v>0</v>
      </c>
      <c r="AF66" s="106">
        <f t="shared" si="28"/>
        <v>0</v>
      </c>
      <c r="AG66" s="106">
        <f t="shared" si="29"/>
        <v>0</v>
      </c>
      <c r="AH66" s="106">
        <f t="shared" si="30"/>
        <v>0</v>
      </c>
      <c r="AI66" s="106">
        <f t="shared" si="31"/>
        <v>0</v>
      </c>
      <c r="AJ66" s="106">
        <f t="shared" si="32"/>
        <v>0</v>
      </c>
      <c r="AK66" s="106">
        <f t="shared" si="33"/>
        <v>0</v>
      </c>
      <c r="AL66" s="106">
        <f t="shared" si="34"/>
        <v>0</v>
      </c>
      <c r="AM66" s="106">
        <f t="shared" si="35"/>
        <v>0</v>
      </c>
      <c r="AN66" s="106">
        <f t="shared" si="36"/>
        <v>0</v>
      </c>
      <c r="AO66" s="106">
        <f t="shared" si="37"/>
        <v>0</v>
      </c>
      <c r="AP66" s="106">
        <f t="shared" si="38"/>
        <v>0</v>
      </c>
      <c r="AQ66" s="106">
        <f t="shared" si="39"/>
        <v>0</v>
      </c>
      <c r="AR66" s="269">
        <f t="shared" si="40"/>
        <v>1</v>
      </c>
      <c r="AS66" s="269">
        <f t="shared" si="41"/>
        <v>0</v>
      </c>
      <c r="AT66" s="269">
        <f t="shared" si="42"/>
        <v>0</v>
      </c>
      <c r="AU66" s="269">
        <f t="shared" si="43"/>
        <v>0</v>
      </c>
      <c r="AV66" s="269"/>
      <c r="AW66" s="106"/>
      <c r="AX66" s="431" t="str">
        <f t="shared" si="46"/>
        <v/>
      </c>
      <c r="AY66" s="431" t="str">
        <f t="shared" si="47"/>
        <v/>
      </c>
      <c r="AZ66" s="431">
        <f t="shared" si="45"/>
        <v>15</v>
      </c>
      <c r="BA66" s="431"/>
      <c r="BB66" s="428"/>
      <c r="BC66" s="428"/>
      <c r="BD66" s="428"/>
      <c r="BE66" s="428"/>
    </row>
    <row r="67" spans="1:57" ht="15.75" customHeight="1" x14ac:dyDescent="0.3">
      <c r="A67" s="154" t="str">
        <f>Contacts!$L$11&amp;"_"&amp;'Service Points'!C67</f>
        <v>S8602_30</v>
      </c>
      <c r="B67" s="414">
        <f>IF(ISERROR(VLOOKUP(A67,LY!$D:$E,1,FALSE)),0,1)</f>
        <v>1</v>
      </c>
      <c r="C67" s="305">
        <f t="shared" si="44"/>
        <v>30</v>
      </c>
      <c r="D67" s="307" t="str">
        <f t="shared" si="8"/>
        <v>Mobile 2</v>
      </c>
      <c r="E67" s="42" t="str">
        <f t="shared" si="2"/>
        <v>Mobile</v>
      </c>
      <c r="F67" s="42">
        <f t="shared" si="3"/>
        <v>15</v>
      </c>
      <c r="G67" s="42">
        <f t="shared" si="4"/>
        <v>0</v>
      </c>
      <c r="H67" s="306" t="str">
        <f t="shared" si="5"/>
        <v>Local Authority Run Library</v>
      </c>
      <c r="I67" s="136" t="str">
        <f t="shared" si="6"/>
        <v>Yes</v>
      </c>
      <c r="J67" s="412" t="str">
        <f t="shared" si="9"/>
        <v/>
      </c>
      <c r="K67" s="48">
        <f t="shared" si="7"/>
        <v>1</v>
      </c>
      <c r="L67" s="269">
        <f t="shared" si="10"/>
        <v>1</v>
      </c>
      <c r="M67" s="269">
        <f t="shared" si="11"/>
        <v>0</v>
      </c>
      <c r="N67" s="152"/>
      <c r="O67" s="106">
        <f t="shared" si="12"/>
        <v>0</v>
      </c>
      <c r="P67" s="106">
        <f t="shared" si="13"/>
        <v>0</v>
      </c>
      <c r="Q67" s="106">
        <f t="shared" si="14"/>
        <v>0</v>
      </c>
      <c r="R67" s="106">
        <f t="shared" si="15"/>
        <v>0</v>
      </c>
      <c r="S67" s="106">
        <f t="shared" si="16"/>
        <v>0</v>
      </c>
      <c r="T67" s="106">
        <f t="shared" si="17"/>
        <v>0</v>
      </c>
      <c r="U67" s="106">
        <f t="shared" si="18"/>
        <v>0</v>
      </c>
      <c r="V67" s="106">
        <f t="shared" si="19"/>
        <v>0</v>
      </c>
      <c r="W67" s="106">
        <f t="shared" si="20"/>
        <v>0</v>
      </c>
      <c r="X67" s="106">
        <f t="shared" si="21"/>
        <v>0</v>
      </c>
      <c r="Y67" s="106">
        <f t="shared" si="22"/>
        <v>0</v>
      </c>
      <c r="Z67" s="106">
        <f t="shared" si="23"/>
        <v>1</v>
      </c>
      <c r="AA67" s="106">
        <f t="shared" si="24"/>
        <v>0</v>
      </c>
      <c r="AB67" s="106">
        <f t="shared" si="25"/>
        <v>0</v>
      </c>
      <c r="AC67" s="106"/>
      <c r="AD67" s="106">
        <f t="shared" si="26"/>
        <v>0</v>
      </c>
      <c r="AE67" s="106">
        <f t="shared" si="27"/>
        <v>0</v>
      </c>
      <c r="AF67" s="106">
        <f t="shared" si="28"/>
        <v>0</v>
      </c>
      <c r="AG67" s="106">
        <f t="shared" si="29"/>
        <v>0</v>
      </c>
      <c r="AH67" s="106">
        <f t="shared" si="30"/>
        <v>0</v>
      </c>
      <c r="AI67" s="106">
        <f t="shared" si="31"/>
        <v>0</v>
      </c>
      <c r="AJ67" s="106">
        <f t="shared" si="32"/>
        <v>0</v>
      </c>
      <c r="AK67" s="106">
        <f t="shared" si="33"/>
        <v>0</v>
      </c>
      <c r="AL67" s="106">
        <f t="shared" si="34"/>
        <v>0</v>
      </c>
      <c r="AM67" s="106">
        <f t="shared" si="35"/>
        <v>0</v>
      </c>
      <c r="AN67" s="106">
        <f t="shared" si="36"/>
        <v>0</v>
      </c>
      <c r="AO67" s="106">
        <f t="shared" si="37"/>
        <v>0</v>
      </c>
      <c r="AP67" s="106">
        <f t="shared" si="38"/>
        <v>0</v>
      </c>
      <c r="AQ67" s="106">
        <f t="shared" si="39"/>
        <v>0</v>
      </c>
      <c r="AR67" s="269">
        <f t="shared" si="40"/>
        <v>1</v>
      </c>
      <c r="AS67" s="269">
        <f t="shared" si="41"/>
        <v>0</v>
      </c>
      <c r="AT67" s="269">
        <f t="shared" si="42"/>
        <v>0</v>
      </c>
      <c r="AU67" s="269">
        <f t="shared" si="43"/>
        <v>0</v>
      </c>
      <c r="AV67" s="269"/>
      <c r="AW67" s="106"/>
      <c r="AX67" s="431" t="str">
        <f t="shared" si="46"/>
        <v/>
      </c>
      <c r="AY67" s="431" t="str">
        <f t="shared" si="47"/>
        <v/>
      </c>
      <c r="AZ67" s="431">
        <f t="shared" si="45"/>
        <v>15</v>
      </c>
      <c r="BA67" s="431"/>
      <c r="BB67" s="428"/>
      <c r="BC67" s="428"/>
      <c r="BD67" s="428"/>
      <c r="BE67" s="428"/>
    </row>
    <row r="68" spans="1:57" ht="15.75" customHeight="1" x14ac:dyDescent="0.3">
      <c r="A68" s="154" t="str">
        <f>Contacts!$L$11&amp;"_"&amp;'Service Points'!C68</f>
        <v>S8602_31</v>
      </c>
      <c r="B68" s="414">
        <f>IF(ISERROR(VLOOKUP(A68,LY!$D:$E,1,FALSE)),0,1)</f>
        <v>1</v>
      </c>
      <c r="C68" s="305">
        <f t="shared" si="44"/>
        <v>31</v>
      </c>
      <c r="D68" s="307" t="str">
        <f t="shared" si="8"/>
        <v>Mobile 3</v>
      </c>
      <c r="E68" s="42" t="str">
        <f t="shared" si="2"/>
        <v>Mobile</v>
      </c>
      <c r="F68" s="42">
        <f t="shared" si="3"/>
        <v>15</v>
      </c>
      <c r="G68" s="42">
        <f t="shared" si="4"/>
        <v>0</v>
      </c>
      <c r="H68" s="306" t="str">
        <f t="shared" si="5"/>
        <v>Local Authority Run Library</v>
      </c>
      <c r="I68" s="136" t="str">
        <f t="shared" si="6"/>
        <v>Yes</v>
      </c>
      <c r="J68" s="412" t="str">
        <f t="shared" si="9"/>
        <v/>
      </c>
      <c r="K68" s="48">
        <f t="shared" si="7"/>
        <v>1</v>
      </c>
      <c r="L68" s="269">
        <f t="shared" si="10"/>
        <v>1</v>
      </c>
      <c r="M68" s="269">
        <f t="shared" si="11"/>
        <v>0</v>
      </c>
      <c r="N68" s="152"/>
      <c r="O68" s="106">
        <f t="shared" si="12"/>
        <v>0</v>
      </c>
      <c r="P68" s="106">
        <f t="shared" si="13"/>
        <v>0</v>
      </c>
      <c r="Q68" s="106">
        <f t="shared" si="14"/>
        <v>0</v>
      </c>
      <c r="R68" s="106">
        <f t="shared" si="15"/>
        <v>0</v>
      </c>
      <c r="S68" s="106">
        <f t="shared" si="16"/>
        <v>0</v>
      </c>
      <c r="T68" s="106">
        <f t="shared" si="17"/>
        <v>0</v>
      </c>
      <c r="U68" s="106">
        <f t="shared" si="18"/>
        <v>0</v>
      </c>
      <c r="V68" s="106">
        <f t="shared" si="19"/>
        <v>0</v>
      </c>
      <c r="W68" s="106">
        <f t="shared" si="20"/>
        <v>0</v>
      </c>
      <c r="X68" s="106">
        <f t="shared" si="21"/>
        <v>0</v>
      </c>
      <c r="Y68" s="106">
        <f t="shared" si="22"/>
        <v>0</v>
      </c>
      <c r="Z68" s="106">
        <f t="shared" si="23"/>
        <v>1</v>
      </c>
      <c r="AA68" s="106">
        <f t="shared" si="24"/>
        <v>0</v>
      </c>
      <c r="AB68" s="106">
        <f t="shared" si="25"/>
        <v>0</v>
      </c>
      <c r="AC68" s="106"/>
      <c r="AD68" s="106">
        <f t="shared" si="26"/>
        <v>0</v>
      </c>
      <c r="AE68" s="106">
        <f t="shared" si="27"/>
        <v>0</v>
      </c>
      <c r="AF68" s="106">
        <f t="shared" si="28"/>
        <v>0</v>
      </c>
      <c r="AG68" s="106">
        <f t="shared" si="29"/>
        <v>0</v>
      </c>
      <c r="AH68" s="106">
        <f t="shared" si="30"/>
        <v>0</v>
      </c>
      <c r="AI68" s="106">
        <f t="shared" si="31"/>
        <v>0</v>
      </c>
      <c r="AJ68" s="106">
        <f t="shared" si="32"/>
        <v>0</v>
      </c>
      <c r="AK68" s="106">
        <f t="shared" si="33"/>
        <v>0</v>
      </c>
      <c r="AL68" s="106">
        <f t="shared" si="34"/>
        <v>0</v>
      </c>
      <c r="AM68" s="106">
        <f t="shared" si="35"/>
        <v>0</v>
      </c>
      <c r="AN68" s="106">
        <f t="shared" si="36"/>
        <v>0</v>
      </c>
      <c r="AO68" s="106">
        <f t="shared" si="37"/>
        <v>0</v>
      </c>
      <c r="AP68" s="106">
        <f t="shared" si="38"/>
        <v>0</v>
      </c>
      <c r="AQ68" s="106">
        <f t="shared" si="39"/>
        <v>0</v>
      </c>
      <c r="AR68" s="269">
        <f t="shared" si="40"/>
        <v>1</v>
      </c>
      <c r="AS68" s="269">
        <f t="shared" si="41"/>
        <v>0</v>
      </c>
      <c r="AT68" s="269">
        <f t="shared" si="42"/>
        <v>0</v>
      </c>
      <c r="AU68" s="269">
        <f t="shared" si="43"/>
        <v>0</v>
      </c>
      <c r="AV68" s="269"/>
      <c r="AW68" s="106"/>
      <c r="AX68" s="431" t="str">
        <f t="shared" si="46"/>
        <v/>
      </c>
      <c r="AY68" s="431" t="str">
        <f t="shared" si="47"/>
        <v/>
      </c>
      <c r="AZ68" s="431">
        <f t="shared" si="45"/>
        <v>15</v>
      </c>
      <c r="BA68" s="431"/>
      <c r="BB68" s="428"/>
      <c r="BC68" s="428"/>
      <c r="BD68" s="428"/>
      <c r="BE68" s="428"/>
    </row>
    <row r="69" spans="1:57" ht="15.75" customHeight="1" x14ac:dyDescent="0.3">
      <c r="A69" s="154" t="str">
        <f>Contacts!$L$11&amp;"_"&amp;'Service Points'!C69</f>
        <v>S8602_32</v>
      </c>
      <c r="B69" s="414">
        <f>IF(ISERROR(VLOOKUP(A69,LY!$D:$E,1,FALSE)),0,1)</f>
        <v>0</v>
      </c>
      <c r="C69" s="305">
        <f t="shared" si="44"/>
        <v>32</v>
      </c>
      <c r="D69" s="307" t="str">
        <f t="shared" si="8"/>
        <v/>
      </c>
      <c r="E69" s="42" t="str">
        <f t="shared" si="2"/>
        <v/>
      </c>
      <c r="F69" s="42" t="str">
        <f t="shared" si="3"/>
        <v/>
      </c>
      <c r="G69" s="42" t="str">
        <f t="shared" si="4"/>
        <v/>
      </c>
      <c r="H69" s="306" t="str">
        <f t="shared" si="5"/>
        <v/>
      </c>
      <c r="I69" s="136" t="str">
        <f t="shared" si="6"/>
        <v/>
      </c>
      <c r="J69" s="412" t="str">
        <f t="shared" si="9"/>
        <v/>
      </c>
      <c r="K69" s="48">
        <f t="shared" si="7"/>
        <v>0</v>
      </c>
      <c r="L69" s="269" t="str">
        <f t="shared" si="10"/>
        <v/>
      </c>
      <c r="M69" s="269" t="str">
        <f t="shared" si="11"/>
        <v/>
      </c>
      <c r="N69" s="152"/>
      <c r="O69" s="106" t="str">
        <f t="shared" si="12"/>
        <v/>
      </c>
      <c r="P69" s="106" t="str">
        <f t="shared" si="13"/>
        <v/>
      </c>
      <c r="Q69" s="106" t="str">
        <f t="shared" si="14"/>
        <v/>
      </c>
      <c r="R69" s="106" t="str">
        <f t="shared" si="15"/>
        <v/>
      </c>
      <c r="S69" s="106" t="str">
        <f t="shared" si="16"/>
        <v/>
      </c>
      <c r="T69" s="106" t="str">
        <f t="shared" si="17"/>
        <v/>
      </c>
      <c r="U69" s="106" t="str">
        <f t="shared" si="18"/>
        <v/>
      </c>
      <c r="V69" s="106" t="str">
        <f t="shared" si="19"/>
        <v/>
      </c>
      <c r="W69" s="106" t="str">
        <f t="shared" si="20"/>
        <v/>
      </c>
      <c r="X69" s="106" t="str">
        <f t="shared" si="21"/>
        <v/>
      </c>
      <c r="Y69" s="106" t="str">
        <f t="shared" si="22"/>
        <v/>
      </c>
      <c r="Z69" s="106" t="str">
        <f t="shared" si="23"/>
        <v/>
      </c>
      <c r="AA69" s="106" t="str">
        <f t="shared" si="24"/>
        <v/>
      </c>
      <c r="AB69" s="106" t="str">
        <f t="shared" si="25"/>
        <v/>
      </c>
      <c r="AC69" s="106"/>
      <c r="AD69" s="106" t="str">
        <f t="shared" si="26"/>
        <v/>
      </c>
      <c r="AE69" s="106" t="str">
        <f t="shared" si="27"/>
        <v/>
      </c>
      <c r="AF69" s="106" t="str">
        <f t="shared" si="28"/>
        <v/>
      </c>
      <c r="AG69" s="106" t="str">
        <f t="shared" si="29"/>
        <v/>
      </c>
      <c r="AH69" s="106" t="str">
        <f t="shared" si="30"/>
        <v/>
      </c>
      <c r="AI69" s="106" t="str">
        <f t="shared" si="31"/>
        <v/>
      </c>
      <c r="AJ69" s="106" t="str">
        <f t="shared" si="32"/>
        <v/>
      </c>
      <c r="AK69" s="106" t="str">
        <f t="shared" si="33"/>
        <v/>
      </c>
      <c r="AL69" s="106" t="str">
        <f t="shared" si="34"/>
        <v/>
      </c>
      <c r="AM69" s="106" t="str">
        <f t="shared" si="35"/>
        <v/>
      </c>
      <c r="AN69" s="106" t="str">
        <f t="shared" si="36"/>
        <v/>
      </c>
      <c r="AO69" s="106" t="str">
        <f t="shared" si="37"/>
        <v/>
      </c>
      <c r="AP69" s="106" t="str">
        <f t="shared" si="38"/>
        <v/>
      </c>
      <c r="AQ69" s="106" t="str">
        <f t="shared" si="39"/>
        <v/>
      </c>
      <c r="AR69" s="269" t="str">
        <f t="shared" si="40"/>
        <v/>
      </c>
      <c r="AS69" s="269" t="str">
        <f t="shared" si="41"/>
        <v/>
      </c>
      <c r="AT69" s="269" t="str">
        <f t="shared" si="42"/>
        <v/>
      </c>
      <c r="AU69" s="269" t="str">
        <f t="shared" si="43"/>
        <v/>
      </c>
      <c r="AV69" s="269"/>
      <c r="AW69" s="106"/>
      <c r="AX69" s="431" t="str">
        <f t="shared" si="46"/>
        <v/>
      </c>
      <c r="AY69" s="431" t="str">
        <f t="shared" si="47"/>
        <v/>
      </c>
      <c r="AZ69" s="431" t="str">
        <f t="shared" si="45"/>
        <v/>
      </c>
      <c r="BA69" s="431"/>
      <c r="BB69" s="428"/>
      <c r="BC69" s="428"/>
      <c r="BD69" s="428"/>
      <c r="BE69" s="428"/>
    </row>
    <row r="70" spans="1:57" ht="15.75" customHeight="1" x14ac:dyDescent="0.3">
      <c r="A70" s="154" t="str">
        <f>Contacts!$L$11&amp;"_"&amp;'Service Points'!C70</f>
        <v>S8602_33</v>
      </c>
      <c r="B70" s="414">
        <f>IF(ISERROR(VLOOKUP(A70,LY!$D:$E,1,FALSE)),0,1)</f>
        <v>0</v>
      </c>
      <c r="C70" s="305">
        <f t="shared" si="44"/>
        <v>33</v>
      </c>
      <c r="D70" s="307" t="str">
        <f t="shared" ref="D70:D101" si="48">IF($B70=1,VLOOKUP($A70,LY_ServicePoints,2,FALSE),"")</f>
        <v/>
      </c>
      <c r="E70" s="42" t="str">
        <f t="shared" ref="E70:E101" si="49">IF($B70=1,VLOOKUP($A70,LY_ServicePoints,3,FALSE),"")</f>
        <v/>
      </c>
      <c r="F70" s="42" t="str">
        <f t="shared" ref="F70:F101" si="50">IF($B70=1,VLOOKUP($A70,LY_ServicePoints,4,FALSE),"")</f>
        <v/>
      </c>
      <c r="G70" s="42" t="str">
        <f t="shared" ref="G70:G101" si="51">IF($B70=1,VLOOKUP($A70,LY_ServicePoints,5,FALSE),"")</f>
        <v/>
      </c>
      <c r="H70" s="306" t="str">
        <f t="shared" ref="H70:H101" si="52">IF($B70=1,VLOOKUP($A70,LY_ServicePoints,6,FALSE),"")</f>
        <v/>
      </c>
      <c r="I70" s="136" t="str">
        <f t="shared" ref="I70:I101" si="53">IF($B70=1,VLOOKUP($A70,LY_ServicePoints,7,FALSE),"")</f>
        <v/>
      </c>
      <c r="J70" s="412" t="str">
        <f t="shared" si="9"/>
        <v/>
      </c>
      <c r="K70" s="48">
        <f t="shared" ref="K70:K101" si="54">IF(LEN(D70)&gt;0,1,0)</f>
        <v>0</v>
      </c>
      <c r="L70" s="269" t="str">
        <f t="shared" si="10"/>
        <v/>
      </c>
      <c r="M70" s="269" t="str">
        <f t="shared" si="11"/>
        <v/>
      </c>
      <c r="N70" s="152"/>
      <c r="O70" s="106" t="str">
        <f t="shared" si="12"/>
        <v/>
      </c>
      <c r="P70" s="106" t="str">
        <f t="shared" si="13"/>
        <v/>
      </c>
      <c r="Q70" s="106" t="str">
        <f t="shared" si="14"/>
        <v/>
      </c>
      <c r="R70" s="106" t="str">
        <f t="shared" si="15"/>
        <v/>
      </c>
      <c r="S70" s="106" t="str">
        <f t="shared" si="16"/>
        <v/>
      </c>
      <c r="T70" s="106" t="str">
        <f t="shared" si="17"/>
        <v/>
      </c>
      <c r="U70" s="106" t="str">
        <f t="shared" si="18"/>
        <v/>
      </c>
      <c r="V70" s="106" t="str">
        <f t="shared" si="19"/>
        <v/>
      </c>
      <c r="W70" s="106" t="str">
        <f t="shared" si="20"/>
        <v/>
      </c>
      <c r="X70" s="106" t="str">
        <f t="shared" si="21"/>
        <v/>
      </c>
      <c r="Y70" s="106" t="str">
        <f t="shared" si="22"/>
        <v/>
      </c>
      <c r="Z70" s="106" t="str">
        <f t="shared" si="23"/>
        <v/>
      </c>
      <c r="AA70" s="106" t="str">
        <f t="shared" si="24"/>
        <v/>
      </c>
      <c r="AB70" s="106" t="str">
        <f t="shared" si="25"/>
        <v/>
      </c>
      <c r="AC70" s="106"/>
      <c r="AD70" s="106" t="str">
        <f t="shared" si="26"/>
        <v/>
      </c>
      <c r="AE70" s="106" t="str">
        <f t="shared" si="27"/>
        <v/>
      </c>
      <c r="AF70" s="106" t="str">
        <f t="shared" si="28"/>
        <v/>
      </c>
      <c r="AG70" s="106" t="str">
        <f t="shared" si="29"/>
        <v/>
      </c>
      <c r="AH70" s="106" t="str">
        <f t="shared" si="30"/>
        <v/>
      </c>
      <c r="AI70" s="106" t="str">
        <f t="shared" si="31"/>
        <v/>
      </c>
      <c r="AJ70" s="106" t="str">
        <f t="shared" si="32"/>
        <v/>
      </c>
      <c r="AK70" s="106" t="str">
        <f t="shared" si="33"/>
        <v/>
      </c>
      <c r="AL70" s="106" t="str">
        <f t="shared" si="34"/>
        <v/>
      </c>
      <c r="AM70" s="106" t="str">
        <f t="shared" si="35"/>
        <v/>
      </c>
      <c r="AN70" s="106" t="str">
        <f t="shared" si="36"/>
        <v/>
      </c>
      <c r="AO70" s="106" t="str">
        <f t="shared" si="37"/>
        <v/>
      </c>
      <c r="AP70" s="106" t="str">
        <f t="shared" si="38"/>
        <v/>
      </c>
      <c r="AQ70" s="106" t="str">
        <f t="shared" si="39"/>
        <v/>
      </c>
      <c r="AR70" s="269" t="str">
        <f t="shared" si="40"/>
        <v/>
      </c>
      <c r="AS70" s="269" t="str">
        <f t="shared" si="41"/>
        <v/>
      </c>
      <c r="AT70" s="269" t="str">
        <f t="shared" si="42"/>
        <v/>
      </c>
      <c r="AU70" s="269" t="str">
        <f t="shared" si="43"/>
        <v/>
      </c>
      <c r="AV70" s="269"/>
      <c r="AW70" s="106"/>
      <c r="AX70" s="431" t="str">
        <f t="shared" si="46"/>
        <v/>
      </c>
      <c r="AY70" s="431" t="str">
        <f t="shared" si="47"/>
        <v/>
      </c>
      <c r="AZ70" s="431" t="str">
        <f t="shared" si="45"/>
        <v/>
      </c>
      <c r="BA70" s="431"/>
      <c r="BB70" s="428"/>
      <c r="BC70" s="428"/>
      <c r="BD70" s="428"/>
      <c r="BE70" s="428"/>
    </row>
    <row r="71" spans="1:57" ht="15.75" customHeight="1" x14ac:dyDescent="0.3">
      <c r="A71" s="154" t="str">
        <f>Contacts!$L$11&amp;"_"&amp;'Service Points'!C71</f>
        <v>S8602_34</v>
      </c>
      <c r="B71" s="414">
        <f>IF(ISERROR(VLOOKUP(A71,LY!$D:$E,1,FALSE)),0,1)</f>
        <v>0</v>
      </c>
      <c r="C71" s="305">
        <f t="shared" si="44"/>
        <v>34</v>
      </c>
      <c r="D71" s="307" t="str">
        <f t="shared" si="48"/>
        <v/>
      </c>
      <c r="E71" s="42" t="str">
        <f t="shared" si="49"/>
        <v/>
      </c>
      <c r="F71" s="42" t="str">
        <f t="shared" si="50"/>
        <v/>
      </c>
      <c r="G71" s="42" t="str">
        <f t="shared" si="51"/>
        <v/>
      </c>
      <c r="H71" s="306" t="str">
        <f t="shared" si="52"/>
        <v/>
      </c>
      <c r="I71" s="136" t="str">
        <f t="shared" si="53"/>
        <v/>
      </c>
      <c r="J71" s="412" t="str">
        <f t="shared" si="9"/>
        <v/>
      </c>
      <c r="K71" s="48">
        <f t="shared" si="54"/>
        <v>0</v>
      </c>
      <c r="L71" s="269" t="str">
        <f t="shared" si="10"/>
        <v/>
      </c>
      <c r="M71" s="269" t="str">
        <f t="shared" si="11"/>
        <v/>
      </c>
      <c r="N71" s="152"/>
      <c r="O71" s="106" t="str">
        <f t="shared" si="12"/>
        <v/>
      </c>
      <c r="P71" s="106" t="str">
        <f t="shared" si="13"/>
        <v/>
      </c>
      <c r="Q71" s="106" t="str">
        <f t="shared" si="14"/>
        <v/>
      </c>
      <c r="R71" s="106" t="str">
        <f t="shared" si="15"/>
        <v/>
      </c>
      <c r="S71" s="106" t="str">
        <f t="shared" si="16"/>
        <v/>
      </c>
      <c r="T71" s="106" t="str">
        <f t="shared" si="17"/>
        <v/>
      </c>
      <c r="U71" s="106" t="str">
        <f t="shared" si="18"/>
        <v/>
      </c>
      <c r="V71" s="106" t="str">
        <f t="shared" si="19"/>
        <v/>
      </c>
      <c r="W71" s="106" t="str">
        <f t="shared" si="20"/>
        <v/>
      </c>
      <c r="X71" s="106" t="str">
        <f t="shared" si="21"/>
        <v/>
      </c>
      <c r="Y71" s="106" t="str">
        <f t="shared" si="22"/>
        <v/>
      </c>
      <c r="Z71" s="106" t="str">
        <f t="shared" si="23"/>
        <v/>
      </c>
      <c r="AA71" s="106" t="str">
        <f t="shared" si="24"/>
        <v/>
      </c>
      <c r="AB71" s="106" t="str">
        <f t="shared" si="25"/>
        <v/>
      </c>
      <c r="AC71" s="106"/>
      <c r="AD71" s="106" t="str">
        <f t="shared" si="26"/>
        <v/>
      </c>
      <c r="AE71" s="106" t="str">
        <f t="shared" si="27"/>
        <v/>
      </c>
      <c r="AF71" s="106" t="str">
        <f t="shared" si="28"/>
        <v/>
      </c>
      <c r="AG71" s="106" t="str">
        <f t="shared" si="29"/>
        <v/>
      </c>
      <c r="AH71" s="106" t="str">
        <f t="shared" si="30"/>
        <v/>
      </c>
      <c r="AI71" s="106" t="str">
        <f t="shared" si="31"/>
        <v/>
      </c>
      <c r="AJ71" s="106" t="str">
        <f t="shared" si="32"/>
        <v/>
      </c>
      <c r="AK71" s="106" t="str">
        <f t="shared" si="33"/>
        <v/>
      </c>
      <c r="AL71" s="106" t="str">
        <f t="shared" si="34"/>
        <v/>
      </c>
      <c r="AM71" s="106" t="str">
        <f t="shared" si="35"/>
        <v/>
      </c>
      <c r="AN71" s="106" t="str">
        <f t="shared" si="36"/>
        <v/>
      </c>
      <c r="AO71" s="106" t="str">
        <f t="shared" si="37"/>
        <v/>
      </c>
      <c r="AP71" s="106" t="str">
        <f t="shared" si="38"/>
        <v/>
      </c>
      <c r="AQ71" s="106" t="str">
        <f t="shared" si="39"/>
        <v/>
      </c>
      <c r="AR71" s="269" t="str">
        <f t="shared" si="40"/>
        <v/>
      </c>
      <c r="AS71" s="269" t="str">
        <f t="shared" si="41"/>
        <v/>
      </c>
      <c r="AT71" s="269" t="str">
        <f t="shared" si="42"/>
        <v/>
      </c>
      <c r="AU71" s="269" t="str">
        <f t="shared" si="43"/>
        <v/>
      </c>
      <c r="AV71" s="269"/>
      <c r="AW71" s="106"/>
      <c r="AX71" s="431" t="str">
        <f t="shared" si="46"/>
        <v/>
      </c>
      <c r="AY71" s="431" t="str">
        <f t="shared" si="47"/>
        <v/>
      </c>
      <c r="AZ71" s="431" t="str">
        <f t="shared" si="45"/>
        <v/>
      </c>
      <c r="BA71" s="431"/>
      <c r="BB71" s="428"/>
      <c r="BC71" s="428"/>
      <c r="BD71" s="428"/>
      <c r="BE71" s="428"/>
    </row>
    <row r="72" spans="1:57" ht="15.75" customHeight="1" x14ac:dyDescent="0.3">
      <c r="A72" s="154" t="str">
        <f>Contacts!$L$11&amp;"_"&amp;'Service Points'!C72</f>
        <v>S8602_35</v>
      </c>
      <c r="B72" s="414">
        <f>IF(ISERROR(VLOOKUP(A72,LY!$D:$E,1,FALSE)),0,1)</f>
        <v>0</v>
      </c>
      <c r="C72" s="305">
        <f t="shared" si="44"/>
        <v>35</v>
      </c>
      <c r="D72" s="307" t="str">
        <f t="shared" si="48"/>
        <v/>
      </c>
      <c r="E72" s="42" t="str">
        <f t="shared" si="49"/>
        <v/>
      </c>
      <c r="F72" s="42" t="str">
        <f t="shared" si="50"/>
        <v/>
      </c>
      <c r="G72" s="42" t="str">
        <f t="shared" si="51"/>
        <v/>
      </c>
      <c r="H72" s="306" t="str">
        <f t="shared" si="52"/>
        <v/>
      </c>
      <c r="I72" s="136" t="str">
        <f t="shared" si="53"/>
        <v/>
      </c>
      <c r="J72" s="412" t="str">
        <f t="shared" si="9"/>
        <v/>
      </c>
      <c r="K72" s="48">
        <f t="shared" si="54"/>
        <v>0</v>
      </c>
      <c r="L72" s="269" t="str">
        <f t="shared" si="10"/>
        <v/>
      </c>
      <c r="M72" s="269" t="str">
        <f t="shared" si="11"/>
        <v/>
      </c>
      <c r="N72" s="152"/>
      <c r="O72" s="106" t="str">
        <f t="shared" si="12"/>
        <v/>
      </c>
      <c r="P72" s="106" t="str">
        <f t="shared" si="13"/>
        <v/>
      </c>
      <c r="Q72" s="106" t="str">
        <f t="shared" si="14"/>
        <v/>
      </c>
      <c r="R72" s="106" t="str">
        <f t="shared" si="15"/>
        <v/>
      </c>
      <c r="S72" s="106" t="str">
        <f t="shared" si="16"/>
        <v/>
      </c>
      <c r="T72" s="106" t="str">
        <f t="shared" si="17"/>
        <v/>
      </c>
      <c r="U72" s="106" t="str">
        <f t="shared" si="18"/>
        <v/>
      </c>
      <c r="V72" s="106" t="str">
        <f t="shared" si="19"/>
        <v/>
      </c>
      <c r="W72" s="106" t="str">
        <f t="shared" si="20"/>
        <v/>
      </c>
      <c r="X72" s="106" t="str">
        <f t="shared" si="21"/>
        <v/>
      </c>
      <c r="Y72" s="106" t="str">
        <f t="shared" si="22"/>
        <v/>
      </c>
      <c r="Z72" s="106" t="str">
        <f t="shared" si="23"/>
        <v/>
      </c>
      <c r="AA72" s="106" t="str">
        <f t="shared" si="24"/>
        <v/>
      </c>
      <c r="AB72" s="106" t="str">
        <f t="shared" si="25"/>
        <v/>
      </c>
      <c r="AC72" s="106"/>
      <c r="AD72" s="106" t="str">
        <f t="shared" si="26"/>
        <v/>
      </c>
      <c r="AE72" s="106" t="str">
        <f t="shared" si="27"/>
        <v/>
      </c>
      <c r="AF72" s="106" t="str">
        <f t="shared" si="28"/>
        <v/>
      </c>
      <c r="AG72" s="106" t="str">
        <f t="shared" si="29"/>
        <v/>
      </c>
      <c r="AH72" s="106" t="str">
        <f t="shared" si="30"/>
        <v/>
      </c>
      <c r="AI72" s="106" t="str">
        <f t="shared" si="31"/>
        <v/>
      </c>
      <c r="AJ72" s="106" t="str">
        <f t="shared" si="32"/>
        <v/>
      </c>
      <c r="AK72" s="106" t="str">
        <f t="shared" si="33"/>
        <v/>
      </c>
      <c r="AL72" s="106" t="str">
        <f t="shared" si="34"/>
        <v/>
      </c>
      <c r="AM72" s="106" t="str">
        <f t="shared" si="35"/>
        <v/>
      </c>
      <c r="AN72" s="106" t="str">
        <f t="shared" si="36"/>
        <v/>
      </c>
      <c r="AO72" s="106" t="str">
        <f t="shared" si="37"/>
        <v/>
      </c>
      <c r="AP72" s="106" t="str">
        <f t="shared" si="38"/>
        <v/>
      </c>
      <c r="AQ72" s="106" t="str">
        <f t="shared" si="39"/>
        <v/>
      </c>
      <c r="AR72" s="269" t="str">
        <f t="shared" si="40"/>
        <v/>
      </c>
      <c r="AS72" s="269" t="str">
        <f t="shared" si="41"/>
        <v/>
      </c>
      <c r="AT72" s="269" t="str">
        <f t="shared" si="42"/>
        <v/>
      </c>
      <c r="AU72" s="269" t="str">
        <f t="shared" si="43"/>
        <v/>
      </c>
      <c r="AV72" s="269"/>
      <c r="AW72" s="106"/>
      <c r="AX72" s="431" t="str">
        <f t="shared" si="46"/>
        <v/>
      </c>
      <c r="AY72" s="431" t="str">
        <f t="shared" si="47"/>
        <v/>
      </c>
      <c r="AZ72" s="431" t="str">
        <f t="shared" si="45"/>
        <v/>
      </c>
      <c r="BA72" s="431"/>
      <c r="BB72" s="428"/>
      <c r="BC72" s="428"/>
      <c r="BD72" s="428"/>
      <c r="BE72" s="428"/>
    </row>
    <row r="73" spans="1:57" ht="15.75" customHeight="1" x14ac:dyDescent="0.3">
      <c r="A73" s="154" t="str">
        <f>Contacts!$L$11&amp;"_"&amp;'Service Points'!C73</f>
        <v>S8602_36</v>
      </c>
      <c r="B73" s="414">
        <f>IF(ISERROR(VLOOKUP(A73,LY!$D:$E,1,FALSE)),0,1)</f>
        <v>0</v>
      </c>
      <c r="C73" s="305">
        <f t="shared" si="44"/>
        <v>36</v>
      </c>
      <c r="D73" s="307" t="str">
        <f t="shared" si="48"/>
        <v/>
      </c>
      <c r="E73" s="42" t="str">
        <f t="shared" si="49"/>
        <v/>
      </c>
      <c r="F73" s="42" t="str">
        <f t="shared" si="50"/>
        <v/>
      </c>
      <c r="G73" s="42" t="str">
        <f t="shared" si="51"/>
        <v/>
      </c>
      <c r="H73" s="306" t="str">
        <f t="shared" si="52"/>
        <v/>
      </c>
      <c r="I73" s="136" t="str">
        <f t="shared" si="53"/>
        <v/>
      </c>
      <c r="J73" s="412" t="str">
        <f t="shared" si="9"/>
        <v/>
      </c>
      <c r="K73" s="48">
        <f t="shared" si="54"/>
        <v>0</v>
      </c>
      <c r="L73" s="269" t="str">
        <f t="shared" si="10"/>
        <v/>
      </c>
      <c r="M73" s="269" t="str">
        <f t="shared" si="11"/>
        <v/>
      </c>
      <c r="N73" s="152"/>
      <c r="O73" s="106" t="str">
        <f t="shared" si="12"/>
        <v/>
      </c>
      <c r="P73" s="106" t="str">
        <f t="shared" si="13"/>
        <v/>
      </c>
      <c r="Q73" s="106" t="str">
        <f t="shared" si="14"/>
        <v/>
      </c>
      <c r="R73" s="106" t="str">
        <f t="shared" si="15"/>
        <v/>
      </c>
      <c r="S73" s="106" t="str">
        <f t="shared" si="16"/>
        <v/>
      </c>
      <c r="T73" s="106" t="str">
        <f t="shared" si="17"/>
        <v/>
      </c>
      <c r="U73" s="106" t="str">
        <f t="shared" si="18"/>
        <v/>
      </c>
      <c r="V73" s="106" t="str">
        <f t="shared" si="19"/>
        <v/>
      </c>
      <c r="W73" s="106" t="str">
        <f t="shared" si="20"/>
        <v/>
      </c>
      <c r="X73" s="106" t="str">
        <f t="shared" si="21"/>
        <v/>
      </c>
      <c r="Y73" s="106" t="str">
        <f t="shared" si="22"/>
        <v/>
      </c>
      <c r="Z73" s="106" t="str">
        <f t="shared" si="23"/>
        <v/>
      </c>
      <c r="AA73" s="106" t="str">
        <f t="shared" si="24"/>
        <v/>
      </c>
      <c r="AB73" s="106" t="str">
        <f t="shared" si="25"/>
        <v/>
      </c>
      <c r="AC73" s="106"/>
      <c r="AD73" s="106" t="str">
        <f t="shared" si="26"/>
        <v/>
      </c>
      <c r="AE73" s="106" t="str">
        <f t="shared" si="27"/>
        <v/>
      </c>
      <c r="AF73" s="106" t="str">
        <f t="shared" si="28"/>
        <v/>
      </c>
      <c r="AG73" s="106" t="str">
        <f t="shared" si="29"/>
        <v/>
      </c>
      <c r="AH73" s="106" t="str">
        <f t="shared" si="30"/>
        <v/>
      </c>
      <c r="AI73" s="106" t="str">
        <f t="shared" si="31"/>
        <v/>
      </c>
      <c r="AJ73" s="106" t="str">
        <f t="shared" si="32"/>
        <v/>
      </c>
      <c r="AK73" s="106" t="str">
        <f t="shared" si="33"/>
        <v/>
      </c>
      <c r="AL73" s="106" t="str">
        <f t="shared" si="34"/>
        <v/>
      </c>
      <c r="AM73" s="106" t="str">
        <f t="shared" si="35"/>
        <v/>
      </c>
      <c r="AN73" s="106" t="str">
        <f t="shared" si="36"/>
        <v/>
      </c>
      <c r="AO73" s="106" t="str">
        <f t="shared" si="37"/>
        <v/>
      </c>
      <c r="AP73" s="106" t="str">
        <f t="shared" si="38"/>
        <v/>
      </c>
      <c r="AQ73" s="106" t="str">
        <f t="shared" si="39"/>
        <v/>
      </c>
      <c r="AR73" s="269" t="str">
        <f t="shared" si="40"/>
        <v/>
      </c>
      <c r="AS73" s="269" t="str">
        <f t="shared" si="41"/>
        <v/>
      </c>
      <c r="AT73" s="269" t="str">
        <f t="shared" si="42"/>
        <v/>
      </c>
      <c r="AU73" s="269" t="str">
        <f t="shared" si="43"/>
        <v/>
      </c>
      <c r="AV73" s="269"/>
      <c r="AW73" s="106"/>
      <c r="AX73" s="431" t="str">
        <f t="shared" si="46"/>
        <v/>
      </c>
      <c r="AY73" s="431" t="str">
        <f t="shared" si="47"/>
        <v/>
      </c>
      <c r="AZ73" s="431" t="str">
        <f t="shared" si="45"/>
        <v/>
      </c>
      <c r="BA73" s="431"/>
      <c r="BB73" s="428"/>
      <c r="BC73" s="428"/>
      <c r="BD73" s="428"/>
      <c r="BE73" s="428"/>
    </row>
    <row r="74" spans="1:57" ht="15.75" customHeight="1" x14ac:dyDescent="0.3">
      <c r="A74" s="154" t="str">
        <f>Contacts!$L$11&amp;"_"&amp;'Service Points'!C74</f>
        <v>S8602_37</v>
      </c>
      <c r="B74" s="414">
        <f>IF(ISERROR(VLOOKUP(A74,LY!$D:$E,1,FALSE)),0,1)</f>
        <v>0</v>
      </c>
      <c r="C74" s="305">
        <f t="shared" si="44"/>
        <v>37</v>
      </c>
      <c r="D74" s="307" t="str">
        <f t="shared" si="48"/>
        <v/>
      </c>
      <c r="E74" s="42" t="str">
        <f t="shared" si="49"/>
        <v/>
      </c>
      <c r="F74" s="42" t="str">
        <f t="shared" si="50"/>
        <v/>
      </c>
      <c r="G74" s="42" t="str">
        <f t="shared" si="51"/>
        <v/>
      </c>
      <c r="H74" s="306" t="str">
        <f t="shared" si="52"/>
        <v/>
      </c>
      <c r="I74" s="136" t="str">
        <f t="shared" si="53"/>
        <v/>
      </c>
      <c r="J74" s="412" t="str">
        <f t="shared" si="9"/>
        <v/>
      </c>
      <c r="K74" s="48">
        <f t="shared" si="54"/>
        <v>0</v>
      </c>
      <c r="L74" s="269" t="str">
        <f t="shared" si="10"/>
        <v/>
      </c>
      <c r="M74" s="269" t="str">
        <f t="shared" si="11"/>
        <v/>
      </c>
      <c r="N74" s="152"/>
      <c r="O74" s="106" t="str">
        <f t="shared" si="12"/>
        <v/>
      </c>
      <c r="P74" s="106" t="str">
        <f t="shared" si="13"/>
        <v/>
      </c>
      <c r="Q74" s="106" t="str">
        <f t="shared" si="14"/>
        <v/>
      </c>
      <c r="R74" s="106" t="str">
        <f t="shared" si="15"/>
        <v/>
      </c>
      <c r="S74" s="106" t="str">
        <f t="shared" si="16"/>
        <v/>
      </c>
      <c r="T74" s="106" t="str">
        <f t="shared" si="17"/>
        <v/>
      </c>
      <c r="U74" s="106" t="str">
        <f t="shared" si="18"/>
        <v/>
      </c>
      <c r="V74" s="106" t="str">
        <f t="shared" si="19"/>
        <v/>
      </c>
      <c r="W74" s="106" t="str">
        <f t="shared" si="20"/>
        <v/>
      </c>
      <c r="X74" s="106" t="str">
        <f t="shared" si="21"/>
        <v/>
      </c>
      <c r="Y74" s="106" t="str">
        <f t="shared" si="22"/>
        <v/>
      </c>
      <c r="Z74" s="106" t="str">
        <f t="shared" si="23"/>
        <v/>
      </c>
      <c r="AA74" s="106" t="str">
        <f t="shared" si="24"/>
        <v/>
      </c>
      <c r="AB74" s="106" t="str">
        <f t="shared" si="25"/>
        <v/>
      </c>
      <c r="AC74" s="106"/>
      <c r="AD74" s="106" t="str">
        <f t="shared" si="26"/>
        <v/>
      </c>
      <c r="AE74" s="106" t="str">
        <f t="shared" si="27"/>
        <v/>
      </c>
      <c r="AF74" s="106" t="str">
        <f t="shared" si="28"/>
        <v/>
      </c>
      <c r="AG74" s="106" t="str">
        <f t="shared" si="29"/>
        <v/>
      </c>
      <c r="AH74" s="106" t="str">
        <f t="shared" si="30"/>
        <v/>
      </c>
      <c r="AI74" s="106" t="str">
        <f t="shared" si="31"/>
        <v/>
      </c>
      <c r="AJ74" s="106" t="str">
        <f t="shared" si="32"/>
        <v/>
      </c>
      <c r="AK74" s="106" t="str">
        <f t="shared" si="33"/>
        <v/>
      </c>
      <c r="AL74" s="106" t="str">
        <f t="shared" si="34"/>
        <v/>
      </c>
      <c r="AM74" s="106" t="str">
        <f t="shared" si="35"/>
        <v/>
      </c>
      <c r="AN74" s="106" t="str">
        <f t="shared" si="36"/>
        <v/>
      </c>
      <c r="AO74" s="106" t="str">
        <f t="shared" si="37"/>
        <v/>
      </c>
      <c r="AP74" s="106" t="str">
        <f t="shared" si="38"/>
        <v/>
      </c>
      <c r="AQ74" s="106" t="str">
        <f t="shared" si="39"/>
        <v/>
      </c>
      <c r="AR74" s="269" t="str">
        <f t="shared" si="40"/>
        <v/>
      </c>
      <c r="AS74" s="269" t="str">
        <f t="shared" si="41"/>
        <v/>
      </c>
      <c r="AT74" s="269" t="str">
        <f t="shared" si="42"/>
        <v/>
      </c>
      <c r="AU74" s="269" t="str">
        <f t="shared" si="43"/>
        <v/>
      </c>
      <c r="AV74" s="269"/>
      <c r="AW74" s="106"/>
      <c r="AX74" s="431" t="str">
        <f t="shared" si="46"/>
        <v/>
      </c>
      <c r="AY74" s="431" t="str">
        <f t="shared" si="47"/>
        <v/>
      </c>
      <c r="AZ74" s="431" t="str">
        <f t="shared" si="45"/>
        <v/>
      </c>
      <c r="BA74" s="431"/>
      <c r="BB74" s="428"/>
      <c r="BC74" s="428"/>
      <c r="BD74" s="428"/>
      <c r="BE74" s="428"/>
    </row>
    <row r="75" spans="1:57" ht="15.75" customHeight="1" x14ac:dyDescent="0.3">
      <c r="A75" s="154" t="str">
        <f>Contacts!$L$11&amp;"_"&amp;'Service Points'!C75</f>
        <v>S8602_38</v>
      </c>
      <c r="B75" s="414">
        <f>IF(ISERROR(VLOOKUP(A75,LY!$D:$E,1,FALSE)),0,1)</f>
        <v>0</v>
      </c>
      <c r="C75" s="305">
        <f t="shared" si="44"/>
        <v>38</v>
      </c>
      <c r="D75" s="307" t="str">
        <f t="shared" si="48"/>
        <v/>
      </c>
      <c r="E75" s="42" t="str">
        <f t="shared" si="49"/>
        <v/>
      </c>
      <c r="F75" s="42" t="str">
        <f t="shared" si="50"/>
        <v/>
      </c>
      <c r="G75" s="42" t="str">
        <f t="shared" si="51"/>
        <v/>
      </c>
      <c r="H75" s="306" t="str">
        <f t="shared" si="52"/>
        <v/>
      </c>
      <c r="I75" s="136" t="str">
        <f t="shared" si="53"/>
        <v/>
      </c>
      <c r="J75" s="412" t="str">
        <f t="shared" si="9"/>
        <v/>
      </c>
      <c r="K75" s="48">
        <f t="shared" si="54"/>
        <v>0</v>
      </c>
      <c r="L75" s="269" t="str">
        <f t="shared" si="10"/>
        <v/>
      </c>
      <c r="M75" s="269" t="str">
        <f t="shared" si="11"/>
        <v/>
      </c>
      <c r="N75" s="152"/>
      <c r="O75" s="106" t="str">
        <f t="shared" si="12"/>
        <v/>
      </c>
      <c r="P75" s="106" t="str">
        <f t="shared" si="13"/>
        <v/>
      </c>
      <c r="Q75" s="106" t="str">
        <f t="shared" si="14"/>
        <v/>
      </c>
      <c r="R75" s="106" t="str">
        <f t="shared" si="15"/>
        <v/>
      </c>
      <c r="S75" s="106" t="str">
        <f t="shared" si="16"/>
        <v/>
      </c>
      <c r="T75" s="106" t="str">
        <f t="shared" si="17"/>
        <v/>
      </c>
      <c r="U75" s="106" t="str">
        <f t="shared" si="18"/>
        <v/>
      </c>
      <c r="V75" s="106" t="str">
        <f t="shared" si="19"/>
        <v/>
      </c>
      <c r="W75" s="106" t="str">
        <f t="shared" si="20"/>
        <v/>
      </c>
      <c r="X75" s="106" t="str">
        <f t="shared" si="21"/>
        <v/>
      </c>
      <c r="Y75" s="106" t="str">
        <f t="shared" si="22"/>
        <v/>
      </c>
      <c r="Z75" s="106" t="str">
        <f t="shared" si="23"/>
        <v/>
      </c>
      <c r="AA75" s="106" t="str">
        <f t="shared" si="24"/>
        <v/>
      </c>
      <c r="AB75" s="106" t="str">
        <f t="shared" si="25"/>
        <v/>
      </c>
      <c r="AC75" s="106"/>
      <c r="AD75" s="106" t="str">
        <f t="shared" si="26"/>
        <v/>
      </c>
      <c r="AE75" s="106" t="str">
        <f t="shared" si="27"/>
        <v/>
      </c>
      <c r="AF75" s="106" t="str">
        <f t="shared" si="28"/>
        <v/>
      </c>
      <c r="AG75" s="106" t="str">
        <f t="shared" si="29"/>
        <v/>
      </c>
      <c r="AH75" s="106" t="str">
        <f t="shared" si="30"/>
        <v/>
      </c>
      <c r="AI75" s="106" t="str">
        <f t="shared" si="31"/>
        <v/>
      </c>
      <c r="AJ75" s="106" t="str">
        <f t="shared" si="32"/>
        <v/>
      </c>
      <c r="AK75" s="106" t="str">
        <f t="shared" si="33"/>
        <v/>
      </c>
      <c r="AL75" s="106" t="str">
        <f t="shared" si="34"/>
        <v/>
      </c>
      <c r="AM75" s="106" t="str">
        <f t="shared" si="35"/>
        <v/>
      </c>
      <c r="AN75" s="106" t="str">
        <f t="shared" si="36"/>
        <v/>
      </c>
      <c r="AO75" s="106" t="str">
        <f t="shared" si="37"/>
        <v/>
      </c>
      <c r="AP75" s="106" t="str">
        <f t="shared" si="38"/>
        <v/>
      </c>
      <c r="AQ75" s="106" t="str">
        <f t="shared" si="39"/>
        <v/>
      </c>
      <c r="AR75" s="269" t="str">
        <f t="shared" si="40"/>
        <v/>
      </c>
      <c r="AS75" s="269" t="str">
        <f t="shared" si="41"/>
        <v/>
      </c>
      <c r="AT75" s="269" t="str">
        <f t="shared" si="42"/>
        <v/>
      </c>
      <c r="AU75" s="269" t="str">
        <f t="shared" si="43"/>
        <v/>
      </c>
      <c r="AV75" s="269"/>
      <c r="AW75" s="106"/>
      <c r="AX75" s="431" t="str">
        <f t="shared" si="46"/>
        <v/>
      </c>
      <c r="AY75" s="431" t="str">
        <f t="shared" si="47"/>
        <v/>
      </c>
      <c r="AZ75" s="431" t="str">
        <f t="shared" si="45"/>
        <v/>
      </c>
      <c r="BA75" s="431"/>
      <c r="BB75" s="428"/>
      <c r="BC75" s="428"/>
      <c r="BD75" s="428"/>
      <c r="BE75" s="428"/>
    </row>
    <row r="76" spans="1:57" ht="15.75" customHeight="1" x14ac:dyDescent="0.3">
      <c r="A76" s="154" t="str">
        <f>Contacts!$L$11&amp;"_"&amp;'Service Points'!C76</f>
        <v>S8602_39</v>
      </c>
      <c r="B76" s="414">
        <f>IF(ISERROR(VLOOKUP(A76,LY!$D:$E,1,FALSE)),0,1)</f>
        <v>0</v>
      </c>
      <c r="C76" s="305">
        <f t="shared" si="44"/>
        <v>39</v>
      </c>
      <c r="D76" s="307" t="str">
        <f t="shared" si="48"/>
        <v/>
      </c>
      <c r="E76" s="42" t="str">
        <f t="shared" si="49"/>
        <v/>
      </c>
      <c r="F76" s="42" t="str">
        <f t="shared" si="50"/>
        <v/>
      </c>
      <c r="G76" s="42" t="str">
        <f t="shared" si="51"/>
        <v/>
      </c>
      <c r="H76" s="306" t="str">
        <f t="shared" si="52"/>
        <v/>
      </c>
      <c r="I76" s="136" t="str">
        <f t="shared" si="53"/>
        <v/>
      </c>
      <c r="J76" s="412" t="str">
        <f t="shared" si="9"/>
        <v/>
      </c>
      <c r="K76" s="48">
        <f t="shared" si="54"/>
        <v>0</v>
      </c>
      <c r="L76" s="269" t="str">
        <f t="shared" si="10"/>
        <v/>
      </c>
      <c r="M76" s="269" t="str">
        <f t="shared" si="11"/>
        <v/>
      </c>
      <c r="N76" s="152"/>
      <c r="O76" s="106" t="str">
        <f t="shared" si="12"/>
        <v/>
      </c>
      <c r="P76" s="106" t="str">
        <f t="shared" si="13"/>
        <v/>
      </c>
      <c r="Q76" s="106" t="str">
        <f t="shared" si="14"/>
        <v/>
      </c>
      <c r="R76" s="106" t="str">
        <f t="shared" si="15"/>
        <v/>
      </c>
      <c r="S76" s="106" t="str">
        <f t="shared" si="16"/>
        <v/>
      </c>
      <c r="T76" s="106" t="str">
        <f t="shared" si="17"/>
        <v/>
      </c>
      <c r="U76" s="106" t="str">
        <f t="shared" si="18"/>
        <v/>
      </c>
      <c r="V76" s="106" t="str">
        <f t="shared" si="19"/>
        <v/>
      </c>
      <c r="W76" s="106" t="str">
        <f t="shared" si="20"/>
        <v/>
      </c>
      <c r="X76" s="106" t="str">
        <f t="shared" si="21"/>
        <v/>
      </c>
      <c r="Y76" s="106" t="str">
        <f t="shared" si="22"/>
        <v/>
      </c>
      <c r="Z76" s="106" t="str">
        <f t="shared" si="23"/>
        <v/>
      </c>
      <c r="AA76" s="106" t="str">
        <f t="shared" si="24"/>
        <v/>
      </c>
      <c r="AB76" s="106" t="str">
        <f t="shared" si="25"/>
        <v/>
      </c>
      <c r="AC76" s="106"/>
      <c r="AD76" s="106" t="str">
        <f t="shared" si="26"/>
        <v/>
      </c>
      <c r="AE76" s="106" t="str">
        <f t="shared" si="27"/>
        <v/>
      </c>
      <c r="AF76" s="106" t="str">
        <f t="shared" si="28"/>
        <v/>
      </c>
      <c r="AG76" s="106" t="str">
        <f t="shared" si="29"/>
        <v/>
      </c>
      <c r="AH76" s="106" t="str">
        <f t="shared" si="30"/>
        <v/>
      </c>
      <c r="AI76" s="106" t="str">
        <f t="shared" si="31"/>
        <v/>
      </c>
      <c r="AJ76" s="106" t="str">
        <f t="shared" si="32"/>
        <v/>
      </c>
      <c r="AK76" s="106" t="str">
        <f t="shared" si="33"/>
        <v/>
      </c>
      <c r="AL76" s="106" t="str">
        <f t="shared" si="34"/>
        <v/>
      </c>
      <c r="AM76" s="106" t="str">
        <f t="shared" si="35"/>
        <v/>
      </c>
      <c r="AN76" s="106" t="str">
        <f t="shared" si="36"/>
        <v/>
      </c>
      <c r="AO76" s="106" t="str">
        <f t="shared" si="37"/>
        <v/>
      </c>
      <c r="AP76" s="106" t="str">
        <f t="shared" si="38"/>
        <v/>
      </c>
      <c r="AQ76" s="106" t="str">
        <f t="shared" si="39"/>
        <v/>
      </c>
      <c r="AR76" s="269" t="str">
        <f t="shared" si="40"/>
        <v/>
      </c>
      <c r="AS76" s="269" t="str">
        <f t="shared" si="41"/>
        <v/>
      </c>
      <c r="AT76" s="269" t="str">
        <f t="shared" si="42"/>
        <v/>
      </c>
      <c r="AU76" s="269" t="str">
        <f t="shared" si="43"/>
        <v/>
      </c>
      <c r="AV76" s="269"/>
      <c r="AW76" s="106"/>
      <c r="AX76" s="431" t="str">
        <f t="shared" si="46"/>
        <v/>
      </c>
      <c r="AY76" s="431" t="str">
        <f t="shared" si="47"/>
        <v/>
      </c>
      <c r="AZ76" s="431" t="str">
        <f t="shared" si="45"/>
        <v/>
      </c>
      <c r="BA76" s="431"/>
      <c r="BB76" s="428"/>
      <c r="BC76" s="428"/>
      <c r="BD76" s="428"/>
      <c r="BE76" s="428"/>
    </row>
    <row r="77" spans="1:57" ht="15.75" customHeight="1" x14ac:dyDescent="0.3">
      <c r="A77" s="154" t="str">
        <f>Contacts!$L$11&amp;"_"&amp;'Service Points'!C77</f>
        <v>S8602_40</v>
      </c>
      <c r="B77" s="414">
        <f>IF(ISERROR(VLOOKUP(A77,LY!$D:$E,1,FALSE)),0,1)</f>
        <v>0</v>
      </c>
      <c r="C77" s="305">
        <f t="shared" si="44"/>
        <v>40</v>
      </c>
      <c r="D77" s="307" t="str">
        <f t="shared" si="48"/>
        <v/>
      </c>
      <c r="E77" s="42" t="str">
        <f t="shared" si="49"/>
        <v/>
      </c>
      <c r="F77" s="42" t="str">
        <f t="shared" si="50"/>
        <v/>
      </c>
      <c r="G77" s="42" t="str">
        <f t="shared" si="51"/>
        <v/>
      </c>
      <c r="H77" s="306" t="str">
        <f t="shared" si="52"/>
        <v/>
      </c>
      <c r="I77" s="136" t="str">
        <f t="shared" si="53"/>
        <v/>
      </c>
      <c r="J77" s="412" t="str">
        <f t="shared" si="9"/>
        <v/>
      </c>
      <c r="K77" s="48">
        <f t="shared" si="54"/>
        <v>0</v>
      </c>
      <c r="L77" s="269" t="str">
        <f t="shared" si="10"/>
        <v/>
      </c>
      <c r="M77" s="269" t="str">
        <f t="shared" si="11"/>
        <v/>
      </c>
      <c r="N77" s="152"/>
      <c r="O77" s="106" t="str">
        <f t="shared" si="12"/>
        <v/>
      </c>
      <c r="P77" s="106" t="str">
        <f t="shared" si="13"/>
        <v/>
      </c>
      <c r="Q77" s="106" t="str">
        <f t="shared" si="14"/>
        <v/>
      </c>
      <c r="R77" s="106" t="str">
        <f t="shared" si="15"/>
        <v/>
      </c>
      <c r="S77" s="106" t="str">
        <f t="shared" si="16"/>
        <v/>
      </c>
      <c r="T77" s="106" t="str">
        <f t="shared" si="17"/>
        <v/>
      </c>
      <c r="U77" s="106" t="str">
        <f t="shared" si="18"/>
        <v/>
      </c>
      <c r="V77" s="106" t="str">
        <f t="shared" si="19"/>
        <v/>
      </c>
      <c r="W77" s="106" t="str">
        <f t="shared" si="20"/>
        <v/>
      </c>
      <c r="X77" s="106" t="str">
        <f t="shared" si="21"/>
        <v/>
      </c>
      <c r="Y77" s="106" t="str">
        <f t="shared" si="22"/>
        <v/>
      </c>
      <c r="Z77" s="106" t="str">
        <f t="shared" si="23"/>
        <v/>
      </c>
      <c r="AA77" s="106" t="str">
        <f t="shared" si="24"/>
        <v/>
      </c>
      <c r="AB77" s="106" t="str">
        <f t="shared" si="25"/>
        <v/>
      </c>
      <c r="AC77" s="106"/>
      <c r="AD77" s="106" t="str">
        <f t="shared" si="26"/>
        <v/>
      </c>
      <c r="AE77" s="106" t="str">
        <f t="shared" si="27"/>
        <v/>
      </c>
      <c r="AF77" s="106" t="str">
        <f t="shared" si="28"/>
        <v/>
      </c>
      <c r="AG77" s="106" t="str">
        <f t="shared" si="29"/>
        <v/>
      </c>
      <c r="AH77" s="106" t="str">
        <f t="shared" si="30"/>
        <v/>
      </c>
      <c r="AI77" s="106" t="str">
        <f t="shared" si="31"/>
        <v/>
      </c>
      <c r="AJ77" s="106" t="str">
        <f t="shared" si="32"/>
        <v/>
      </c>
      <c r="AK77" s="106" t="str">
        <f t="shared" si="33"/>
        <v/>
      </c>
      <c r="AL77" s="106" t="str">
        <f t="shared" si="34"/>
        <v/>
      </c>
      <c r="AM77" s="106" t="str">
        <f t="shared" si="35"/>
        <v/>
      </c>
      <c r="AN77" s="106" t="str">
        <f t="shared" si="36"/>
        <v/>
      </c>
      <c r="AO77" s="106" t="str">
        <f t="shared" si="37"/>
        <v/>
      </c>
      <c r="AP77" s="106" t="str">
        <f t="shared" si="38"/>
        <v/>
      </c>
      <c r="AQ77" s="106" t="str">
        <f t="shared" si="39"/>
        <v/>
      </c>
      <c r="AR77" s="269" t="str">
        <f t="shared" si="40"/>
        <v/>
      </c>
      <c r="AS77" s="269" t="str">
        <f t="shared" si="41"/>
        <v/>
      </c>
      <c r="AT77" s="269" t="str">
        <f t="shared" si="42"/>
        <v/>
      </c>
      <c r="AU77" s="269" t="str">
        <f t="shared" si="43"/>
        <v/>
      </c>
      <c r="AV77" s="269"/>
      <c r="AW77" s="106"/>
      <c r="AX77" s="431" t="str">
        <f t="shared" si="46"/>
        <v/>
      </c>
      <c r="AY77" s="431" t="str">
        <f t="shared" si="47"/>
        <v/>
      </c>
      <c r="AZ77" s="431" t="str">
        <f t="shared" si="45"/>
        <v/>
      </c>
      <c r="BA77" s="431"/>
      <c r="BB77" s="428"/>
      <c r="BC77" s="428"/>
      <c r="BD77" s="428"/>
      <c r="BE77" s="428"/>
    </row>
    <row r="78" spans="1:57" ht="15.75" customHeight="1" x14ac:dyDescent="0.3">
      <c r="A78" s="154" t="str">
        <f>Contacts!$L$11&amp;"_"&amp;'Service Points'!C78</f>
        <v>S8602_41</v>
      </c>
      <c r="B78" s="414">
        <f>IF(ISERROR(VLOOKUP(A78,LY!$D:$E,1,FALSE)),0,1)</f>
        <v>0</v>
      </c>
      <c r="C78" s="305">
        <f t="shared" si="44"/>
        <v>41</v>
      </c>
      <c r="D78" s="307" t="str">
        <f t="shared" si="48"/>
        <v/>
      </c>
      <c r="E78" s="42" t="str">
        <f t="shared" si="49"/>
        <v/>
      </c>
      <c r="F78" s="42" t="str">
        <f t="shared" si="50"/>
        <v/>
      </c>
      <c r="G78" s="42" t="str">
        <f t="shared" si="51"/>
        <v/>
      </c>
      <c r="H78" s="306" t="str">
        <f t="shared" si="52"/>
        <v/>
      </c>
      <c r="I78" s="136" t="str">
        <f t="shared" si="53"/>
        <v/>
      </c>
      <c r="J78" s="412" t="str">
        <f t="shared" si="9"/>
        <v/>
      </c>
      <c r="K78" s="48">
        <f t="shared" si="54"/>
        <v>0</v>
      </c>
      <c r="L78" s="269" t="str">
        <f t="shared" si="10"/>
        <v/>
      </c>
      <c r="M78" s="269" t="str">
        <f t="shared" si="11"/>
        <v/>
      </c>
      <c r="N78" s="152"/>
      <c r="O78" s="106" t="str">
        <f t="shared" si="12"/>
        <v/>
      </c>
      <c r="P78" s="106" t="str">
        <f t="shared" si="13"/>
        <v/>
      </c>
      <c r="Q78" s="106" t="str">
        <f t="shared" si="14"/>
        <v/>
      </c>
      <c r="R78" s="106" t="str">
        <f t="shared" si="15"/>
        <v/>
      </c>
      <c r="S78" s="106" t="str">
        <f t="shared" si="16"/>
        <v/>
      </c>
      <c r="T78" s="106" t="str">
        <f t="shared" si="17"/>
        <v/>
      </c>
      <c r="U78" s="106" t="str">
        <f t="shared" si="18"/>
        <v/>
      </c>
      <c r="V78" s="106" t="str">
        <f t="shared" si="19"/>
        <v/>
      </c>
      <c r="W78" s="106" t="str">
        <f t="shared" si="20"/>
        <v/>
      </c>
      <c r="X78" s="106" t="str">
        <f t="shared" si="21"/>
        <v/>
      </c>
      <c r="Y78" s="106" t="str">
        <f t="shared" si="22"/>
        <v/>
      </c>
      <c r="Z78" s="106" t="str">
        <f t="shared" si="23"/>
        <v/>
      </c>
      <c r="AA78" s="106" t="str">
        <f t="shared" si="24"/>
        <v/>
      </c>
      <c r="AB78" s="106" t="str">
        <f t="shared" si="25"/>
        <v/>
      </c>
      <c r="AC78" s="106"/>
      <c r="AD78" s="106" t="str">
        <f t="shared" si="26"/>
        <v/>
      </c>
      <c r="AE78" s="106" t="str">
        <f t="shared" si="27"/>
        <v/>
      </c>
      <c r="AF78" s="106" t="str">
        <f t="shared" si="28"/>
        <v/>
      </c>
      <c r="AG78" s="106" t="str">
        <f t="shared" si="29"/>
        <v/>
      </c>
      <c r="AH78" s="106" t="str">
        <f t="shared" si="30"/>
        <v/>
      </c>
      <c r="AI78" s="106" t="str">
        <f t="shared" si="31"/>
        <v/>
      </c>
      <c r="AJ78" s="106" t="str">
        <f t="shared" si="32"/>
        <v/>
      </c>
      <c r="AK78" s="106" t="str">
        <f t="shared" si="33"/>
        <v/>
      </c>
      <c r="AL78" s="106" t="str">
        <f t="shared" si="34"/>
        <v/>
      </c>
      <c r="AM78" s="106" t="str">
        <f t="shared" si="35"/>
        <v/>
      </c>
      <c r="AN78" s="106" t="str">
        <f t="shared" si="36"/>
        <v/>
      </c>
      <c r="AO78" s="106" t="str">
        <f t="shared" si="37"/>
        <v/>
      </c>
      <c r="AP78" s="106" t="str">
        <f t="shared" si="38"/>
        <v/>
      </c>
      <c r="AQ78" s="106" t="str">
        <f t="shared" si="39"/>
        <v/>
      </c>
      <c r="AR78" s="269" t="str">
        <f t="shared" si="40"/>
        <v/>
      </c>
      <c r="AS78" s="269" t="str">
        <f t="shared" si="41"/>
        <v/>
      </c>
      <c r="AT78" s="269" t="str">
        <f t="shared" si="42"/>
        <v/>
      </c>
      <c r="AU78" s="269" t="str">
        <f t="shared" si="43"/>
        <v/>
      </c>
      <c r="AV78" s="269"/>
      <c r="AW78" s="106"/>
      <c r="AX78" s="431" t="str">
        <f t="shared" si="46"/>
        <v/>
      </c>
      <c r="AY78" s="431" t="str">
        <f t="shared" si="47"/>
        <v/>
      </c>
      <c r="AZ78" s="431" t="str">
        <f t="shared" si="45"/>
        <v/>
      </c>
      <c r="BA78" s="431"/>
      <c r="BB78" s="428"/>
      <c r="BC78" s="428"/>
      <c r="BD78" s="428"/>
      <c r="BE78" s="428"/>
    </row>
    <row r="79" spans="1:57" ht="15.75" customHeight="1" x14ac:dyDescent="0.3">
      <c r="A79" s="154" t="str">
        <f>Contacts!$L$11&amp;"_"&amp;'Service Points'!C79</f>
        <v>S8602_42</v>
      </c>
      <c r="B79" s="414">
        <f>IF(ISERROR(VLOOKUP(A79,LY!$D:$E,1,FALSE)),0,1)</f>
        <v>0</v>
      </c>
      <c r="C79" s="305">
        <f t="shared" si="44"/>
        <v>42</v>
      </c>
      <c r="D79" s="307" t="str">
        <f t="shared" si="48"/>
        <v/>
      </c>
      <c r="E79" s="42" t="str">
        <f t="shared" si="49"/>
        <v/>
      </c>
      <c r="F79" s="42" t="str">
        <f t="shared" si="50"/>
        <v/>
      </c>
      <c r="G79" s="42" t="str">
        <f t="shared" si="51"/>
        <v/>
      </c>
      <c r="H79" s="306" t="str">
        <f t="shared" si="52"/>
        <v/>
      </c>
      <c r="I79" s="136" t="str">
        <f t="shared" si="53"/>
        <v/>
      </c>
      <c r="J79" s="412" t="str">
        <f t="shared" si="9"/>
        <v/>
      </c>
      <c r="K79" s="48">
        <f t="shared" si="54"/>
        <v>0</v>
      </c>
      <c r="L79" s="269" t="str">
        <f t="shared" si="10"/>
        <v/>
      </c>
      <c r="M79" s="269" t="str">
        <f t="shared" si="11"/>
        <v/>
      </c>
      <c r="N79" s="152"/>
      <c r="O79" s="106" t="str">
        <f t="shared" si="12"/>
        <v/>
      </c>
      <c r="P79" s="106" t="str">
        <f t="shared" si="13"/>
        <v/>
      </c>
      <c r="Q79" s="106" t="str">
        <f t="shared" si="14"/>
        <v/>
      </c>
      <c r="R79" s="106" t="str">
        <f t="shared" si="15"/>
        <v/>
      </c>
      <c r="S79" s="106" t="str">
        <f t="shared" si="16"/>
        <v/>
      </c>
      <c r="T79" s="106" t="str">
        <f t="shared" si="17"/>
        <v/>
      </c>
      <c r="U79" s="106" t="str">
        <f t="shared" si="18"/>
        <v/>
      </c>
      <c r="V79" s="106" t="str">
        <f t="shared" si="19"/>
        <v/>
      </c>
      <c r="W79" s="106" t="str">
        <f t="shared" si="20"/>
        <v/>
      </c>
      <c r="X79" s="106" t="str">
        <f t="shared" si="21"/>
        <v/>
      </c>
      <c r="Y79" s="106" t="str">
        <f t="shared" si="22"/>
        <v/>
      </c>
      <c r="Z79" s="106" t="str">
        <f t="shared" si="23"/>
        <v/>
      </c>
      <c r="AA79" s="106" t="str">
        <f t="shared" si="24"/>
        <v/>
      </c>
      <c r="AB79" s="106" t="str">
        <f t="shared" si="25"/>
        <v/>
      </c>
      <c r="AC79" s="106"/>
      <c r="AD79" s="106" t="str">
        <f t="shared" si="26"/>
        <v/>
      </c>
      <c r="AE79" s="106" t="str">
        <f t="shared" si="27"/>
        <v/>
      </c>
      <c r="AF79" s="106" t="str">
        <f t="shared" si="28"/>
        <v/>
      </c>
      <c r="AG79" s="106" t="str">
        <f t="shared" si="29"/>
        <v/>
      </c>
      <c r="AH79" s="106" t="str">
        <f t="shared" si="30"/>
        <v/>
      </c>
      <c r="AI79" s="106" t="str">
        <f t="shared" si="31"/>
        <v/>
      </c>
      <c r="AJ79" s="106" t="str">
        <f t="shared" si="32"/>
        <v/>
      </c>
      <c r="AK79" s="106" t="str">
        <f t="shared" si="33"/>
        <v/>
      </c>
      <c r="AL79" s="106" t="str">
        <f t="shared" si="34"/>
        <v/>
      </c>
      <c r="AM79" s="106" t="str">
        <f t="shared" si="35"/>
        <v/>
      </c>
      <c r="AN79" s="106" t="str">
        <f t="shared" si="36"/>
        <v/>
      </c>
      <c r="AO79" s="106" t="str">
        <f t="shared" si="37"/>
        <v/>
      </c>
      <c r="AP79" s="106" t="str">
        <f t="shared" si="38"/>
        <v/>
      </c>
      <c r="AQ79" s="106" t="str">
        <f t="shared" si="39"/>
        <v/>
      </c>
      <c r="AR79" s="269" t="str">
        <f t="shared" si="40"/>
        <v/>
      </c>
      <c r="AS79" s="269" t="str">
        <f t="shared" si="41"/>
        <v/>
      </c>
      <c r="AT79" s="269" t="str">
        <f t="shared" si="42"/>
        <v/>
      </c>
      <c r="AU79" s="269" t="str">
        <f t="shared" si="43"/>
        <v/>
      </c>
      <c r="AV79" s="269"/>
      <c r="AW79" s="106"/>
      <c r="AX79" s="431" t="str">
        <f t="shared" si="46"/>
        <v/>
      </c>
      <c r="AY79" s="431" t="str">
        <f t="shared" si="47"/>
        <v/>
      </c>
      <c r="AZ79" s="431" t="str">
        <f t="shared" si="45"/>
        <v/>
      </c>
      <c r="BA79" s="431"/>
      <c r="BB79" s="428"/>
      <c r="BC79" s="428"/>
      <c r="BD79" s="428"/>
      <c r="BE79" s="428"/>
    </row>
    <row r="80" spans="1:57" ht="15.75" customHeight="1" x14ac:dyDescent="0.3">
      <c r="A80" s="154" t="str">
        <f>Contacts!$L$11&amp;"_"&amp;'Service Points'!C80</f>
        <v>S8602_43</v>
      </c>
      <c r="B80" s="414">
        <f>IF(ISERROR(VLOOKUP(A80,LY!$D:$E,1,FALSE)),0,1)</f>
        <v>0</v>
      </c>
      <c r="C80" s="305">
        <f t="shared" si="44"/>
        <v>43</v>
      </c>
      <c r="D80" s="307" t="str">
        <f t="shared" si="48"/>
        <v/>
      </c>
      <c r="E80" s="42" t="str">
        <f t="shared" si="49"/>
        <v/>
      </c>
      <c r="F80" s="42" t="str">
        <f t="shared" si="50"/>
        <v/>
      </c>
      <c r="G80" s="42" t="str">
        <f t="shared" si="51"/>
        <v/>
      </c>
      <c r="H80" s="306" t="str">
        <f t="shared" si="52"/>
        <v/>
      </c>
      <c r="I80" s="136" t="str">
        <f t="shared" si="53"/>
        <v/>
      </c>
      <c r="J80" s="412" t="str">
        <f t="shared" si="9"/>
        <v/>
      </c>
      <c r="K80" s="48">
        <f t="shared" si="54"/>
        <v>0</v>
      </c>
      <c r="L80" s="269" t="str">
        <f t="shared" si="10"/>
        <v/>
      </c>
      <c r="M80" s="269" t="str">
        <f t="shared" si="11"/>
        <v/>
      </c>
      <c r="N80" s="152"/>
      <c r="O80" s="106" t="str">
        <f t="shared" si="12"/>
        <v/>
      </c>
      <c r="P80" s="106" t="str">
        <f t="shared" si="13"/>
        <v/>
      </c>
      <c r="Q80" s="106" t="str">
        <f t="shared" si="14"/>
        <v/>
      </c>
      <c r="R80" s="106" t="str">
        <f t="shared" si="15"/>
        <v/>
      </c>
      <c r="S80" s="106" t="str">
        <f t="shared" si="16"/>
        <v/>
      </c>
      <c r="T80" s="106" t="str">
        <f t="shared" si="17"/>
        <v/>
      </c>
      <c r="U80" s="106" t="str">
        <f t="shared" si="18"/>
        <v/>
      </c>
      <c r="V80" s="106" t="str">
        <f t="shared" si="19"/>
        <v/>
      </c>
      <c r="W80" s="106" t="str">
        <f t="shared" si="20"/>
        <v/>
      </c>
      <c r="X80" s="106" t="str">
        <f t="shared" si="21"/>
        <v/>
      </c>
      <c r="Y80" s="106" t="str">
        <f t="shared" si="22"/>
        <v/>
      </c>
      <c r="Z80" s="106" t="str">
        <f t="shared" si="23"/>
        <v/>
      </c>
      <c r="AA80" s="106" t="str">
        <f t="shared" si="24"/>
        <v/>
      </c>
      <c r="AB80" s="106" t="str">
        <f t="shared" si="25"/>
        <v/>
      </c>
      <c r="AC80" s="106"/>
      <c r="AD80" s="106" t="str">
        <f t="shared" si="26"/>
        <v/>
      </c>
      <c r="AE80" s="106" t="str">
        <f t="shared" si="27"/>
        <v/>
      </c>
      <c r="AF80" s="106" t="str">
        <f t="shared" si="28"/>
        <v/>
      </c>
      <c r="AG80" s="106" t="str">
        <f t="shared" si="29"/>
        <v/>
      </c>
      <c r="AH80" s="106" t="str">
        <f t="shared" si="30"/>
        <v/>
      </c>
      <c r="AI80" s="106" t="str">
        <f t="shared" si="31"/>
        <v/>
      </c>
      <c r="AJ80" s="106" t="str">
        <f t="shared" si="32"/>
        <v/>
      </c>
      <c r="AK80" s="106" t="str">
        <f t="shared" si="33"/>
        <v/>
      </c>
      <c r="AL80" s="106" t="str">
        <f t="shared" si="34"/>
        <v/>
      </c>
      <c r="AM80" s="106" t="str">
        <f t="shared" si="35"/>
        <v/>
      </c>
      <c r="AN80" s="106" t="str">
        <f t="shared" si="36"/>
        <v/>
      </c>
      <c r="AO80" s="106" t="str">
        <f t="shared" si="37"/>
        <v/>
      </c>
      <c r="AP80" s="106" t="str">
        <f t="shared" si="38"/>
        <v/>
      </c>
      <c r="AQ80" s="106" t="str">
        <f t="shared" si="39"/>
        <v/>
      </c>
      <c r="AR80" s="269" t="str">
        <f t="shared" si="40"/>
        <v/>
      </c>
      <c r="AS80" s="269" t="str">
        <f t="shared" si="41"/>
        <v/>
      </c>
      <c r="AT80" s="269" t="str">
        <f t="shared" si="42"/>
        <v/>
      </c>
      <c r="AU80" s="269" t="str">
        <f t="shared" si="43"/>
        <v/>
      </c>
      <c r="AV80" s="269"/>
      <c r="AW80" s="106"/>
      <c r="AX80" s="431" t="str">
        <f t="shared" si="46"/>
        <v/>
      </c>
      <c r="AY80" s="431" t="str">
        <f t="shared" si="47"/>
        <v/>
      </c>
      <c r="AZ80" s="431" t="str">
        <f t="shared" si="45"/>
        <v/>
      </c>
      <c r="BA80" s="431"/>
      <c r="BB80" s="428"/>
      <c r="BC80" s="428"/>
      <c r="BD80" s="428"/>
      <c r="BE80" s="428"/>
    </row>
    <row r="81" spans="1:57" ht="15.75" customHeight="1" x14ac:dyDescent="0.3">
      <c r="A81" s="154" t="str">
        <f>Contacts!$L$11&amp;"_"&amp;'Service Points'!C81</f>
        <v>S8602_44</v>
      </c>
      <c r="B81" s="414">
        <f>IF(ISERROR(VLOOKUP(A81,LY!$D:$E,1,FALSE)),0,1)</f>
        <v>0</v>
      </c>
      <c r="C81" s="305">
        <f t="shared" si="44"/>
        <v>44</v>
      </c>
      <c r="D81" s="307" t="str">
        <f t="shared" si="48"/>
        <v/>
      </c>
      <c r="E81" s="42" t="str">
        <f t="shared" si="49"/>
        <v/>
      </c>
      <c r="F81" s="42" t="str">
        <f t="shared" si="50"/>
        <v/>
      </c>
      <c r="G81" s="42" t="str">
        <f t="shared" si="51"/>
        <v/>
      </c>
      <c r="H81" s="306" t="str">
        <f t="shared" si="52"/>
        <v/>
      </c>
      <c r="I81" s="136" t="str">
        <f t="shared" si="53"/>
        <v/>
      </c>
      <c r="J81" s="412" t="str">
        <f t="shared" si="9"/>
        <v/>
      </c>
      <c r="K81" s="48">
        <f t="shared" si="54"/>
        <v>0</v>
      </c>
      <c r="L81" s="269" t="str">
        <f t="shared" si="10"/>
        <v/>
      </c>
      <c r="M81" s="269" t="str">
        <f t="shared" si="11"/>
        <v/>
      </c>
      <c r="N81" s="152"/>
      <c r="O81" s="106" t="str">
        <f t="shared" si="12"/>
        <v/>
      </c>
      <c r="P81" s="106" t="str">
        <f t="shared" si="13"/>
        <v/>
      </c>
      <c r="Q81" s="106" t="str">
        <f t="shared" si="14"/>
        <v/>
      </c>
      <c r="R81" s="106" t="str">
        <f t="shared" si="15"/>
        <v/>
      </c>
      <c r="S81" s="106" t="str">
        <f t="shared" si="16"/>
        <v/>
      </c>
      <c r="T81" s="106" t="str">
        <f t="shared" si="17"/>
        <v/>
      </c>
      <c r="U81" s="106" t="str">
        <f t="shared" si="18"/>
        <v/>
      </c>
      <c r="V81" s="106" t="str">
        <f t="shared" si="19"/>
        <v/>
      </c>
      <c r="W81" s="106" t="str">
        <f t="shared" si="20"/>
        <v/>
      </c>
      <c r="X81" s="106" t="str">
        <f t="shared" si="21"/>
        <v/>
      </c>
      <c r="Y81" s="106" t="str">
        <f t="shared" si="22"/>
        <v/>
      </c>
      <c r="Z81" s="106" t="str">
        <f t="shared" si="23"/>
        <v/>
      </c>
      <c r="AA81" s="106" t="str">
        <f t="shared" si="24"/>
        <v/>
      </c>
      <c r="AB81" s="106" t="str">
        <f t="shared" si="25"/>
        <v/>
      </c>
      <c r="AC81" s="106"/>
      <c r="AD81" s="106" t="str">
        <f t="shared" si="26"/>
        <v/>
      </c>
      <c r="AE81" s="106" t="str">
        <f t="shared" si="27"/>
        <v/>
      </c>
      <c r="AF81" s="106" t="str">
        <f t="shared" si="28"/>
        <v/>
      </c>
      <c r="AG81" s="106" t="str">
        <f t="shared" si="29"/>
        <v/>
      </c>
      <c r="AH81" s="106" t="str">
        <f t="shared" si="30"/>
        <v/>
      </c>
      <c r="AI81" s="106" t="str">
        <f t="shared" si="31"/>
        <v/>
      </c>
      <c r="AJ81" s="106" t="str">
        <f t="shared" si="32"/>
        <v/>
      </c>
      <c r="AK81" s="106" t="str">
        <f t="shared" si="33"/>
        <v/>
      </c>
      <c r="AL81" s="106" t="str">
        <f t="shared" si="34"/>
        <v/>
      </c>
      <c r="AM81" s="106" t="str">
        <f t="shared" si="35"/>
        <v/>
      </c>
      <c r="AN81" s="106" t="str">
        <f t="shared" si="36"/>
        <v/>
      </c>
      <c r="AO81" s="106" t="str">
        <f t="shared" si="37"/>
        <v/>
      </c>
      <c r="AP81" s="106" t="str">
        <f t="shared" si="38"/>
        <v/>
      </c>
      <c r="AQ81" s="106" t="str">
        <f t="shared" si="39"/>
        <v/>
      </c>
      <c r="AR81" s="269" t="str">
        <f t="shared" si="40"/>
        <v/>
      </c>
      <c r="AS81" s="269" t="str">
        <f t="shared" si="41"/>
        <v/>
      </c>
      <c r="AT81" s="269" t="str">
        <f t="shared" si="42"/>
        <v/>
      </c>
      <c r="AU81" s="269" t="str">
        <f t="shared" si="43"/>
        <v/>
      </c>
      <c r="AV81" s="269"/>
      <c r="AW81" s="106"/>
      <c r="AX81" s="431" t="str">
        <f t="shared" si="46"/>
        <v/>
      </c>
      <c r="AY81" s="431" t="str">
        <f t="shared" si="47"/>
        <v/>
      </c>
      <c r="AZ81" s="431" t="str">
        <f t="shared" si="45"/>
        <v/>
      </c>
      <c r="BA81" s="431"/>
      <c r="BB81" s="428"/>
      <c r="BC81" s="428"/>
      <c r="BD81" s="428"/>
      <c r="BE81" s="428"/>
    </row>
    <row r="82" spans="1:57" ht="15.75" customHeight="1" x14ac:dyDescent="0.3">
      <c r="A82" s="154" t="str">
        <f>Contacts!$L$11&amp;"_"&amp;'Service Points'!C82</f>
        <v>S8602_45</v>
      </c>
      <c r="B82" s="414">
        <f>IF(ISERROR(VLOOKUP(A82,LY!$D:$E,1,FALSE)),0,1)</f>
        <v>0</v>
      </c>
      <c r="C82" s="305">
        <f t="shared" si="44"/>
        <v>45</v>
      </c>
      <c r="D82" s="307" t="str">
        <f t="shared" si="48"/>
        <v/>
      </c>
      <c r="E82" s="42" t="str">
        <f t="shared" si="49"/>
        <v/>
      </c>
      <c r="F82" s="42" t="str">
        <f t="shared" si="50"/>
        <v/>
      </c>
      <c r="G82" s="42" t="str">
        <f t="shared" si="51"/>
        <v/>
      </c>
      <c r="H82" s="306" t="str">
        <f t="shared" si="52"/>
        <v/>
      </c>
      <c r="I82" s="136" t="str">
        <f t="shared" si="53"/>
        <v/>
      </c>
      <c r="J82" s="412" t="str">
        <f t="shared" si="9"/>
        <v/>
      </c>
      <c r="K82" s="48">
        <f t="shared" si="54"/>
        <v>0</v>
      </c>
      <c r="L82" s="269" t="str">
        <f t="shared" si="10"/>
        <v/>
      </c>
      <c r="M82" s="269" t="str">
        <f t="shared" si="11"/>
        <v/>
      </c>
      <c r="N82" s="152"/>
      <c r="O82" s="106" t="str">
        <f t="shared" si="12"/>
        <v/>
      </c>
      <c r="P82" s="106" t="str">
        <f t="shared" si="13"/>
        <v/>
      </c>
      <c r="Q82" s="106" t="str">
        <f t="shared" si="14"/>
        <v/>
      </c>
      <c r="R82" s="106" t="str">
        <f t="shared" si="15"/>
        <v/>
      </c>
      <c r="S82" s="106" t="str">
        <f t="shared" si="16"/>
        <v/>
      </c>
      <c r="T82" s="106" t="str">
        <f t="shared" si="17"/>
        <v/>
      </c>
      <c r="U82" s="106" t="str">
        <f t="shared" si="18"/>
        <v/>
      </c>
      <c r="V82" s="106" t="str">
        <f t="shared" si="19"/>
        <v/>
      </c>
      <c r="W82" s="106" t="str">
        <f t="shared" si="20"/>
        <v/>
      </c>
      <c r="X82" s="106" t="str">
        <f t="shared" si="21"/>
        <v/>
      </c>
      <c r="Y82" s="106" t="str">
        <f t="shared" si="22"/>
        <v/>
      </c>
      <c r="Z82" s="106" t="str">
        <f t="shared" si="23"/>
        <v/>
      </c>
      <c r="AA82" s="106" t="str">
        <f t="shared" si="24"/>
        <v/>
      </c>
      <c r="AB82" s="106" t="str">
        <f t="shared" si="25"/>
        <v/>
      </c>
      <c r="AC82" s="106"/>
      <c r="AD82" s="106" t="str">
        <f t="shared" si="26"/>
        <v/>
      </c>
      <c r="AE82" s="106" t="str">
        <f t="shared" si="27"/>
        <v/>
      </c>
      <c r="AF82" s="106" t="str">
        <f t="shared" si="28"/>
        <v/>
      </c>
      <c r="AG82" s="106" t="str">
        <f t="shared" si="29"/>
        <v/>
      </c>
      <c r="AH82" s="106" t="str">
        <f t="shared" si="30"/>
        <v/>
      </c>
      <c r="AI82" s="106" t="str">
        <f t="shared" si="31"/>
        <v/>
      </c>
      <c r="AJ82" s="106" t="str">
        <f t="shared" si="32"/>
        <v/>
      </c>
      <c r="AK82" s="106" t="str">
        <f t="shared" si="33"/>
        <v/>
      </c>
      <c r="AL82" s="106" t="str">
        <f t="shared" si="34"/>
        <v/>
      </c>
      <c r="AM82" s="106" t="str">
        <f t="shared" si="35"/>
        <v/>
      </c>
      <c r="AN82" s="106" t="str">
        <f t="shared" si="36"/>
        <v/>
      </c>
      <c r="AO82" s="106" t="str">
        <f t="shared" si="37"/>
        <v/>
      </c>
      <c r="AP82" s="106" t="str">
        <f t="shared" si="38"/>
        <v/>
      </c>
      <c r="AQ82" s="106" t="str">
        <f t="shared" si="39"/>
        <v/>
      </c>
      <c r="AR82" s="269" t="str">
        <f t="shared" si="40"/>
        <v/>
      </c>
      <c r="AS82" s="269" t="str">
        <f t="shared" si="41"/>
        <v/>
      </c>
      <c r="AT82" s="269" t="str">
        <f t="shared" si="42"/>
        <v/>
      </c>
      <c r="AU82" s="269" t="str">
        <f t="shared" si="43"/>
        <v/>
      </c>
      <c r="AV82" s="269"/>
      <c r="AW82" s="106"/>
      <c r="AX82" s="431" t="str">
        <f t="shared" si="46"/>
        <v/>
      </c>
      <c r="AY82" s="431" t="str">
        <f t="shared" si="47"/>
        <v/>
      </c>
      <c r="AZ82" s="431" t="str">
        <f t="shared" si="45"/>
        <v/>
      </c>
      <c r="BA82" s="431"/>
      <c r="BB82" s="428"/>
      <c r="BC82" s="428"/>
      <c r="BD82" s="428"/>
      <c r="BE82" s="428"/>
    </row>
    <row r="83" spans="1:57" ht="15.75" customHeight="1" x14ac:dyDescent="0.3">
      <c r="A83" s="154" t="str">
        <f>Contacts!$L$11&amp;"_"&amp;'Service Points'!C83</f>
        <v>S8602_46</v>
      </c>
      <c r="B83" s="414">
        <f>IF(ISERROR(VLOOKUP(A83,LY!$D:$E,1,FALSE)),0,1)</f>
        <v>0</v>
      </c>
      <c r="C83" s="305">
        <f t="shared" si="44"/>
        <v>46</v>
      </c>
      <c r="D83" s="307" t="str">
        <f t="shared" si="48"/>
        <v/>
      </c>
      <c r="E83" s="42" t="str">
        <f t="shared" si="49"/>
        <v/>
      </c>
      <c r="F83" s="42" t="str">
        <f t="shared" si="50"/>
        <v/>
      </c>
      <c r="G83" s="42" t="str">
        <f t="shared" si="51"/>
        <v/>
      </c>
      <c r="H83" s="306" t="str">
        <f t="shared" si="52"/>
        <v/>
      </c>
      <c r="I83" s="136" t="str">
        <f t="shared" si="53"/>
        <v/>
      </c>
      <c r="J83" s="412" t="str">
        <f t="shared" si="9"/>
        <v/>
      </c>
      <c r="K83" s="48">
        <f t="shared" si="54"/>
        <v>0</v>
      </c>
      <c r="L83" s="269" t="str">
        <f t="shared" si="10"/>
        <v/>
      </c>
      <c r="M83" s="269" t="str">
        <f t="shared" si="11"/>
        <v/>
      </c>
      <c r="N83" s="152"/>
      <c r="O83" s="106" t="str">
        <f t="shared" si="12"/>
        <v/>
      </c>
      <c r="P83" s="106" t="str">
        <f t="shared" si="13"/>
        <v/>
      </c>
      <c r="Q83" s="106" t="str">
        <f t="shared" si="14"/>
        <v/>
      </c>
      <c r="R83" s="106" t="str">
        <f t="shared" si="15"/>
        <v/>
      </c>
      <c r="S83" s="106" t="str">
        <f t="shared" si="16"/>
        <v/>
      </c>
      <c r="T83" s="106" t="str">
        <f t="shared" si="17"/>
        <v/>
      </c>
      <c r="U83" s="106" t="str">
        <f t="shared" si="18"/>
        <v/>
      </c>
      <c r="V83" s="106" t="str">
        <f t="shared" si="19"/>
        <v/>
      </c>
      <c r="W83" s="106" t="str">
        <f t="shared" si="20"/>
        <v/>
      </c>
      <c r="X83" s="106" t="str">
        <f t="shared" si="21"/>
        <v/>
      </c>
      <c r="Y83" s="106" t="str">
        <f t="shared" si="22"/>
        <v/>
      </c>
      <c r="Z83" s="106" t="str">
        <f t="shared" si="23"/>
        <v/>
      </c>
      <c r="AA83" s="106" t="str">
        <f t="shared" si="24"/>
        <v/>
      </c>
      <c r="AB83" s="106" t="str">
        <f t="shared" si="25"/>
        <v/>
      </c>
      <c r="AC83" s="106"/>
      <c r="AD83" s="106" t="str">
        <f t="shared" si="26"/>
        <v/>
      </c>
      <c r="AE83" s="106" t="str">
        <f t="shared" si="27"/>
        <v/>
      </c>
      <c r="AF83" s="106" t="str">
        <f t="shared" si="28"/>
        <v/>
      </c>
      <c r="AG83" s="106" t="str">
        <f t="shared" si="29"/>
        <v/>
      </c>
      <c r="AH83" s="106" t="str">
        <f t="shared" si="30"/>
        <v/>
      </c>
      <c r="AI83" s="106" t="str">
        <f t="shared" si="31"/>
        <v/>
      </c>
      <c r="AJ83" s="106" t="str">
        <f t="shared" si="32"/>
        <v/>
      </c>
      <c r="AK83" s="106" t="str">
        <f t="shared" si="33"/>
        <v/>
      </c>
      <c r="AL83" s="106" t="str">
        <f t="shared" si="34"/>
        <v/>
      </c>
      <c r="AM83" s="106" t="str">
        <f t="shared" si="35"/>
        <v/>
      </c>
      <c r="AN83" s="106" t="str">
        <f t="shared" si="36"/>
        <v/>
      </c>
      <c r="AO83" s="106" t="str">
        <f t="shared" si="37"/>
        <v/>
      </c>
      <c r="AP83" s="106" t="str">
        <f t="shared" si="38"/>
        <v/>
      </c>
      <c r="AQ83" s="106" t="str">
        <f t="shared" si="39"/>
        <v/>
      </c>
      <c r="AR83" s="269" t="str">
        <f t="shared" si="40"/>
        <v/>
      </c>
      <c r="AS83" s="269" t="str">
        <f t="shared" si="41"/>
        <v/>
      </c>
      <c r="AT83" s="269" t="str">
        <f t="shared" si="42"/>
        <v/>
      </c>
      <c r="AU83" s="269" t="str">
        <f t="shared" si="43"/>
        <v/>
      </c>
      <c r="AV83" s="269"/>
      <c r="AW83" s="106"/>
      <c r="AX83" s="431" t="str">
        <f t="shared" si="46"/>
        <v/>
      </c>
      <c r="AY83" s="431" t="str">
        <f t="shared" si="47"/>
        <v/>
      </c>
      <c r="AZ83" s="431" t="str">
        <f t="shared" si="45"/>
        <v/>
      </c>
      <c r="BA83" s="431"/>
      <c r="BB83" s="428"/>
      <c r="BC83" s="428"/>
      <c r="BD83" s="428"/>
      <c r="BE83" s="428"/>
    </row>
    <row r="84" spans="1:57" ht="15.75" customHeight="1" x14ac:dyDescent="0.3">
      <c r="A84" s="154" t="str">
        <f>Contacts!$L$11&amp;"_"&amp;'Service Points'!C84</f>
        <v>S8602_47</v>
      </c>
      <c r="B84" s="414">
        <f>IF(ISERROR(VLOOKUP(A84,LY!$D:$E,1,FALSE)),0,1)</f>
        <v>0</v>
      </c>
      <c r="C84" s="305">
        <f t="shared" si="44"/>
        <v>47</v>
      </c>
      <c r="D84" s="307" t="str">
        <f t="shared" si="48"/>
        <v/>
      </c>
      <c r="E84" s="42" t="str">
        <f t="shared" si="49"/>
        <v/>
      </c>
      <c r="F84" s="42" t="str">
        <f t="shared" si="50"/>
        <v/>
      </c>
      <c r="G84" s="42" t="str">
        <f t="shared" si="51"/>
        <v/>
      </c>
      <c r="H84" s="306" t="str">
        <f t="shared" si="52"/>
        <v/>
      </c>
      <c r="I84" s="136" t="str">
        <f t="shared" si="53"/>
        <v/>
      </c>
      <c r="J84" s="412" t="str">
        <f t="shared" si="9"/>
        <v/>
      </c>
      <c r="K84" s="48">
        <f t="shared" si="54"/>
        <v>0</v>
      </c>
      <c r="L84" s="269" t="str">
        <f t="shared" si="10"/>
        <v/>
      </c>
      <c r="M84" s="269" t="str">
        <f t="shared" si="11"/>
        <v/>
      </c>
      <c r="N84" s="152"/>
      <c r="O84" s="106" t="str">
        <f t="shared" si="12"/>
        <v/>
      </c>
      <c r="P84" s="106" t="str">
        <f t="shared" si="13"/>
        <v/>
      </c>
      <c r="Q84" s="106" t="str">
        <f t="shared" si="14"/>
        <v/>
      </c>
      <c r="R84" s="106" t="str">
        <f t="shared" si="15"/>
        <v/>
      </c>
      <c r="S84" s="106" t="str">
        <f t="shared" si="16"/>
        <v/>
      </c>
      <c r="T84" s="106" t="str">
        <f t="shared" si="17"/>
        <v/>
      </c>
      <c r="U84" s="106" t="str">
        <f t="shared" si="18"/>
        <v/>
      </c>
      <c r="V84" s="106" t="str">
        <f t="shared" si="19"/>
        <v/>
      </c>
      <c r="W84" s="106" t="str">
        <f t="shared" si="20"/>
        <v/>
      </c>
      <c r="X84" s="106" t="str">
        <f t="shared" si="21"/>
        <v/>
      </c>
      <c r="Y84" s="106" t="str">
        <f t="shared" si="22"/>
        <v/>
      </c>
      <c r="Z84" s="106" t="str">
        <f t="shared" si="23"/>
        <v/>
      </c>
      <c r="AA84" s="106" t="str">
        <f t="shared" si="24"/>
        <v/>
      </c>
      <c r="AB84" s="106" t="str">
        <f t="shared" si="25"/>
        <v/>
      </c>
      <c r="AC84" s="106"/>
      <c r="AD84" s="106" t="str">
        <f t="shared" si="26"/>
        <v/>
      </c>
      <c r="AE84" s="106" t="str">
        <f t="shared" si="27"/>
        <v/>
      </c>
      <c r="AF84" s="106" t="str">
        <f t="shared" si="28"/>
        <v/>
      </c>
      <c r="AG84" s="106" t="str">
        <f t="shared" si="29"/>
        <v/>
      </c>
      <c r="AH84" s="106" t="str">
        <f t="shared" si="30"/>
        <v/>
      </c>
      <c r="AI84" s="106" t="str">
        <f t="shared" si="31"/>
        <v/>
      </c>
      <c r="AJ84" s="106" t="str">
        <f t="shared" si="32"/>
        <v/>
      </c>
      <c r="AK84" s="106" t="str">
        <f t="shared" si="33"/>
        <v/>
      </c>
      <c r="AL84" s="106" t="str">
        <f t="shared" si="34"/>
        <v/>
      </c>
      <c r="AM84" s="106" t="str">
        <f t="shared" si="35"/>
        <v/>
      </c>
      <c r="AN84" s="106" t="str">
        <f t="shared" si="36"/>
        <v/>
      </c>
      <c r="AO84" s="106" t="str">
        <f t="shared" si="37"/>
        <v/>
      </c>
      <c r="AP84" s="106" t="str">
        <f t="shared" si="38"/>
        <v/>
      </c>
      <c r="AQ84" s="106" t="str">
        <f t="shared" si="39"/>
        <v/>
      </c>
      <c r="AR84" s="269" t="str">
        <f t="shared" si="40"/>
        <v/>
      </c>
      <c r="AS84" s="269" t="str">
        <f t="shared" si="41"/>
        <v/>
      </c>
      <c r="AT84" s="269" t="str">
        <f t="shared" si="42"/>
        <v/>
      </c>
      <c r="AU84" s="269" t="str">
        <f t="shared" si="43"/>
        <v/>
      </c>
      <c r="AV84" s="269"/>
      <c r="AW84" s="106"/>
      <c r="AX84" s="431" t="str">
        <f t="shared" si="46"/>
        <v/>
      </c>
      <c r="AY84" s="431" t="str">
        <f t="shared" si="47"/>
        <v/>
      </c>
      <c r="AZ84" s="431" t="str">
        <f t="shared" si="45"/>
        <v/>
      </c>
      <c r="BA84" s="431"/>
      <c r="BB84" s="428"/>
      <c r="BC84" s="428"/>
      <c r="BD84" s="428"/>
      <c r="BE84" s="428"/>
    </row>
    <row r="85" spans="1:57" ht="15.75" customHeight="1" x14ac:dyDescent="0.3">
      <c r="A85" s="154" t="str">
        <f>Contacts!$L$11&amp;"_"&amp;'Service Points'!C85</f>
        <v>S8602_48</v>
      </c>
      <c r="B85" s="414">
        <f>IF(ISERROR(VLOOKUP(A85,LY!$D:$E,1,FALSE)),0,1)</f>
        <v>0</v>
      </c>
      <c r="C85" s="305">
        <f t="shared" si="44"/>
        <v>48</v>
      </c>
      <c r="D85" s="307" t="str">
        <f t="shared" si="48"/>
        <v/>
      </c>
      <c r="E85" s="42" t="str">
        <f t="shared" si="49"/>
        <v/>
      </c>
      <c r="F85" s="42" t="str">
        <f t="shared" si="50"/>
        <v/>
      </c>
      <c r="G85" s="42" t="str">
        <f t="shared" si="51"/>
        <v/>
      </c>
      <c r="H85" s="306" t="str">
        <f t="shared" si="52"/>
        <v/>
      </c>
      <c r="I85" s="136" t="str">
        <f t="shared" si="53"/>
        <v/>
      </c>
      <c r="J85" s="412" t="str">
        <f t="shared" si="9"/>
        <v/>
      </c>
      <c r="K85" s="48">
        <f t="shared" si="54"/>
        <v>0</v>
      </c>
      <c r="L85" s="269" t="str">
        <f t="shared" si="10"/>
        <v/>
      </c>
      <c r="M85" s="269" t="str">
        <f t="shared" si="11"/>
        <v/>
      </c>
      <c r="N85" s="152"/>
      <c r="O85" s="106" t="str">
        <f t="shared" si="12"/>
        <v/>
      </c>
      <c r="P85" s="106" t="str">
        <f t="shared" si="13"/>
        <v/>
      </c>
      <c r="Q85" s="106" t="str">
        <f t="shared" si="14"/>
        <v/>
      </c>
      <c r="R85" s="106" t="str">
        <f t="shared" si="15"/>
        <v/>
      </c>
      <c r="S85" s="106" t="str">
        <f t="shared" si="16"/>
        <v/>
      </c>
      <c r="T85" s="106" t="str">
        <f t="shared" si="17"/>
        <v/>
      </c>
      <c r="U85" s="106" t="str">
        <f t="shared" si="18"/>
        <v/>
      </c>
      <c r="V85" s="106" t="str">
        <f t="shared" si="19"/>
        <v/>
      </c>
      <c r="W85" s="106" t="str">
        <f t="shared" si="20"/>
        <v/>
      </c>
      <c r="X85" s="106" t="str">
        <f t="shared" si="21"/>
        <v/>
      </c>
      <c r="Y85" s="106" t="str">
        <f t="shared" si="22"/>
        <v/>
      </c>
      <c r="Z85" s="106" t="str">
        <f t="shared" si="23"/>
        <v/>
      </c>
      <c r="AA85" s="106" t="str">
        <f t="shared" si="24"/>
        <v/>
      </c>
      <c r="AB85" s="106" t="str">
        <f t="shared" si="25"/>
        <v/>
      </c>
      <c r="AC85" s="106"/>
      <c r="AD85" s="106" t="str">
        <f t="shared" si="26"/>
        <v/>
      </c>
      <c r="AE85" s="106" t="str">
        <f t="shared" si="27"/>
        <v/>
      </c>
      <c r="AF85" s="106" t="str">
        <f t="shared" si="28"/>
        <v/>
      </c>
      <c r="AG85" s="106" t="str">
        <f t="shared" si="29"/>
        <v/>
      </c>
      <c r="AH85" s="106" t="str">
        <f t="shared" si="30"/>
        <v/>
      </c>
      <c r="AI85" s="106" t="str">
        <f t="shared" si="31"/>
        <v/>
      </c>
      <c r="AJ85" s="106" t="str">
        <f t="shared" si="32"/>
        <v/>
      </c>
      <c r="AK85" s="106" t="str">
        <f t="shared" si="33"/>
        <v/>
      </c>
      <c r="AL85" s="106" t="str">
        <f t="shared" si="34"/>
        <v/>
      </c>
      <c r="AM85" s="106" t="str">
        <f t="shared" si="35"/>
        <v/>
      </c>
      <c r="AN85" s="106" t="str">
        <f t="shared" si="36"/>
        <v/>
      </c>
      <c r="AO85" s="106" t="str">
        <f t="shared" si="37"/>
        <v/>
      </c>
      <c r="AP85" s="106" t="str">
        <f t="shared" si="38"/>
        <v/>
      </c>
      <c r="AQ85" s="106" t="str">
        <f t="shared" si="39"/>
        <v/>
      </c>
      <c r="AR85" s="269" t="str">
        <f t="shared" si="40"/>
        <v/>
      </c>
      <c r="AS85" s="269" t="str">
        <f t="shared" si="41"/>
        <v/>
      </c>
      <c r="AT85" s="269" t="str">
        <f t="shared" si="42"/>
        <v/>
      </c>
      <c r="AU85" s="269" t="str">
        <f t="shared" si="43"/>
        <v/>
      </c>
      <c r="AV85" s="269"/>
      <c r="AW85" s="106"/>
      <c r="AX85" s="431" t="str">
        <f t="shared" si="46"/>
        <v/>
      </c>
      <c r="AY85" s="431" t="str">
        <f t="shared" si="47"/>
        <v/>
      </c>
      <c r="AZ85" s="431" t="str">
        <f t="shared" si="45"/>
        <v/>
      </c>
      <c r="BA85" s="431"/>
      <c r="BB85" s="428"/>
      <c r="BC85" s="428"/>
      <c r="BD85" s="428"/>
      <c r="BE85" s="428"/>
    </row>
    <row r="86" spans="1:57" ht="15.75" customHeight="1" x14ac:dyDescent="0.3">
      <c r="A86" s="154" t="str">
        <f>Contacts!$L$11&amp;"_"&amp;'Service Points'!C86</f>
        <v>S8602_49</v>
      </c>
      <c r="B86" s="414">
        <f>IF(ISERROR(VLOOKUP(A86,LY!$D:$E,1,FALSE)),0,1)</f>
        <v>0</v>
      </c>
      <c r="C86" s="305">
        <f t="shared" si="44"/>
        <v>49</v>
      </c>
      <c r="D86" s="307" t="str">
        <f t="shared" si="48"/>
        <v/>
      </c>
      <c r="E86" s="42" t="str">
        <f t="shared" si="49"/>
        <v/>
      </c>
      <c r="F86" s="42" t="str">
        <f t="shared" si="50"/>
        <v/>
      </c>
      <c r="G86" s="42" t="str">
        <f t="shared" si="51"/>
        <v/>
      </c>
      <c r="H86" s="306" t="str">
        <f t="shared" si="52"/>
        <v/>
      </c>
      <c r="I86" s="136" t="str">
        <f t="shared" si="53"/>
        <v/>
      </c>
      <c r="J86" s="412" t="str">
        <f t="shared" si="9"/>
        <v/>
      </c>
      <c r="K86" s="48">
        <f t="shared" si="54"/>
        <v>0</v>
      </c>
      <c r="L86" s="269" t="str">
        <f t="shared" si="10"/>
        <v/>
      </c>
      <c r="M86" s="269" t="str">
        <f t="shared" si="11"/>
        <v/>
      </c>
      <c r="N86" s="152"/>
      <c r="O86" s="106" t="str">
        <f t="shared" si="12"/>
        <v/>
      </c>
      <c r="P86" s="106" t="str">
        <f t="shared" si="13"/>
        <v/>
      </c>
      <c r="Q86" s="106" t="str">
        <f t="shared" si="14"/>
        <v/>
      </c>
      <c r="R86" s="106" t="str">
        <f t="shared" si="15"/>
        <v/>
      </c>
      <c r="S86" s="106" t="str">
        <f t="shared" si="16"/>
        <v/>
      </c>
      <c r="T86" s="106" t="str">
        <f t="shared" si="17"/>
        <v/>
      </c>
      <c r="U86" s="106" t="str">
        <f t="shared" si="18"/>
        <v/>
      </c>
      <c r="V86" s="106" t="str">
        <f t="shared" si="19"/>
        <v/>
      </c>
      <c r="W86" s="106" t="str">
        <f t="shared" si="20"/>
        <v/>
      </c>
      <c r="X86" s="106" t="str">
        <f t="shared" si="21"/>
        <v/>
      </c>
      <c r="Y86" s="106" t="str">
        <f t="shared" si="22"/>
        <v/>
      </c>
      <c r="Z86" s="106" t="str">
        <f t="shared" si="23"/>
        <v/>
      </c>
      <c r="AA86" s="106" t="str">
        <f t="shared" si="24"/>
        <v/>
      </c>
      <c r="AB86" s="106" t="str">
        <f t="shared" si="25"/>
        <v/>
      </c>
      <c r="AC86" s="106"/>
      <c r="AD86" s="106" t="str">
        <f t="shared" si="26"/>
        <v/>
      </c>
      <c r="AE86" s="106" t="str">
        <f t="shared" si="27"/>
        <v/>
      </c>
      <c r="AF86" s="106" t="str">
        <f t="shared" si="28"/>
        <v/>
      </c>
      <c r="AG86" s="106" t="str">
        <f t="shared" si="29"/>
        <v/>
      </c>
      <c r="AH86" s="106" t="str">
        <f t="shared" si="30"/>
        <v/>
      </c>
      <c r="AI86" s="106" t="str">
        <f t="shared" si="31"/>
        <v/>
      </c>
      <c r="AJ86" s="106" t="str">
        <f t="shared" si="32"/>
        <v/>
      </c>
      <c r="AK86" s="106" t="str">
        <f t="shared" si="33"/>
        <v/>
      </c>
      <c r="AL86" s="106" t="str">
        <f t="shared" si="34"/>
        <v/>
      </c>
      <c r="AM86" s="106" t="str">
        <f t="shared" si="35"/>
        <v/>
      </c>
      <c r="AN86" s="106" t="str">
        <f t="shared" si="36"/>
        <v/>
      </c>
      <c r="AO86" s="106" t="str">
        <f t="shared" si="37"/>
        <v/>
      </c>
      <c r="AP86" s="106" t="str">
        <f t="shared" si="38"/>
        <v/>
      </c>
      <c r="AQ86" s="106" t="str">
        <f t="shared" si="39"/>
        <v/>
      </c>
      <c r="AR86" s="269" t="str">
        <f t="shared" si="40"/>
        <v/>
      </c>
      <c r="AS86" s="269" t="str">
        <f t="shared" si="41"/>
        <v/>
      </c>
      <c r="AT86" s="269" t="str">
        <f t="shared" si="42"/>
        <v/>
      </c>
      <c r="AU86" s="269" t="str">
        <f t="shared" si="43"/>
        <v/>
      </c>
      <c r="AV86" s="269"/>
      <c r="AW86" s="106"/>
      <c r="AX86" s="431" t="str">
        <f t="shared" si="46"/>
        <v/>
      </c>
      <c r="AY86" s="431" t="str">
        <f t="shared" si="47"/>
        <v/>
      </c>
      <c r="AZ86" s="431" t="str">
        <f t="shared" si="45"/>
        <v/>
      </c>
      <c r="BA86" s="431"/>
      <c r="BB86" s="428"/>
      <c r="BC86" s="428"/>
      <c r="BD86" s="428"/>
      <c r="BE86" s="428"/>
    </row>
    <row r="87" spans="1:57" ht="15.75" customHeight="1" x14ac:dyDescent="0.3">
      <c r="A87" s="154" t="str">
        <f>Contacts!$L$11&amp;"_"&amp;'Service Points'!C87</f>
        <v>S8602_50</v>
      </c>
      <c r="B87" s="414">
        <f>IF(ISERROR(VLOOKUP(A87,LY!$D:$E,1,FALSE)),0,1)</f>
        <v>0</v>
      </c>
      <c r="C87" s="305">
        <f t="shared" si="44"/>
        <v>50</v>
      </c>
      <c r="D87" s="307" t="str">
        <f t="shared" si="48"/>
        <v/>
      </c>
      <c r="E87" s="42" t="str">
        <f t="shared" si="49"/>
        <v/>
      </c>
      <c r="F87" s="42" t="str">
        <f t="shared" si="50"/>
        <v/>
      </c>
      <c r="G87" s="42" t="str">
        <f t="shared" si="51"/>
        <v/>
      </c>
      <c r="H87" s="306" t="str">
        <f t="shared" si="52"/>
        <v/>
      </c>
      <c r="I87" s="136" t="str">
        <f t="shared" si="53"/>
        <v/>
      </c>
      <c r="J87" s="412" t="str">
        <f t="shared" si="9"/>
        <v/>
      </c>
      <c r="K87" s="48">
        <f t="shared" si="54"/>
        <v>0</v>
      </c>
      <c r="L87" s="269" t="str">
        <f t="shared" si="10"/>
        <v/>
      </c>
      <c r="M87" s="269" t="str">
        <f t="shared" si="11"/>
        <v/>
      </c>
      <c r="N87" s="152"/>
      <c r="O87" s="106" t="str">
        <f t="shared" si="12"/>
        <v/>
      </c>
      <c r="P87" s="106" t="str">
        <f t="shared" si="13"/>
        <v/>
      </c>
      <c r="Q87" s="106" t="str">
        <f t="shared" si="14"/>
        <v/>
      </c>
      <c r="R87" s="106" t="str">
        <f t="shared" si="15"/>
        <v/>
      </c>
      <c r="S87" s="106" t="str">
        <f t="shared" si="16"/>
        <v/>
      </c>
      <c r="T87" s="106" t="str">
        <f t="shared" si="17"/>
        <v/>
      </c>
      <c r="U87" s="106" t="str">
        <f t="shared" si="18"/>
        <v/>
      </c>
      <c r="V87" s="106" t="str">
        <f t="shared" si="19"/>
        <v/>
      </c>
      <c r="W87" s="106" t="str">
        <f t="shared" si="20"/>
        <v/>
      </c>
      <c r="X87" s="106" t="str">
        <f t="shared" si="21"/>
        <v/>
      </c>
      <c r="Y87" s="106" t="str">
        <f t="shared" si="22"/>
        <v/>
      </c>
      <c r="Z87" s="106" t="str">
        <f t="shared" si="23"/>
        <v/>
      </c>
      <c r="AA87" s="106" t="str">
        <f t="shared" si="24"/>
        <v/>
      </c>
      <c r="AB87" s="106" t="str">
        <f t="shared" si="25"/>
        <v/>
      </c>
      <c r="AC87" s="106"/>
      <c r="AD87" s="106" t="str">
        <f t="shared" si="26"/>
        <v/>
      </c>
      <c r="AE87" s="106" t="str">
        <f t="shared" si="27"/>
        <v/>
      </c>
      <c r="AF87" s="106" t="str">
        <f t="shared" si="28"/>
        <v/>
      </c>
      <c r="AG87" s="106" t="str">
        <f t="shared" si="29"/>
        <v/>
      </c>
      <c r="AH87" s="106" t="str">
        <f t="shared" si="30"/>
        <v/>
      </c>
      <c r="AI87" s="106" t="str">
        <f t="shared" si="31"/>
        <v/>
      </c>
      <c r="AJ87" s="106" t="str">
        <f t="shared" si="32"/>
        <v/>
      </c>
      <c r="AK87" s="106" t="str">
        <f t="shared" si="33"/>
        <v/>
      </c>
      <c r="AL87" s="106" t="str">
        <f t="shared" si="34"/>
        <v/>
      </c>
      <c r="AM87" s="106" t="str">
        <f t="shared" si="35"/>
        <v/>
      </c>
      <c r="AN87" s="106" t="str">
        <f t="shared" si="36"/>
        <v/>
      </c>
      <c r="AO87" s="106" t="str">
        <f t="shared" si="37"/>
        <v/>
      </c>
      <c r="AP87" s="106" t="str">
        <f t="shared" si="38"/>
        <v/>
      </c>
      <c r="AQ87" s="106" t="str">
        <f t="shared" si="39"/>
        <v/>
      </c>
      <c r="AR87" s="269" t="str">
        <f t="shared" si="40"/>
        <v/>
      </c>
      <c r="AS87" s="269" t="str">
        <f t="shared" si="41"/>
        <v/>
      </c>
      <c r="AT87" s="269" t="str">
        <f t="shared" si="42"/>
        <v/>
      </c>
      <c r="AU87" s="269" t="str">
        <f t="shared" si="43"/>
        <v/>
      </c>
      <c r="AV87" s="269"/>
      <c r="AW87" s="106"/>
      <c r="AX87" s="431" t="str">
        <f t="shared" si="46"/>
        <v/>
      </c>
      <c r="AY87" s="431" t="str">
        <f t="shared" si="47"/>
        <v/>
      </c>
      <c r="AZ87" s="431" t="str">
        <f t="shared" si="45"/>
        <v/>
      </c>
      <c r="BA87" s="431"/>
      <c r="BB87" s="428"/>
      <c r="BC87" s="428"/>
      <c r="BD87" s="428"/>
      <c r="BE87" s="428"/>
    </row>
    <row r="88" spans="1:57" ht="15.75" customHeight="1" x14ac:dyDescent="0.3">
      <c r="A88" s="154" t="str">
        <f>Contacts!$L$11&amp;"_"&amp;'Service Points'!C88</f>
        <v>S8602_51</v>
      </c>
      <c r="B88" s="414">
        <f>IF(ISERROR(VLOOKUP(A88,LY!$D:$E,1,FALSE)),0,1)</f>
        <v>0</v>
      </c>
      <c r="C88" s="305">
        <f t="shared" si="44"/>
        <v>51</v>
      </c>
      <c r="D88" s="307" t="str">
        <f t="shared" si="48"/>
        <v/>
      </c>
      <c r="E88" s="42" t="str">
        <f t="shared" si="49"/>
        <v/>
      </c>
      <c r="F88" s="42" t="str">
        <f t="shared" si="50"/>
        <v/>
      </c>
      <c r="G88" s="42" t="str">
        <f t="shared" si="51"/>
        <v/>
      </c>
      <c r="H88" s="306" t="str">
        <f t="shared" si="52"/>
        <v/>
      </c>
      <c r="I88" s="136" t="str">
        <f t="shared" si="53"/>
        <v/>
      </c>
      <c r="J88" s="412" t="str">
        <f t="shared" si="9"/>
        <v/>
      </c>
      <c r="K88" s="48">
        <f t="shared" si="54"/>
        <v>0</v>
      </c>
      <c r="L88" s="269" t="str">
        <f t="shared" si="10"/>
        <v/>
      </c>
      <c r="M88" s="269" t="str">
        <f t="shared" si="11"/>
        <v/>
      </c>
      <c r="N88" s="152"/>
      <c r="O88" s="106" t="str">
        <f t="shared" si="12"/>
        <v/>
      </c>
      <c r="P88" s="106" t="str">
        <f t="shared" si="13"/>
        <v/>
      </c>
      <c r="Q88" s="106" t="str">
        <f t="shared" si="14"/>
        <v/>
      </c>
      <c r="R88" s="106" t="str">
        <f t="shared" si="15"/>
        <v/>
      </c>
      <c r="S88" s="106" t="str">
        <f t="shared" si="16"/>
        <v/>
      </c>
      <c r="T88" s="106" t="str">
        <f t="shared" si="17"/>
        <v/>
      </c>
      <c r="U88" s="106" t="str">
        <f t="shared" si="18"/>
        <v/>
      </c>
      <c r="V88" s="106" t="str">
        <f t="shared" si="19"/>
        <v/>
      </c>
      <c r="W88" s="106" t="str">
        <f t="shared" si="20"/>
        <v/>
      </c>
      <c r="X88" s="106" t="str">
        <f t="shared" si="21"/>
        <v/>
      </c>
      <c r="Y88" s="106" t="str">
        <f t="shared" si="22"/>
        <v/>
      </c>
      <c r="Z88" s="106" t="str">
        <f t="shared" si="23"/>
        <v/>
      </c>
      <c r="AA88" s="106" t="str">
        <f t="shared" si="24"/>
        <v/>
      </c>
      <c r="AB88" s="106" t="str">
        <f t="shared" si="25"/>
        <v/>
      </c>
      <c r="AC88" s="106"/>
      <c r="AD88" s="106" t="str">
        <f t="shared" si="26"/>
        <v/>
      </c>
      <c r="AE88" s="106" t="str">
        <f t="shared" si="27"/>
        <v/>
      </c>
      <c r="AF88" s="106" t="str">
        <f t="shared" si="28"/>
        <v/>
      </c>
      <c r="AG88" s="106" t="str">
        <f t="shared" si="29"/>
        <v/>
      </c>
      <c r="AH88" s="106" t="str">
        <f t="shared" si="30"/>
        <v/>
      </c>
      <c r="AI88" s="106" t="str">
        <f t="shared" si="31"/>
        <v/>
      </c>
      <c r="AJ88" s="106" t="str">
        <f t="shared" si="32"/>
        <v/>
      </c>
      <c r="AK88" s="106" t="str">
        <f t="shared" si="33"/>
        <v/>
      </c>
      <c r="AL88" s="106" t="str">
        <f t="shared" si="34"/>
        <v/>
      </c>
      <c r="AM88" s="106" t="str">
        <f t="shared" si="35"/>
        <v/>
      </c>
      <c r="AN88" s="106" t="str">
        <f t="shared" si="36"/>
        <v/>
      </c>
      <c r="AO88" s="106" t="str">
        <f t="shared" si="37"/>
        <v/>
      </c>
      <c r="AP88" s="106" t="str">
        <f t="shared" si="38"/>
        <v/>
      </c>
      <c r="AQ88" s="106" t="str">
        <f t="shared" si="39"/>
        <v/>
      </c>
      <c r="AR88" s="269" t="str">
        <f t="shared" si="40"/>
        <v/>
      </c>
      <c r="AS88" s="269" t="str">
        <f t="shared" si="41"/>
        <v/>
      </c>
      <c r="AT88" s="269" t="str">
        <f t="shared" si="42"/>
        <v/>
      </c>
      <c r="AU88" s="269" t="str">
        <f t="shared" si="43"/>
        <v/>
      </c>
      <c r="AV88" s="269"/>
      <c r="AW88" s="106"/>
      <c r="AX88" s="431" t="str">
        <f t="shared" si="46"/>
        <v/>
      </c>
      <c r="AY88" s="431" t="str">
        <f t="shared" si="47"/>
        <v/>
      </c>
      <c r="AZ88" s="431" t="str">
        <f t="shared" si="45"/>
        <v/>
      </c>
      <c r="BA88" s="431"/>
      <c r="BB88" s="428"/>
      <c r="BC88" s="428"/>
      <c r="BD88" s="428"/>
      <c r="BE88" s="428"/>
    </row>
    <row r="89" spans="1:57" ht="15.75" customHeight="1" x14ac:dyDescent="0.3">
      <c r="A89" s="154" t="str">
        <f>Contacts!$L$11&amp;"_"&amp;'Service Points'!C89</f>
        <v>S8602_52</v>
      </c>
      <c r="B89" s="414">
        <f>IF(ISERROR(VLOOKUP(A89,LY!$D:$E,1,FALSE)),0,1)</f>
        <v>0</v>
      </c>
      <c r="C89" s="305">
        <f t="shared" si="44"/>
        <v>52</v>
      </c>
      <c r="D89" s="307" t="str">
        <f t="shared" si="48"/>
        <v/>
      </c>
      <c r="E89" s="42" t="str">
        <f t="shared" si="49"/>
        <v/>
      </c>
      <c r="F89" s="42" t="str">
        <f t="shared" si="50"/>
        <v/>
      </c>
      <c r="G89" s="42" t="str">
        <f t="shared" si="51"/>
        <v/>
      </c>
      <c r="H89" s="306" t="str">
        <f t="shared" si="52"/>
        <v/>
      </c>
      <c r="I89" s="136" t="str">
        <f t="shared" si="53"/>
        <v/>
      </c>
      <c r="J89" s="412" t="str">
        <f t="shared" si="9"/>
        <v/>
      </c>
      <c r="K89" s="48">
        <f t="shared" si="54"/>
        <v>0</v>
      </c>
      <c r="L89" s="269" t="str">
        <f t="shared" si="10"/>
        <v/>
      </c>
      <c r="M89" s="269" t="str">
        <f t="shared" si="11"/>
        <v/>
      </c>
      <c r="N89" s="152"/>
      <c r="O89" s="106" t="str">
        <f t="shared" si="12"/>
        <v/>
      </c>
      <c r="P89" s="106" t="str">
        <f t="shared" si="13"/>
        <v/>
      </c>
      <c r="Q89" s="106" t="str">
        <f t="shared" si="14"/>
        <v/>
      </c>
      <c r="R89" s="106" t="str">
        <f t="shared" si="15"/>
        <v/>
      </c>
      <c r="S89" s="106" t="str">
        <f t="shared" si="16"/>
        <v/>
      </c>
      <c r="T89" s="106" t="str">
        <f t="shared" si="17"/>
        <v/>
      </c>
      <c r="U89" s="106" t="str">
        <f t="shared" si="18"/>
        <v/>
      </c>
      <c r="V89" s="106" t="str">
        <f t="shared" si="19"/>
        <v/>
      </c>
      <c r="W89" s="106" t="str">
        <f t="shared" si="20"/>
        <v/>
      </c>
      <c r="X89" s="106" t="str">
        <f t="shared" si="21"/>
        <v/>
      </c>
      <c r="Y89" s="106" t="str">
        <f t="shared" si="22"/>
        <v/>
      </c>
      <c r="Z89" s="106" t="str">
        <f t="shared" si="23"/>
        <v/>
      </c>
      <c r="AA89" s="106" t="str">
        <f t="shared" si="24"/>
        <v/>
      </c>
      <c r="AB89" s="106" t="str">
        <f t="shared" si="25"/>
        <v/>
      </c>
      <c r="AC89" s="106"/>
      <c r="AD89" s="106" t="str">
        <f t="shared" si="26"/>
        <v/>
      </c>
      <c r="AE89" s="106" t="str">
        <f t="shared" si="27"/>
        <v/>
      </c>
      <c r="AF89" s="106" t="str">
        <f t="shared" si="28"/>
        <v/>
      </c>
      <c r="AG89" s="106" t="str">
        <f t="shared" si="29"/>
        <v/>
      </c>
      <c r="AH89" s="106" t="str">
        <f t="shared" si="30"/>
        <v/>
      </c>
      <c r="AI89" s="106" t="str">
        <f t="shared" si="31"/>
        <v/>
      </c>
      <c r="AJ89" s="106" t="str">
        <f t="shared" si="32"/>
        <v/>
      </c>
      <c r="AK89" s="106" t="str">
        <f t="shared" si="33"/>
        <v/>
      </c>
      <c r="AL89" s="106" t="str">
        <f t="shared" si="34"/>
        <v/>
      </c>
      <c r="AM89" s="106" t="str">
        <f t="shared" si="35"/>
        <v/>
      </c>
      <c r="AN89" s="106" t="str">
        <f t="shared" si="36"/>
        <v/>
      </c>
      <c r="AO89" s="106" t="str">
        <f t="shared" si="37"/>
        <v/>
      </c>
      <c r="AP89" s="106" t="str">
        <f t="shared" si="38"/>
        <v/>
      </c>
      <c r="AQ89" s="106" t="str">
        <f t="shared" si="39"/>
        <v/>
      </c>
      <c r="AR89" s="269" t="str">
        <f t="shared" si="40"/>
        <v/>
      </c>
      <c r="AS89" s="269" t="str">
        <f t="shared" si="41"/>
        <v/>
      </c>
      <c r="AT89" s="269" t="str">
        <f t="shared" si="42"/>
        <v/>
      </c>
      <c r="AU89" s="269" t="str">
        <f t="shared" si="43"/>
        <v/>
      </c>
      <c r="AV89" s="269"/>
      <c r="AW89" s="106"/>
      <c r="AX89" s="431" t="str">
        <f t="shared" si="46"/>
        <v/>
      </c>
      <c r="AY89" s="431" t="str">
        <f t="shared" si="47"/>
        <v/>
      </c>
      <c r="AZ89" s="431" t="str">
        <f t="shared" si="45"/>
        <v/>
      </c>
      <c r="BA89" s="431"/>
      <c r="BB89" s="428"/>
      <c r="BC89" s="428"/>
      <c r="BD89" s="428"/>
      <c r="BE89" s="428"/>
    </row>
    <row r="90" spans="1:57" ht="15.75" customHeight="1" x14ac:dyDescent="0.3">
      <c r="A90" s="154" t="str">
        <f>Contacts!$L$11&amp;"_"&amp;'Service Points'!C90</f>
        <v>S8602_53</v>
      </c>
      <c r="B90" s="414">
        <f>IF(ISERROR(VLOOKUP(A90,LY!$D:$E,1,FALSE)),0,1)</f>
        <v>0</v>
      </c>
      <c r="C90" s="305">
        <f t="shared" si="44"/>
        <v>53</v>
      </c>
      <c r="D90" s="307" t="str">
        <f t="shared" si="48"/>
        <v/>
      </c>
      <c r="E90" s="42" t="str">
        <f t="shared" si="49"/>
        <v/>
      </c>
      <c r="F90" s="42" t="str">
        <f t="shared" si="50"/>
        <v/>
      </c>
      <c r="G90" s="42" t="str">
        <f t="shared" si="51"/>
        <v/>
      </c>
      <c r="H90" s="306" t="str">
        <f t="shared" si="52"/>
        <v/>
      </c>
      <c r="I90" s="136" t="str">
        <f t="shared" si="53"/>
        <v/>
      </c>
      <c r="J90" s="412" t="str">
        <f t="shared" si="9"/>
        <v/>
      </c>
      <c r="K90" s="48">
        <f t="shared" si="54"/>
        <v>0</v>
      </c>
      <c r="L90" s="269" t="str">
        <f t="shared" si="10"/>
        <v/>
      </c>
      <c r="M90" s="269" t="str">
        <f t="shared" si="11"/>
        <v/>
      </c>
      <c r="N90" s="152"/>
      <c r="O90" s="106" t="str">
        <f t="shared" si="12"/>
        <v/>
      </c>
      <c r="P90" s="106" t="str">
        <f t="shared" si="13"/>
        <v/>
      </c>
      <c r="Q90" s="106" t="str">
        <f t="shared" si="14"/>
        <v/>
      </c>
      <c r="R90" s="106" t="str">
        <f t="shared" si="15"/>
        <v/>
      </c>
      <c r="S90" s="106" t="str">
        <f t="shared" si="16"/>
        <v/>
      </c>
      <c r="T90" s="106" t="str">
        <f t="shared" si="17"/>
        <v/>
      </c>
      <c r="U90" s="106" t="str">
        <f t="shared" si="18"/>
        <v/>
      </c>
      <c r="V90" s="106" t="str">
        <f t="shared" si="19"/>
        <v/>
      </c>
      <c r="W90" s="106" t="str">
        <f t="shared" si="20"/>
        <v/>
      </c>
      <c r="X90" s="106" t="str">
        <f t="shared" si="21"/>
        <v/>
      </c>
      <c r="Y90" s="106" t="str">
        <f t="shared" si="22"/>
        <v/>
      </c>
      <c r="Z90" s="106" t="str">
        <f t="shared" si="23"/>
        <v/>
      </c>
      <c r="AA90" s="106" t="str">
        <f t="shared" si="24"/>
        <v/>
      </c>
      <c r="AB90" s="106" t="str">
        <f t="shared" si="25"/>
        <v/>
      </c>
      <c r="AC90" s="106"/>
      <c r="AD90" s="106" t="str">
        <f t="shared" si="26"/>
        <v/>
      </c>
      <c r="AE90" s="106" t="str">
        <f t="shared" si="27"/>
        <v/>
      </c>
      <c r="AF90" s="106" t="str">
        <f t="shared" si="28"/>
        <v/>
      </c>
      <c r="AG90" s="106" t="str">
        <f t="shared" si="29"/>
        <v/>
      </c>
      <c r="AH90" s="106" t="str">
        <f t="shared" si="30"/>
        <v/>
      </c>
      <c r="AI90" s="106" t="str">
        <f t="shared" si="31"/>
        <v/>
      </c>
      <c r="AJ90" s="106" t="str">
        <f t="shared" si="32"/>
        <v/>
      </c>
      <c r="AK90" s="106" t="str">
        <f t="shared" si="33"/>
        <v/>
      </c>
      <c r="AL90" s="106" t="str">
        <f t="shared" si="34"/>
        <v/>
      </c>
      <c r="AM90" s="106" t="str">
        <f t="shared" si="35"/>
        <v/>
      </c>
      <c r="AN90" s="106" t="str">
        <f t="shared" si="36"/>
        <v/>
      </c>
      <c r="AO90" s="106" t="str">
        <f t="shared" si="37"/>
        <v/>
      </c>
      <c r="AP90" s="106" t="str">
        <f t="shared" si="38"/>
        <v/>
      </c>
      <c r="AQ90" s="106" t="str">
        <f t="shared" si="39"/>
        <v/>
      </c>
      <c r="AR90" s="269" t="str">
        <f t="shared" si="40"/>
        <v/>
      </c>
      <c r="AS90" s="269" t="str">
        <f t="shared" si="41"/>
        <v/>
      </c>
      <c r="AT90" s="269" t="str">
        <f t="shared" si="42"/>
        <v/>
      </c>
      <c r="AU90" s="269" t="str">
        <f t="shared" si="43"/>
        <v/>
      </c>
      <c r="AV90" s="269"/>
      <c r="AW90" s="106"/>
      <c r="AX90" s="431" t="str">
        <f t="shared" si="46"/>
        <v/>
      </c>
      <c r="AY90" s="431" t="str">
        <f t="shared" si="47"/>
        <v/>
      </c>
      <c r="AZ90" s="431" t="str">
        <f t="shared" si="45"/>
        <v/>
      </c>
      <c r="BA90" s="431"/>
      <c r="BB90" s="428"/>
      <c r="BC90" s="428"/>
      <c r="BD90" s="428"/>
      <c r="BE90" s="428"/>
    </row>
    <row r="91" spans="1:57" ht="15.75" customHeight="1" x14ac:dyDescent="0.3">
      <c r="A91" s="154" t="str">
        <f>Contacts!$L$11&amp;"_"&amp;'Service Points'!C91</f>
        <v>S8602_54</v>
      </c>
      <c r="B91" s="414">
        <f>IF(ISERROR(VLOOKUP(A91,LY!$D:$E,1,FALSE)),0,1)</f>
        <v>0</v>
      </c>
      <c r="C91" s="305">
        <f t="shared" si="44"/>
        <v>54</v>
      </c>
      <c r="D91" s="307" t="str">
        <f t="shared" si="48"/>
        <v/>
      </c>
      <c r="E91" s="42" t="str">
        <f t="shared" si="49"/>
        <v/>
      </c>
      <c r="F91" s="42" t="str">
        <f t="shared" si="50"/>
        <v/>
      </c>
      <c r="G91" s="42" t="str">
        <f t="shared" si="51"/>
        <v/>
      </c>
      <c r="H91" s="306" t="str">
        <f t="shared" si="52"/>
        <v/>
      </c>
      <c r="I91" s="136" t="str">
        <f t="shared" si="53"/>
        <v/>
      </c>
      <c r="J91" s="412" t="str">
        <f t="shared" si="9"/>
        <v/>
      </c>
      <c r="K91" s="48">
        <f t="shared" si="54"/>
        <v>0</v>
      </c>
      <c r="L91" s="269" t="str">
        <f t="shared" si="10"/>
        <v/>
      </c>
      <c r="M91" s="269" t="str">
        <f t="shared" si="11"/>
        <v/>
      </c>
      <c r="N91" s="152"/>
      <c r="O91" s="106" t="str">
        <f t="shared" si="12"/>
        <v/>
      </c>
      <c r="P91" s="106" t="str">
        <f t="shared" si="13"/>
        <v/>
      </c>
      <c r="Q91" s="106" t="str">
        <f t="shared" si="14"/>
        <v/>
      </c>
      <c r="R91" s="106" t="str">
        <f t="shared" si="15"/>
        <v/>
      </c>
      <c r="S91" s="106" t="str">
        <f t="shared" si="16"/>
        <v/>
      </c>
      <c r="T91" s="106" t="str">
        <f t="shared" si="17"/>
        <v/>
      </c>
      <c r="U91" s="106" t="str">
        <f t="shared" si="18"/>
        <v/>
      </c>
      <c r="V91" s="106" t="str">
        <f t="shared" si="19"/>
        <v/>
      </c>
      <c r="W91" s="106" t="str">
        <f t="shared" si="20"/>
        <v/>
      </c>
      <c r="X91" s="106" t="str">
        <f t="shared" si="21"/>
        <v/>
      </c>
      <c r="Y91" s="106" t="str">
        <f t="shared" si="22"/>
        <v/>
      </c>
      <c r="Z91" s="106" t="str">
        <f t="shared" si="23"/>
        <v/>
      </c>
      <c r="AA91" s="106" t="str">
        <f t="shared" si="24"/>
        <v/>
      </c>
      <c r="AB91" s="106" t="str">
        <f t="shared" si="25"/>
        <v/>
      </c>
      <c r="AC91" s="106"/>
      <c r="AD91" s="106" t="str">
        <f t="shared" si="26"/>
        <v/>
      </c>
      <c r="AE91" s="106" t="str">
        <f t="shared" si="27"/>
        <v/>
      </c>
      <c r="AF91" s="106" t="str">
        <f t="shared" si="28"/>
        <v/>
      </c>
      <c r="AG91" s="106" t="str">
        <f t="shared" si="29"/>
        <v/>
      </c>
      <c r="AH91" s="106" t="str">
        <f t="shared" si="30"/>
        <v/>
      </c>
      <c r="AI91" s="106" t="str">
        <f t="shared" si="31"/>
        <v/>
      </c>
      <c r="AJ91" s="106" t="str">
        <f t="shared" si="32"/>
        <v/>
      </c>
      <c r="AK91" s="106" t="str">
        <f t="shared" si="33"/>
        <v/>
      </c>
      <c r="AL91" s="106" t="str">
        <f t="shared" si="34"/>
        <v/>
      </c>
      <c r="AM91" s="106" t="str">
        <f t="shared" si="35"/>
        <v/>
      </c>
      <c r="AN91" s="106" t="str">
        <f t="shared" si="36"/>
        <v/>
      </c>
      <c r="AO91" s="106" t="str">
        <f t="shared" si="37"/>
        <v/>
      </c>
      <c r="AP91" s="106" t="str">
        <f t="shared" si="38"/>
        <v/>
      </c>
      <c r="AQ91" s="106" t="str">
        <f t="shared" si="39"/>
        <v/>
      </c>
      <c r="AR91" s="269" t="str">
        <f t="shared" si="40"/>
        <v/>
      </c>
      <c r="AS91" s="269" t="str">
        <f t="shared" si="41"/>
        <v/>
      </c>
      <c r="AT91" s="269" t="str">
        <f t="shared" si="42"/>
        <v/>
      </c>
      <c r="AU91" s="269" t="str">
        <f t="shared" si="43"/>
        <v/>
      </c>
      <c r="AV91" s="269"/>
      <c r="AW91" s="106"/>
      <c r="AX91" s="431" t="str">
        <f t="shared" si="46"/>
        <v/>
      </c>
      <c r="AY91" s="431" t="str">
        <f t="shared" si="47"/>
        <v/>
      </c>
      <c r="AZ91" s="431" t="str">
        <f t="shared" si="45"/>
        <v/>
      </c>
      <c r="BA91" s="431"/>
      <c r="BB91" s="428"/>
      <c r="BC91" s="428"/>
      <c r="BD91" s="428"/>
      <c r="BE91" s="428"/>
    </row>
    <row r="92" spans="1:57" ht="15.75" customHeight="1" x14ac:dyDescent="0.3">
      <c r="A92" s="154" t="str">
        <f>Contacts!$L$11&amp;"_"&amp;'Service Points'!C92</f>
        <v>S8602_55</v>
      </c>
      <c r="B92" s="414">
        <f>IF(ISERROR(VLOOKUP(A92,LY!$D:$E,1,FALSE)),0,1)</f>
        <v>0</v>
      </c>
      <c r="C92" s="305">
        <f t="shared" si="44"/>
        <v>55</v>
      </c>
      <c r="D92" s="307" t="str">
        <f t="shared" si="48"/>
        <v/>
      </c>
      <c r="E92" s="42" t="str">
        <f t="shared" si="49"/>
        <v/>
      </c>
      <c r="F92" s="42" t="str">
        <f t="shared" si="50"/>
        <v/>
      </c>
      <c r="G92" s="42" t="str">
        <f t="shared" si="51"/>
        <v/>
      </c>
      <c r="H92" s="306" t="str">
        <f t="shared" si="52"/>
        <v/>
      </c>
      <c r="I92" s="136" t="str">
        <f t="shared" si="53"/>
        <v/>
      </c>
      <c r="J92" s="412" t="str">
        <f t="shared" si="9"/>
        <v/>
      </c>
      <c r="K92" s="48">
        <f t="shared" si="54"/>
        <v>0</v>
      </c>
      <c r="L92" s="269" t="str">
        <f t="shared" si="10"/>
        <v/>
      </c>
      <c r="M92" s="269" t="str">
        <f t="shared" si="11"/>
        <v/>
      </c>
      <c r="N92" s="152"/>
      <c r="O92" s="106" t="str">
        <f t="shared" si="12"/>
        <v/>
      </c>
      <c r="P92" s="106" t="str">
        <f t="shared" si="13"/>
        <v/>
      </c>
      <c r="Q92" s="106" t="str">
        <f t="shared" si="14"/>
        <v/>
      </c>
      <c r="R92" s="106" t="str">
        <f t="shared" si="15"/>
        <v/>
      </c>
      <c r="S92" s="106" t="str">
        <f t="shared" si="16"/>
        <v/>
      </c>
      <c r="T92" s="106" t="str">
        <f t="shared" si="17"/>
        <v/>
      </c>
      <c r="U92" s="106" t="str">
        <f t="shared" si="18"/>
        <v/>
      </c>
      <c r="V92" s="106" t="str">
        <f t="shared" si="19"/>
        <v/>
      </c>
      <c r="W92" s="106" t="str">
        <f t="shared" si="20"/>
        <v/>
      </c>
      <c r="X92" s="106" t="str">
        <f t="shared" si="21"/>
        <v/>
      </c>
      <c r="Y92" s="106" t="str">
        <f t="shared" si="22"/>
        <v/>
      </c>
      <c r="Z92" s="106" t="str">
        <f t="shared" si="23"/>
        <v/>
      </c>
      <c r="AA92" s="106" t="str">
        <f t="shared" si="24"/>
        <v/>
      </c>
      <c r="AB92" s="106" t="str">
        <f t="shared" si="25"/>
        <v/>
      </c>
      <c r="AC92" s="106"/>
      <c r="AD92" s="106" t="str">
        <f t="shared" si="26"/>
        <v/>
      </c>
      <c r="AE92" s="106" t="str">
        <f t="shared" si="27"/>
        <v/>
      </c>
      <c r="AF92" s="106" t="str">
        <f t="shared" si="28"/>
        <v/>
      </c>
      <c r="AG92" s="106" t="str">
        <f t="shared" si="29"/>
        <v/>
      </c>
      <c r="AH92" s="106" t="str">
        <f t="shared" si="30"/>
        <v/>
      </c>
      <c r="AI92" s="106" t="str">
        <f t="shared" si="31"/>
        <v/>
      </c>
      <c r="AJ92" s="106" t="str">
        <f t="shared" si="32"/>
        <v/>
      </c>
      <c r="AK92" s="106" t="str">
        <f t="shared" si="33"/>
        <v/>
      </c>
      <c r="AL92" s="106" t="str">
        <f t="shared" si="34"/>
        <v/>
      </c>
      <c r="AM92" s="106" t="str">
        <f t="shared" si="35"/>
        <v/>
      </c>
      <c r="AN92" s="106" t="str">
        <f t="shared" si="36"/>
        <v/>
      </c>
      <c r="AO92" s="106" t="str">
        <f t="shared" si="37"/>
        <v/>
      </c>
      <c r="AP92" s="106" t="str">
        <f t="shared" si="38"/>
        <v/>
      </c>
      <c r="AQ92" s="106" t="str">
        <f t="shared" si="39"/>
        <v/>
      </c>
      <c r="AR92" s="269" t="str">
        <f t="shared" si="40"/>
        <v/>
      </c>
      <c r="AS92" s="269" t="str">
        <f t="shared" si="41"/>
        <v/>
      </c>
      <c r="AT92" s="269" t="str">
        <f t="shared" si="42"/>
        <v/>
      </c>
      <c r="AU92" s="269" t="str">
        <f t="shared" si="43"/>
        <v/>
      </c>
      <c r="AV92" s="269"/>
      <c r="AW92" s="106"/>
      <c r="AX92" s="431" t="str">
        <f t="shared" si="46"/>
        <v/>
      </c>
      <c r="AY92" s="431" t="str">
        <f t="shared" si="47"/>
        <v/>
      </c>
      <c r="AZ92" s="431" t="str">
        <f t="shared" si="45"/>
        <v/>
      </c>
      <c r="BA92" s="431"/>
      <c r="BB92" s="428"/>
      <c r="BC92" s="428"/>
      <c r="BD92" s="428"/>
      <c r="BE92" s="428"/>
    </row>
    <row r="93" spans="1:57" ht="15.75" customHeight="1" x14ac:dyDescent="0.3">
      <c r="A93" s="154" t="str">
        <f>Contacts!$L$11&amp;"_"&amp;'Service Points'!C93</f>
        <v>S8602_56</v>
      </c>
      <c r="B93" s="414">
        <f>IF(ISERROR(VLOOKUP(A93,LY!$D:$E,1,FALSE)),0,1)</f>
        <v>0</v>
      </c>
      <c r="C93" s="305">
        <f t="shared" si="44"/>
        <v>56</v>
      </c>
      <c r="D93" s="307" t="str">
        <f t="shared" si="48"/>
        <v/>
      </c>
      <c r="E93" s="42" t="str">
        <f t="shared" si="49"/>
        <v/>
      </c>
      <c r="F93" s="42" t="str">
        <f t="shared" si="50"/>
        <v/>
      </c>
      <c r="G93" s="42" t="str">
        <f t="shared" si="51"/>
        <v/>
      </c>
      <c r="H93" s="306" t="str">
        <f t="shared" si="52"/>
        <v/>
      </c>
      <c r="I93" s="136" t="str">
        <f t="shared" si="53"/>
        <v/>
      </c>
      <c r="J93" s="412" t="str">
        <f t="shared" si="9"/>
        <v/>
      </c>
      <c r="K93" s="48">
        <f t="shared" si="54"/>
        <v>0</v>
      </c>
      <c r="L93" s="269" t="str">
        <f t="shared" si="10"/>
        <v/>
      </c>
      <c r="M93" s="269" t="str">
        <f t="shared" si="11"/>
        <v/>
      </c>
      <c r="N93" s="152"/>
      <c r="O93" s="106" t="str">
        <f t="shared" si="12"/>
        <v/>
      </c>
      <c r="P93" s="106" t="str">
        <f t="shared" si="13"/>
        <v/>
      </c>
      <c r="Q93" s="106" t="str">
        <f t="shared" si="14"/>
        <v/>
      </c>
      <c r="R93" s="106" t="str">
        <f t="shared" si="15"/>
        <v/>
      </c>
      <c r="S93" s="106" t="str">
        <f t="shared" si="16"/>
        <v/>
      </c>
      <c r="T93" s="106" t="str">
        <f t="shared" si="17"/>
        <v/>
      </c>
      <c r="U93" s="106" t="str">
        <f t="shared" si="18"/>
        <v/>
      </c>
      <c r="V93" s="106" t="str">
        <f t="shared" si="19"/>
        <v/>
      </c>
      <c r="W93" s="106" t="str">
        <f t="shared" si="20"/>
        <v/>
      </c>
      <c r="X93" s="106" t="str">
        <f t="shared" si="21"/>
        <v/>
      </c>
      <c r="Y93" s="106" t="str">
        <f t="shared" si="22"/>
        <v/>
      </c>
      <c r="Z93" s="106" t="str">
        <f t="shared" si="23"/>
        <v/>
      </c>
      <c r="AA93" s="106" t="str">
        <f t="shared" si="24"/>
        <v/>
      </c>
      <c r="AB93" s="106" t="str">
        <f t="shared" si="25"/>
        <v/>
      </c>
      <c r="AC93" s="106"/>
      <c r="AD93" s="106" t="str">
        <f t="shared" si="26"/>
        <v/>
      </c>
      <c r="AE93" s="106" t="str">
        <f t="shared" si="27"/>
        <v/>
      </c>
      <c r="AF93" s="106" t="str">
        <f t="shared" si="28"/>
        <v/>
      </c>
      <c r="AG93" s="106" t="str">
        <f t="shared" si="29"/>
        <v/>
      </c>
      <c r="AH93" s="106" t="str">
        <f t="shared" si="30"/>
        <v/>
      </c>
      <c r="AI93" s="106" t="str">
        <f t="shared" si="31"/>
        <v/>
      </c>
      <c r="AJ93" s="106" t="str">
        <f t="shared" si="32"/>
        <v/>
      </c>
      <c r="AK93" s="106" t="str">
        <f t="shared" si="33"/>
        <v/>
      </c>
      <c r="AL93" s="106" t="str">
        <f t="shared" si="34"/>
        <v/>
      </c>
      <c r="AM93" s="106" t="str">
        <f t="shared" si="35"/>
        <v/>
      </c>
      <c r="AN93" s="106" t="str">
        <f t="shared" si="36"/>
        <v/>
      </c>
      <c r="AO93" s="106" t="str">
        <f t="shared" si="37"/>
        <v/>
      </c>
      <c r="AP93" s="106" t="str">
        <f t="shared" si="38"/>
        <v/>
      </c>
      <c r="AQ93" s="106" t="str">
        <f t="shared" si="39"/>
        <v/>
      </c>
      <c r="AR93" s="269" t="str">
        <f t="shared" si="40"/>
        <v/>
      </c>
      <c r="AS93" s="269" t="str">
        <f t="shared" si="41"/>
        <v/>
      </c>
      <c r="AT93" s="269" t="str">
        <f t="shared" si="42"/>
        <v/>
      </c>
      <c r="AU93" s="269" t="str">
        <f t="shared" si="43"/>
        <v/>
      </c>
      <c r="AV93" s="269"/>
      <c r="AW93" s="106"/>
      <c r="AX93" s="431" t="str">
        <f t="shared" si="46"/>
        <v/>
      </c>
      <c r="AY93" s="431" t="str">
        <f t="shared" si="47"/>
        <v/>
      </c>
      <c r="AZ93" s="431" t="str">
        <f t="shared" si="45"/>
        <v/>
      </c>
      <c r="BA93" s="431"/>
      <c r="BB93" s="428"/>
      <c r="BC93" s="428"/>
      <c r="BD93" s="428"/>
      <c r="BE93" s="428"/>
    </row>
    <row r="94" spans="1:57" ht="15.75" customHeight="1" x14ac:dyDescent="0.3">
      <c r="A94" s="154" t="str">
        <f>Contacts!$L$11&amp;"_"&amp;'Service Points'!C94</f>
        <v>S8602_57</v>
      </c>
      <c r="B94" s="414">
        <f>IF(ISERROR(VLOOKUP(A94,LY!$D:$E,1,FALSE)),0,1)</f>
        <v>0</v>
      </c>
      <c r="C94" s="305">
        <f t="shared" si="44"/>
        <v>57</v>
      </c>
      <c r="D94" s="307" t="str">
        <f t="shared" si="48"/>
        <v/>
      </c>
      <c r="E94" s="42" t="str">
        <f t="shared" si="49"/>
        <v/>
      </c>
      <c r="F94" s="42" t="str">
        <f t="shared" si="50"/>
        <v/>
      </c>
      <c r="G94" s="42" t="str">
        <f t="shared" si="51"/>
        <v/>
      </c>
      <c r="H94" s="306" t="str">
        <f t="shared" si="52"/>
        <v/>
      </c>
      <c r="I94" s="136" t="str">
        <f t="shared" si="53"/>
        <v/>
      </c>
      <c r="J94" s="412" t="str">
        <f t="shared" si="9"/>
        <v/>
      </c>
      <c r="K94" s="48">
        <f t="shared" si="54"/>
        <v>0</v>
      </c>
      <c r="L94" s="269" t="str">
        <f t="shared" si="10"/>
        <v/>
      </c>
      <c r="M94" s="269" t="str">
        <f t="shared" si="11"/>
        <v/>
      </c>
      <c r="N94" s="152"/>
      <c r="O94" s="106" t="str">
        <f t="shared" si="12"/>
        <v/>
      </c>
      <c r="P94" s="106" t="str">
        <f t="shared" si="13"/>
        <v/>
      </c>
      <c r="Q94" s="106" t="str">
        <f t="shared" si="14"/>
        <v/>
      </c>
      <c r="R94" s="106" t="str">
        <f t="shared" si="15"/>
        <v/>
      </c>
      <c r="S94" s="106" t="str">
        <f t="shared" si="16"/>
        <v/>
      </c>
      <c r="T94" s="106" t="str">
        <f t="shared" si="17"/>
        <v/>
      </c>
      <c r="U94" s="106" t="str">
        <f t="shared" si="18"/>
        <v/>
      </c>
      <c r="V94" s="106" t="str">
        <f t="shared" si="19"/>
        <v/>
      </c>
      <c r="W94" s="106" t="str">
        <f t="shared" si="20"/>
        <v/>
      </c>
      <c r="X94" s="106" t="str">
        <f t="shared" si="21"/>
        <v/>
      </c>
      <c r="Y94" s="106" t="str">
        <f t="shared" si="22"/>
        <v/>
      </c>
      <c r="Z94" s="106" t="str">
        <f t="shared" si="23"/>
        <v/>
      </c>
      <c r="AA94" s="106" t="str">
        <f t="shared" si="24"/>
        <v/>
      </c>
      <c r="AB94" s="106" t="str">
        <f t="shared" si="25"/>
        <v/>
      </c>
      <c r="AC94" s="106"/>
      <c r="AD94" s="106" t="str">
        <f t="shared" si="26"/>
        <v/>
      </c>
      <c r="AE94" s="106" t="str">
        <f t="shared" si="27"/>
        <v/>
      </c>
      <c r="AF94" s="106" t="str">
        <f t="shared" si="28"/>
        <v/>
      </c>
      <c r="AG94" s="106" t="str">
        <f t="shared" si="29"/>
        <v/>
      </c>
      <c r="AH94" s="106" t="str">
        <f t="shared" si="30"/>
        <v/>
      </c>
      <c r="AI94" s="106" t="str">
        <f t="shared" si="31"/>
        <v/>
      </c>
      <c r="AJ94" s="106" t="str">
        <f t="shared" si="32"/>
        <v/>
      </c>
      <c r="AK94" s="106" t="str">
        <f t="shared" si="33"/>
        <v/>
      </c>
      <c r="AL94" s="106" t="str">
        <f t="shared" si="34"/>
        <v/>
      </c>
      <c r="AM94" s="106" t="str">
        <f t="shared" si="35"/>
        <v/>
      </c>
      <c r="AN94" s="106" t="str">
        <f t="shared" si="36"/>
        <v/>
      </c>
      <c r="AO94" s="106" t="str">
        <f t="shared" si="37"/>
        <v/>
      </c>
      <c r="AP94" s="106" t="str">
        <f t="shared" si="38"/>
        <v/>
      </c>
      <c r="AQ94" s="106" t="str">
        <f t="shared" si="39"/>
        <v/>
      </c>
      <c r="AR94" s="269" t="str">
        <f t="shared" si="40"/>
        <v/>
      </c>
      <c r="AS94" s="269" t="str">
        <f t="shared" si="41"/>
        <v/>
      </c>
      <c r="AT94" s="269" t="str">
        <f t="shared" si="42"/>
        <v/>
      </c>
      <c r="AU94" s="269" t="str">
        <f t="shared" si="43"/>
        <v/>
      </c>
      <c r="AV94" s="269"/>
      <c r="AW94" s="106"/>
      <c r="AX94" s="431" t="str">
        <f t="shared" si="46"/>
        <v/>
      </c>
      <c r="AY94" s="431" t="str">
        <f t="shared" si="47"/>
        <v/>
      </c>
      <c r="AZ94" s="431" t="str">
        <f t="shared" si="45"/>
        <v/>
      </c>
      <c r="BA94" s="431"/>
      <c r="BB94" s="428"/>
      <c r="BC94" s="428"/>
      <c r="BD94" s="428"/>
      <c r="BE94" s="428"/>
    </row>
    <row r="95" spans="1:57" ht="15.75" customHeight="1" x14ac:dyDescent="0.3">
      <c r="A95" s="154" t="str">
        <f>Contacts!$L$11&amp;"_"&amp;'Service Points'!C95</f>
        <v>S8602_58</v>
      </c>
      <c r="B95" s="414">
        <f>IF(ISERROR(VLOOKUP(A95,LY!$D:$E,1,FALSE)),0,1)</f>
        <v>0</v>
      </c>
      <c r="C95" s="305">
        <f t="shared" si="44"/>
        <v>58</v>
      </c>
      <c r="D95" s="307" t="str">
        <f t="shared" si="48"/>
        <v/>
      </c>
      <c r="E95" s="42" t="str">
        <f t="shared" si="49"/>
        <v/>
      </c>
      <c r="F95" s="42" t="str">
        <f t="shared" si="50"/>
        <v/>
      </c>
      <c r="G95" s="42" t="str">
        <f t="shared" si="51"/>
        <v/>
      </c>
      <c r="H95" s="306" t="str">
        <f t="shared" si="52"/>
        <v/>
      </c>
      <c r="I95" s="136" t="str">
        <f t="shared" si="53"/>
        <v/>
      </c>
      <c r="J95" s="412" t="str">
        <f t="shared" si="9"/>
        <v/>
      </c>
      <c r="K95" s="48">
        <f t="shared" si="54"/>
        <v>0</v>
      </c>
      <c r="L95" s="269" t="str">
        <f t="shared" si="10"/>
        <v/>
      </c>
      <c r="M95" s="269" t="str">
        <f t="shared" si="11"/>
        <v/>
      </c>
      <c r="N95" s="152"/>
      <c r="O95" s="106" t="str">
        <f t="shared" si="12"/>
        <v/>
      </c>
      <c r="P95" s="106" t="str">
        <f t="shared" si="13"/>
        <v/>
      </c>
      <c r="Q95" s="106" t="str">
        <f t="shared" si="14"/>
        <v/>
      </c>
      <c r="R95" s="106" t="str">
        <f t="shared" si="15"/>
        <v/>
      </c>
      <c r="S95" s="106" t="str">
        <f t="shared" si="16"/>
        <v/>
      </c>
      <c r="T95" s="106" t="str">
        <f t="shared" si="17"/>
        <v/>
      </c>
      <c r="U95" s="106" t="str">
        <f t="shared" si="18"/>
        <v/>
      </c>
      <c r="V95" s="106" t="str">
        <f t="shared" si="19"/>
        <v/>
      </c>
      <c r="W95" s="106" t="str">
        <f t="shared" si="20"/>
        <v/>
      </c>
      <c r="X95" s="106" t="str">
        <f t="shared" si="21"/>
        <v/>
      </c>
      <c r="Y95" s="106" t="str">
        <f t="shared" si="22"/>
        <v/>
      </c>
      <c r="Z95" s="106" t="str">
        <f t="shared" si="23"/>
        <v/>
      </c>
      <c r="AA95" s="106" t="str">
        <f t="shared" si="24"/>
        <v/>
      </c>
      <c r="AB95" s="106" t="str">
        <f t="shared" si="25"/>
        <v/>
      </c>
      <c r="AC95" s="106"/>
      <c r="AD95" s="106" t="str">
        <f t="shared" si="26"/>
        <v/>
      </c>
      <c r="AE95" s="106" t="str">
        <f t="shared" si="27"/>
        <v/>
      </c>
      <c r="AF95" s="106" t="str">
        <f t="shared" si="28"/>
        <v/>
      </c>
      <c r="AG95" s="106" t="str">
        <f t="shared" si="29"/>
        <v/>
      </c>
      <c r="AH95" s="106" t="str">
        <f t="shared" si="30"/>
        <v/>
      </c>
      <c r="AI95" s="106" t="str">
        <f t="shared" si="31"/>
        <v/>
      </c>
      <c r="AJ95" s="106" t="str">
        <f t="shared" si="32"/>
        <v/>
      </c>
      <c r="AK95" s="106" t="str">
        <f t="shared" si="33"/>
        <v/>
      </c>
      <c r="AL95" s="106" t="str">
        <f t="shared" si="34"/>
        <v/>
      </c>
      <c r="AM95" s="106" t="str">
        <f t="shared" si="35"/>
        <v/>
      </c>
      <c r="AN95" s="106" t="str">
        <f t="shared" si="36"/>
        <v/>
      </c>
      <c r="AO95" s="106" t="str">
        <f t="shared" si="37"/>
        <v/>
      </c>
      <c r="AP95" s="106" t="str">
        <f t="shared" si="38"/>
        <v/>
      </c>
      <c r="AQ95" s="106" t="str">
        <f t="shared" si="39"/>
        <v/>
      </c>
      <c r="AR95" s="269" t="str">
        <f t="shared" si="40"/>
        <v/>
      </c>
      <c r="AS95" s="269" t="str">
        <f t="shared" si="41"/>
        <v/>
      </c>
      <c r="AT95" s="269" t="str">
        <f t="shared" si="42"/>
        <v/>
      </c>
      <c r="AU95" s="269" t="str">
        <f t="shared" si="43"/>
        <v/>
      </c>
      <c r="AV95" s="269"/>
      <c r="AW95" s="106"/>
      <c r="AX95" s="431" t="str">
        <f t="shared" si="46"/>
        <v/>
      </c>
      <c r="AY95" s="431" t="str">
        <f t="shared" si="47"/>
        <v/>
      </c>
      <c r="AZ95" s="431" t="str">
        <f t="shared" si="45"/>
        <v/>
      </c>
      <c r="BA95" s="431"/>
      <c r="BB95" s="428"/>
      <c r="BC95" s="428"/>
      <c r="BD95" s="428"/>
      <c r="BE95" s="428"/>
    </row>
    <row r="96" spans="1:57" ht="15.75" customHeight="1" x14ac:dyDescent="0.3">
      <c r="A96" s="154" t="str">
        <f>Contacts!$L$11&amp;"_"&amp;'Service Points'!C96</f>
        <v>S8602_59</v>
      </c>
      <c r="B96" s="414">
        <f>IF(ISERROR(VLOOKUP(A96,LY!$D:$E,1,FALSE)),0,1)</f>
        <v>0</v>
      </c>
      <c r="C96" s="305">
        <f t="shared" si="44"/>
        <v>59</v>
      </c>
      <c r="D96" s="307" t="str">
        <f t="shared" si="48"/>
        <v/>
      </c>
      <c r="E96" s="42" t="str">
        <f t="shared" si="49"/>
        <v/>
      </c>
      <c r="F96" s="42" t="str">
        <f t="shared" si="50"/>
        <v/>
      </c>
      <c r="G96" s="42" t="str">
        <f t="shared" si="51"/>
        <v/>
      </c>
      <c r="H96" s="306" t="str">
        <f t="shared" si="52"/>
        <v/>
      </c>
      <c r="I96" s="136" t="str">
        <f t="shared" si="53"/>
        <v/>
      </c>
      <c r="J96" s="412" t="str">
        <f t="shared" si="9"/>
        <v/>
      </c>
      <c r="K96" s="48">
        <f t="shared" si="54"/>
        <v>0</v>
      </c>
      <c r="L96" s="269" t="str">
        <f t="shared" si="10"/>
        <v/>
      </c>
      <c r="M96" s="269" t="str">
        <f t="shared" si="11"/>
        <v/>
      </c>
      <c r="N96" s="152"/>
      <c r="O96" s="106" t="str">
        <f t="shared" si="12"/>
        <v/>
      </c>
      <c r="P96" s="106" t="str">
        <f t="shared" si="13"/>
        <v/>
      </c>
      <c r="Q96" s="106" t="str">
        <f t="shared" si="14"/>
        <v/>
      </c>
      <c r="R96" s="106" t="str">
        <f t="shared" si="15"/>
        <v/>
      </c>
      <c r="S96" s="106" t="str">
        <f t="shared" si="16"/>
        <v/>
      </c>
      <c r="T96" s="106" t="str">
        <f t="shared" si="17"/>
        <v/>
      </c>
      <c r="U96" s="106" t="str">
        <f t="shared" si="18"/>
        <v/>
      </c>
      <c r="V96" s="106" t="str">
        <f t="shared" si="19"/>
        <v/>
      </c>
      <c r="W96" s="106" t="str">
        <f t="shared" si="20"/>
        <v/>
      </c>
      <c r="X96" s="106" t="str">
        <f t="shared" si="21"/>
        <v/>
      </c>
      <c r="Y96" s="106" t="str">
        <f t="shared" si="22"/>
        <v/>
      </c>
      <c r="Z96" s="106" t="str">
        <f t="shared" si="23"/>
        <v/>
      </c>
      <c r="AA96" s="106" t="str">
        <f t="shared" si="24"/>
        <v/>
      </c>
      <c r="AB96" s="106" t="str">
        <f t="shared" si="25"/>
        <v/>
      </c>
      <c r="AC96" s="106"/>
      <c r="AD96" s="106" t="str">
        <f t="shared" si="26"/>
        <v/>
      </c>
      <c r="AE96" s="106" t="str">
        <f t="shared" si="27"/>
        <v/>
      </c>
      <c r="AF96" s="106" t="str">
        <f t="shared" si="28"/>
        <v/>
      </c>
      <c r="AG96" s="106" t="str">
        <f t="shared" si="29"/>
        <v/>
      </c>
      <c r="AH96" s="106" t="str">
        <f t="shared" si="30"/>
        <v/>
      </c>
      <c r="AI96" s="106" t="str">
        <f t="shared" si="31"/>
        <v/>
      </c>
      <c r="AJ96" s="106" t="str">
        <f t="shared" si="32"/>
        <v/>
      </c>
      <c r="AK96" s="106" t="str">
        <f t="shared" si="33"/>
        <v/>
      </c>
      <c r="AL96" s="106" t="str">
        <f t="shared" si="34"/>
        <v/>
      </c>
      <c r="AM96" s="106" t="str">
        <f t="shared" si="35"/>
        <v/>
      </c>
      <c r="AN96" s="106" t="str">
        <f t="shared" si="36"/>
        <v/>
      </c>
      <c r="AO96" s="106" t="str">
        <f t="shared" si="37"/>
        <v/>
      </c>
      <c r="AP96" s="106" t="str">
        <f t="shared" si="38"/>
        <v/>
      </c>
      <c r="AQ96" s="106" t="str">
        <f t="shared" si="39"/>
        <v/>
      </c>
      <c r="AR96" s="269" t="str">
        <f t="shared" si="40"/>
        <v/>
      </c>
      <c r="AS96" s="269" t="str">
        <f t="shared" si="41"/>
        <v/>
      </c>
      <c r="AT96" s="269" t="str">
        <f t="shared" si="42"/>
        <v/>
      </c>
      <c r="AU96" s="269" t="str">
        <f t="shared" si="43"/>
        <v/>
      </c>
      <c r="AV96" s="269"/>
      <c r="AW96" s="106"/>
      <c r="AX96" s="431" t="str">
        <f t="shared" si="46"/>
        <v/>
      </c>
      <c r="AY96" s="431" t="str">
        <f t="shared" si="47"/>
        <v/>
      </c>
      <c r="AZ96" s="431" t="str">
        <f t="shared" si="45"/>
        <v/>
      </c>
      <c r="BA96" s="431"/>
      <c r="BB96" s="428"/>
      <c r="BC96" s="428"/>
      <c r="BD96" s="428"/>
      <c r="BE96" s="428"/>
    </row>
    <row r="97" spans="1:57" ht="15.75" customHeight="1" x14ac:dyDescent="0.3">
      <c r="A97" s="154" t="str">
        <f>Contacts!$L$11&amp;"_"&amp;'Service Points'!C97</f>
        <v>S8602_60</v>
      </c>
      <c r="B97" s="414">
        <f>IF(ISERROR(VLOOKUP(A97,LY!$D:$E,1,FALSE)),0,1)</f>
        <v>0</v>
      </c>
      <c r="C97" s="305">
        <f t="shared" si="44"/>
        <v>60</v>
      </c>
      <c r="D97" s="307" t="str">
        <f t="shared" si="48"/>
        <v/>
      </c>
      <c r="E97" s="42" t="str">
        <f t="shared" si="49"/>
        <v/>
      </c>
      <c r="F97" s="42" t="str">
        <f t="shared" si="50"/>
        <v/>
      </c>
      <c r="G97" s="42" t="str">
        <f t="shared" si="51"/>
        <v/>
      </c>
      <c r="H97" s="306" t="str">
        <f t="shared" si="52"/>
        <v/>
      </c>
      <c r="I97" s="136" t="str">
        <f t="shared" si="53"/>
        <v/>
      </c>
      <c r="J97" s="412" t="str">
        <f t="shared" si="9"/>
        <v/>
      </c>
      <c r="K97" s="48">
        <f t="shared" si="54"/>
        <v>0</v>
      </c>
      <c r="L97" s="269" t="str">
        <f t="shared" si="10"/>
        <v/>
      </c>
      <c r="M97" s="269" t="str">
        <f t="shared" si="11"/>
        <v/>
      </c>
      <c r="N97" s="152"/>
      <c r="O97" s="106" t="str">
        <f t="shared" si="12"/>
        <v/>
      </c>
      <c r="P97" s="106" t="str">
        <f t="shared" si="13"/>
        <v/>
      </c>
      <c r="Q97" s="106" t="str">
        <f t="shared" si="14"/>
        <v/>
      </c>
      <c r="R97" s="106" t="str">
        <f t="shared" si="15"/>
        <v/>
      </c>
      <c r="S97" s="106" t="str">
        <f t="shared" si="16"/>
        <v/>
      </c>
      <c r="T97" s="106" t="str">
        <f t="shared" si="17"/>
        <v/>
      </c>
      <c r="U97" s="106" t="str">
        <f t="shared" si="18"/>
        <v/>
      </c>
      <c r="V97" s="106" t="str">
        <f t="shared" si="19"/>
        <v/>
      </c>
      <c r="W97" s="106" t="str">
        <f t="shared" si="20"/>
        <v/>
      </c>
      <c r="X97" s="106" t="str">
        <f t="shared" si="21"/>
        <v/>
      </c>
      <c r="Y97" s="106" t="str">
        <f t="shared" si="22"/>
        <v/>
      </c>
      <c r="Z97" s="106" t="str">
        <f t="shared" si="23"/>
        <v/>
      </c>
      <c r="AA97" s="106" t="str">
        <f t="shared" si="24"/>
        <v/>
      </c>
      <c r="AB97" s="106" t="str">
        <f t="shared" si="25"/>
        <v/>
      </c>
      <c r="AC97" s="106"/>
      <c r="AD97" s="106" t="str">
        <f t="shared" si="26"/>
        <v/>
      </c>
      <c r="AE97" s="106" t="str">
        <f t="shared" si="27"/>
        <v/>
      </c>
      <c r="AF97" s="106" t="str">
        <f t="shared" si="28"/>
        <v/>
      </c>
      <c r="AG97" s="106" t="str">
        <f t="shared" si="29"/>
        <v/>
      </c>
      <c r="AH97" s="106" t="str">
        <f t="shared" si="30"/>
        <v/>
      </c>
      <c r="AI97" s="106" t="str">
        <f t="shared" si="31"/>
        <v/>
      </c>
      <c r="AJ97" s="106" t="str">
        <f t="shared" si="32"/>
        <v/>
      </c>
      <c r="AK97" s="106" t="str">
        <f t="shared" si="33"/>
        <v/>
      </c>
      <c r="AL97" s="106" t="str">
        <f t="shared" si="34"/>
        <v/>
      </c>
      <c r="AM97" s="106" t="str">
        <f t="shared" si="35"/>
        <v/>
      </c>
      <c r="AN97" s="106" t="str">
        <f t="shared" si="36"/>
        <v/>
      </c>
      <c r="AO97" s="106" t="str">
        <f t="shared" si="37"/>
        <v/>
      </c>
      <c r="AP97" s="106" t="str">
        <f t="shared" si="38"/>
        <v/>
      </c>
      <c r="AQ97" s="106" t="str">
        <f t="shared" si="39"/>
        <v/>
      </c>
      <c r="AR97" s="269" t="str">
        <f t="shared" si="40"/>
        <v/>
      </c>
      <c r="AS97" s="269" t="str">
        <f t="shared" si="41"/>
        <v/>
      </c>
      <c r="AT97" s="269" t="str">
        <f t="shared" si="42"/>
        <v/>
      </c>
      <c r="AU97" s="269" t="str">
        <f t="shared" si="43"/>
        <v/>
      </c>
      <c r="AV97" s="269"/>
      <c r="AW97" s="106"/>
      <c r="AX97" s="431" t="str">
        <f t="shared" si="46"/>
        <v/>
      </c>
      <c r="AY97" s="431" t="str">
        <f t="shared" si="47"/>
        <v/>
      </c>
      <c r="AZ97" s="431" t="str">
        <f t="shared" si="45"/>
        <v/>
      </c>
      <c r="BA97" s="431"/>
      <c r="BB97" s="428"/>
      <c r="BC97" s="428"/>
      <c r="BD97" s="428"/>
      <c r="BE97" s="428"/>
    </row>
    <row r="98" spans="1:57" ht="15.75" customHeight="1" x14ac:dyDescent="0.3">
      <c r="A98" s="154" t="str">
        <f>Contacts!$L$11&amp;"_"&amp;'Service Points'!C98</f>
        <v>S8602_61</v>
      </c>
      <c r="B98" s="414">
        <f>IF(ISERROR(VLOOKUP(A98,LY!$D:$E,1,FALSE)),0,1)</f>
        <v>0</v>
      </c>
      <c r="C98" s="305">
        <f t="shared" si="44"/>
        <v>61</v>
      </c>
      <c r="D98" s="307" t="str">
        <f t="shared" si="48"/>
        <v/>
      </c>
      <c r="E98" s="42" t="str">
        <f t="shared" si="49"/>
        <v/>
      </c>
      <c r="F98" s="42" t="str">
        <f t="shared" si="50"/>
        <v/>
      </c>
      <c r="G98" s="42" t="str">
        <f t="shared" si="51"/>
        <v/>
      </c>
      <c r="H98" s="306" t="str">
        <f t="shared" si="52"/>
        <v/>
      </c>
      <c r="I98" s="136" t="str">
        <f t="shared" si="53"/>
        <v/>
      </c>
      <c r="J98" s="412" t="str">
        <f t="shared" si="9"/>
        <v/>
      </c>
      <c r="K98" s="48">
        <f t="shared" si="54"/>
        <v>0</v>
      </c>
      <c r="L98" s="269" t="str">
        <f t="shared" si="10"/>
        <v/>
      </c>
      <c r="M98" s="269" t="str">
        <f t="shared" si="11"/>
        <v/>
      </c>
      <c r="N98" s="152"/>
      <c r="O98" s="106" t="str">
        <f t="shared" si="12"/>
        <v/>
      </c>
      <c r="P98" s="106" t="str">
        <f t="shared" si="13"/>
        <v/>
      </c>
      <c r="Q98" s="106" t="str">
        <f t="shared" si="14"/>
        <v/>
      </c>
      <c r="R98" s="106" t="str">
        <f t="shared" si="15"/>
        <v/>
      </c>
      <c r="S98" s="106" t="str">
        <f t="shared" si="16"/>
        <v/>
      </c>
      <c r="T98" s="106" t="str">
        <f t="shared" si="17"/>
        <v/>
      </c>
      <c r="U98" s="106" t="str">
        <f t="shared" si="18"/>
        <v/>
      </c>
      <c r="V98" s="106" t="str">
        <f t="shared" si="19"/>
        <v/>
      </c>
      <c r="W98" s="106" t="str">
        <f t="shared" si="20"/>
        <v/>
      </c>
      <c r="X98" s="106" t="str">
        <f t="shared" si="21"/>
        <v/>
      </c>
      <c r="Y98" s="106" t="str">
        <f t="shared" si="22"/>
        <v/>
      </c>
      <c r="Z98" s="106" t="str">
        <f t="shared" si="23"/>
        <v/>
      </c>
      <c r="AA98" s="106" t="str">
        <f t="shared" si="24"/>
        <v/>
      </c>
      <c r="AB98" s="106" t="str">
        <f t="shared" si="25"/>
        <v/>
      </c>
      <c r="AC98" s="106"/>
      <c r="AD98" s="106" t="str">
        <f t="shared" si="26"/>
        <v/>
      </c>
      <c r="AE98" s="106" t="str">
        <f t="shared" si="27"/>
        <v/>
      </c>
      <c r="AF98" s="106" t="str">
        <f t="shared" si="28"/>
        <v/>
      </c>
      <c r="AG98" s="106" t="str">
        <f t="shared" si="29"/>
        <v/>
      </c>
      <c r="AH98" s="106" t="str">
        <f t="shared" si="30"/>
        <v/>
      </c>
      <c r="AI98" s="106" t="str">
        <f t="shared" si="31"/>
        <v/>
      </c>
      <c r="AJ98" s="106" t="str">
        <f t="shared" si="32"/>
        <v/>
      </c>
      <c r="AK98" s="106" t="str">
        <f t="shared" si="33"/>
        <v/>
      </c>
      <c r="AL98" s="106" t="str">
        <f t="shared" si="34"/>
        <v/>
      </c>
      <c r="AM98" s="106" t="str">
        <f t="shared" si="35"/>
        <v/>
      </c>
      <c r="AN98" s="106" t="str">
        <f t="shared" si="36"/>
        <v/>
      </c>
      <c r="AO98" s="106" t="str">
        <f t="shared" si="37"/>
        <v/>
      </c>
      <c r="AP98" s="106" t="str">
        <f t="shared" si="38"/>
        <v/>
      </c>
      <c r="AQ98" s="106" t="str">
        <f t="shared" si="39"/>
        <v/>
      </c>
      <c r="AR98" s="269" t="str">
        <f t="shared" si="40"/>
        <v/>
      </c>
      <c r="AS98" s="269" t="str">
        <f t="shared" si="41"/>
        <v/>
      </c>
      <c r="AT98" s="269" t="str">
        <f t="shared" si="42"/>
        <v/>
      </c>
      <c r="AU98" s="269" t="str">
        <f t="shared" si="43"/>
        <v/>
      </c>
      <c r="AV98" s="269"/>
      <c r="AW98" s="106"/>
      <c r="AX98" s="431" t="str">
        <f t="shared" si="46"/>
        <v/>
      </c>
      <c r="AY98" s="431" t="str">
        <f t="shared" si="47"/>
        <v/>
      </c>
      <c r="AZ98" s="431" t="str">
        <f t="shared" si="45"/>
        <v/>
      </c>
      <c r="BA98" s="431"/>
      <c r="BB98" s="428"/>
      <c r="BC98" s="428"/>
      <c r="BD98" s="428"/>
      <c r="BE98" s="428"/>
    </row>
    <row r="99" spans="1:57" ht="15.75" customHeight="1" x14ac:dyDescent="0.3">
      <c r="A99" s="154" t="str">
        <f>Contacts!$L$11&amp;"_"&amp;'Service Points'!C99</f>
        <v>S8602_62</v>
      </c>
      <c r="B99" s="414">
        <f>IF(ISERROR(VLOOKUP(A99,LY!$D:$E,1,FALSE)),0,1)</f>
        <v>0</v>
      </c>
      <c r="C99" s="305">
        <f t="shared" si="44"/>
        <v>62</v>
      </c>
      <c r="D99" s="307" t="str">
        <f t="shared" si="48"/>
        <v/>
      </c>
      <c r="E99" s="42" t="str">
        <f t="shared" si="49"/>
        <v/>
      </c>
      <c r="F99" s="42" t="str">
        <f t="shared" si="50"/>
        <v/>
      </c>
      <c r="G99" s="42" t="str">
        <f t="shared" si="51"/>
        <v/>
      </c>
      <c r="H99" s="306" t="str">
        <f t="shared" si="52"/>
        <v/>
      </c>
      <c r="I99" s="136" t="str">
        <f t="shared" si="53"/>
        <v/>
      </c>
      <c r="J99" s="412" t="str">
        <f t="shared" si="9"/>
        <v/>
      </c>
      <c r="K99" s="48">
        <f t="shared" si="54"/>
        <v>0</v>
      </c>
      <c r="L99" s="269" t="str">
        <f t="shared" si="10"/>
        <v/>
      </c>
      <c r="M99" s="269" t="str">
        <f t="shared" si="11"/>
        <v/>
      </c>
      <c r="N99" s="152"/>
      <c r="O99" s="106" t="str">
        <f t="shared" si="12"/>
        <v/>
      </c>
      <c r="P99" s="106" t="str">
        <f t="shared" si="13"/>
        <v/>
      </c>
      <c r="Q99" s="106" t="str">
        <f t="shared" si="14"/>
        <v/>
      </c>
      <c r="R99" s="106" t="str">
        <f t="shared" si="15"/>
        <v/>
      </c>
      <c r="S99" s="106" t="str">
        <f t="shared" si="16"/>
        <v/>
      </c>
      <c r="T99" s="106" t="str">
        <f t="shared" si="17"/>
        <v/>
      </c>
      <c r="U99" s="106" t="str">
        <f t="shared" si="18"/>
        <v/>
      </c>
      <c r="V99" s="106" t="str">
        <f t="shared" si="19"/>
        <v/>
      </c>
      <c r="W99" s="106" t="str">
        <f t="shared" si="20"/>
        <v/>
      </c>
      <c r="X99" s="106" t="str">
        <f t="shared" si="21"/>
        <v/>
      </c>
      <c r="Y99" s="106" t="str">
        <f t="shared" si="22"/>
        <v/>
      </c>
      <c r="Z99" s="106" t="str">
        <f t="shared" si="23"/>
        <v/>
      </c>
      <c r="AA99" s="106" t="str">
        <f t="shared" si="24"/>
        <v/>
      </c>
      <c r="AB99" s="106" t="str">
        <f t="shared" si="25"/>
        <v/>
      </c>
      <c r="AC99" s="106"/>
      <c r="AD99" s="106" t="str">
        <f t="shared" si="26"/>
        <v/>
      </c>
      <c r="AE99" s="106" t="str">
        <f t="shared" si="27"/>
        <v/>
      </c>
      <c r="AF99" s="106" t="str">
        <f t="shared" si="28"/>
        <v/>
      </c>
      <c r="AG99" s="106" t="str">
        <f t="shared" si="29"/>
        <v/>
      </c>
      <c r="AH99" s="106" t="str">
        <f t="shared" si="30"/>
        <v/>
      </c>
      <c r="AI99" s="106" t="str">
        <f t="shared" si="31"/>
        <v/>
      </c>
      <c r="AJ99" s="106" t="str">
        <f t="shared" si="32"/>
        <v/>
      </c>
      <c r="AK99" s="106" t="str">
        <f t="shared" si="33"/>
        <v/>
      </c>
      <c r="AL99" s="106" t="str">
        <f t="shared" si="34"/>
        <v/>
      </c>
      <c r="AM99" s="106" t="str">
        <f t="shared" si="35"/>
        <v/>
      </c>
      <c r="AN99" s="106" t="str">
        <f t="shared" si="36"/>
        <v/>
      </c>
      <c r="AO99" s="106" t="str">
        <f t="shared" si="37"/>
        <v/>
      </c>
      <c r="AP99" s="106" t="str">
        <f t="shared" si="38"/>
        <v/>
      </c>
      <c r="AQ99" s="106" t="str">
        <f t="shared" si="39"/>
        <v/>
      </c>
      <c r="AR99" s="269" t="str">
        <f t="shared" si="40"/>
        <v/>
      </c>
      <c r="AS99" s="269" t="str">
        <f t="shared" si="41"/>
        <v/>
      </c>
      <c r="AT99" s="269" t="str">
        <f t="shared" si="42"/>
        <v/>
      </c>
      <c r="AU99" s="269" t="str">
        <f t="shared" si="43"/>
        <v/>
      </c>
      <c r="AV99" s="269"/>
      <c r="AW99" s="106"/>
      <c r="AX99" s="431" t="str">
        <f t="shared" si="46"/>
        <v/>
      </c>
      <c r="AY99" s="431" t="str">
        <f t="shared" si="47"/>
        <v/>
      </c>
      <c r="AZ99" s="431" t="str">
        <f t="shared" si="45"/>
        <v/>
      </c>
      <c r="BA99" s="431"/>
      <c r="BB99" s="428"/>
      <c r="BC99" s="428"/>
      <c r="BD99" s="428"/>
      <c r="BE99" s="428"/>
    </row>
    <row r="100" spans="1:57" ht="15.75" customHeight="1" x14ac:dyDescent="0.3">
      <c r="A100" s="154" t="str">
        <f>Contacts!$L$11&amp;"_"&amp;'Service Points'!C100</f>
        <v>S8602_63</v>
      </c>
      <c r="B100" s="414">
        <f>IF(ISERROR(VLOOKUP(A100,LY!$D:$E,1,FALSE)),0,1)</f>
        <v>0</v>
      </c>
      <c r="C100" s="305">
        <f t="shared" si="44"/>
        <v>63</v>
      </c>
      <c r="D100" s="307" t="str">
        <f t="shared" si="48"/>
        <v/>
      </c>
      <c r="E100" s="42" t="str">
        <f t="shared" si="49"/>
        <v/>
      </c>
      <c r="F100" s="42" t="str">
        <f t="shared" si="50"/>
        <v/>
      </c>
      <c r="G100" s="42" t="str">
        <f t="shared" si="51"/>
        <v/>
      </c>
      <c r="H100" s="306" t="str">
        <f t="shared" si="52"/>
        <v/>
      </c>
      <c r="I100" s="136" t="str">
        <f t="shared" si="53"/>
        <v/>
      </c>
      <c r="J100" s="412" t="str">
        <f t="shared" si="9"/>
        <v/>
      </c>
      <c r="K100" s="48">
        <f t="shared" si="54"/>
        <v>0</v>
      </c>
      <c r="L100" s="269" t="str">
        <f t="shared" si="10"/>
        <v/>
      </c>
      <c r="M100" s="269" t="str">
        <f t="shared" si="11"/>
        <v/>
      </c>
      <c r="N100" s="152"/>
      <c r="O100" s="106" t="str">
        <f t="shared" si="12"/>
        <v/>
      </c>
      <c r="P100" s="106" t="str">
        <f t="shared" si="13"/>
        <v/>
      </c>
      <c r="Q100" s="106" t="str">
        <f t="shared" si="14"/>
        <v/>
      </c>
      <c r="R100" s="106" t="str">
        <f t="shared" si="15"/>
        <v/>
      </c>
      <c r="S100" s="106" t="str">
        <f t="shared" si="16"/>
        <v/>
      </c>
      <c r="T100" s="106" t="str">
        <f t="shared" si="17"/>
        <v/>
      </c>
      <c r="U100" s="106" t="str">
        <f t="shared" si="18"/>
        <v/>
      </c>
      <c r="V100" s="106" t="str">
        <f t="shared" si="19"/>
        <v/>
      </c>
      <c r="W100" s="106" t="str">
        <f t="shared" si="20"/>
        <v/>
      </c>
      <c r="X100" s="106" t="str">
        <f t="shared" si="21"/>
        <v/>
      </c>
      <c r="Y100" s="106" t="str">
        <f t="shared" si="22"/>
        <v/>
      </c>
      <c r="Z100" s="106" t="str">
        <f t="shared" si="23"/>
        <v/>
      </c>
      <c r="AA100" s="106" t="str">
        <f t="shared" si="24"/>
        <v/>
      </c>
      <c r="AB100" s="106" t="str">
        <f t="shared" si="25"/>
        <v/>
      </c>
      <c r="AC100" s="106"/>
      <c r="AD100" s="106" t="str">
        <f t="shared" si="26"/>
        <v/>
      </c>
      <c r="AE100" s="106" t="str">
        <f t="shared" si="27"/>
        <v/>
      </c>
      <c r="AF100" s="106" t="str">
        <f t="shared" si="28"/>
        <v/>
      </c>
      <c r="AG100" s="106" t="str">
        <f t="shared" si="29"/>
        <v/>
      </c>
      <c r="AH100" s="106" t="str">
        <f t="shared" si="30"/>
        <v/>
      </c>
      <c r="AI100" s="106" t="str">
        <f t="shared" si="31"/>
        <v/>
      </c>
      <c r="AJ100" s="106" t="str">
        <f t="shared" si="32"/>
        <v/>
      </c>
      <c r="AK100" s="106" t="str">
        <f t="shared" si="33"/>
        <v/>
      </c>
      <c r="AL100" s="106" t="str">
        <f t="shared" si="34"/>
        <v/>
      </c>
      <c r="AM100" s="106" t="str">
        <f t="shared" si="35"/>
        <v/>
      </c>
      <c r="AN100" s="106" t="str">
        <f t="shared" si="36"/>
        <v/>
      </c>
      <c r="AO100" s="106" t="str">
        <f t="shared" si="37"/>
        <v/>
      </c>
      <c r="AP100" s="106" t="str">
        <f t="shared" si="38"/>
        <v/>
      </c>
      <c r="AQ100" s="106" t="str">
        <f t="shared" si="39"/>
        <v/>
      </c>
      <c r="AR100" s="269" t="str">
        <f t="shared" si="40"/>
        <v/>
      </c>
      <c r="AS100" s="269" t="str">
        <f t="shared" si="41"/>
        <v/>
      </c>
      <c r="AT100" s="269" t="str">
        <f t="shared" si="42"/>
        <v/>
      </c>
      <c r="AU100" s="269" t="str">
        <f t="shared" si="43"/>
        <v/>
      </c>
      <c r="AV100" s="269"/>
      <c r="AW100" s="106"/>
      <c r="AX100" s="431" t="str">
        <f t="shared" si="46"/>
        <v/>
      </c>
      <c r="AY100" s="431" t="str">
        <f t="shared" si="47"/>
        <v/>
      </c>
      <c r="AZ100" s="431" t="str">
        <f t="shared" si="45"/>
        <v/>
      </c>
      <c r="BA100" s="431"/>
      <c r="BB100" s="428"/>
      <c r="BC100" s="428"/>
      <c r="BD100" s="428"/>
      <c r="BE100" s="428"/>
    </row>
    <row r="101" spans="1:57" ht="15.75" customHeight="1" x14ac:dyDescent="0.3">
      <c r="A101" s="154" t="str">
        <f>Contacts!$L$11&amp;"_"&amp;'Service Points'!C101</f>
        <v>S8602_64</v>
      </c>
      <c r="B101" s="414">
        <f>IF(ISERROR(VLOOKUP(A101,LY!$D:$E,1,FALSE)),0,1)</f>
        <v>0</v>
      </c>
      <c r="C101" s="305">
        <f t="shared" si="44"/>
        <v>64</v>
      </c>
      <c r="D101" s="307" t="str">
        <f t="shared" si="48"/>
        <v/>
      </c>
      <c r="E101" s="42" t="str">
        <f t="shared" si="49"/>
        <v/>
      </c>
      <c r="F101" s="42" t="str">
        <f t="shared" si="50"/>
        <v/>
      </c>
      <c r="G101" s="42" t="str">
        <f t="shared" si="51"/>
        <v/>
      </c>
      <c r="H101" s="306" t="str">
        <f t="shared" si="52"/>
        <v/>
      </c>
      <c r="I101" s="136" t="str">
        <f t="shared" si="53"/>
        <v/>
      </c>
      <c r="J101" s="412" t="str">
        <f t="shared" si="9"/>
        <v/>
      </c>
      <c r="K101" s="48">
        <f t="shared" si="54"/>
        <v>0</v>
      </c>
      <c r="L101" s="269" t="str">
        <f t="shared" si="10"/>
        <v/>
      </c>
      <c r="M101" s="269" t="str">
        <f t="shared" si="11"/>
        <v/>
      </c>
      <c r="N101" s="152"/>
      <c r="O101" s="106" t="str">
        <f t="shared" si="12"/>
        <v/>
      </c>
      <c r="P101" s="106" t="str">
        <f t="shared" si="13"/>
        <v/>
      </c>
      <c r="Q101" s="106" t="str">
        <f t="shared" si="14"/>
        <v/>
      </c>
      <c r="R101" s="106" t="str">
        <f t="shared" si="15"/>
        <v/>
      </c>
      <c r="S101" s="106" t="str">
        <f t="shared" si="16"/>
        <v/>
      </c>
      <c r="T101" s="106" t="str">
        <f t="shared" si="17"/>
        <v/>
      </c>
      <c r="U101" s="106" t="str">
        <f t="shared" si="18"/>
        <v/>
      </c>
      <c r="V101" s="106" t="str">
        <f t="shared" si="19"/>
        <v/>
      </c>
      <c r="W101" s="106" t="str">
        <f t="shared" si="20"/>
        <v/>
      </c>
      <c r="X101" s="106" t="str">
        <f t="shared" si="21"/>
        <v/>
      </c>
      <c r="Y101" s="106" t="str">
        <f t="shared" si="22"/>
        <v/>
      </c>
      <c r="Z101" s="106" t="str">
        <f t="shared" si="23"/>
        <v/>
      </c>
      <c r="AA101" s="106" t="str">
        <f t="shared" si="24"/>
        <v/>
      </c>
      <c r="AB101" s="106" t="str">
        <f t="shared" si="25"/>
        <v/>
      </c>
      <c r="AC101" s="106"/>
      <c r="AD101" s="106" t="str">
        <f t="shared" si="26"/>
        <v/>
      </c>
      <c r="AE101" s="106" t="str">
        <f t="shared" si="27"/>
        <v/>
      </c>
      <c r="AF101" s="106" t="str">
        <f t="shared" si="28"/>
        <v/>
      </c>
      <c r="AG101" s="106" t="str">
        <f t="shared" si="29"/>
        <v/>
      </c>
      <c r="AH101" s="106" t="str">
        <f t="shared" si="30"/>
        <v/>
      </c>
      <c r="AI101" s="106" t="str">
        <f t="shared" si="31"/>
        <v/>
      </c>
      <c r="AJ101" s="106" t="str">
        <f t="shared" si="32"/>
        <v/>
      </c>
      <c r="AK101" s="106" t="str">
        <f t="shared" si="33"/>
        <v/>
      </c>
      <c r="AL101" s="106" t="str">
        <f t="shared" si="34"/>
        <v/>
      </c>
      <c r="AM101" s="106" t="str">
        <f t="shared" si="35"/>
        <v/>
      </c>
      <c r="AN101" s="106" t="str">
        <f t="shared" si="36"/>
        <v/>
      </c>
      <c r="AO101" s="106" t="str">
        <f t="shared" si="37"/>
        <v/>
      </c>
      <c r="AP101" s="106" t="str">
        <f t="shared" si="38"/>
        <v/>
      </c>
      <c r="AQ101" s="106" t="str">
        <f t="shared" si="39"/>
        <v/>
      </c>
      <c r="AR101" s="269" t="str">
        <f t="shared" si="40"/>
        <v/>
      </c>
      <c r="AS101" s="269" t="str">
        <f t="shared" si="41"/>
        <v/>
      </c>
      <c r="AT101" s="269" t="str">
        <f t="shared" si="42"/>
        <v/>
      </c>
      <c r="AU101" s="269" t="str">
        <f t="shared" si="43"/>
        <v/>
      </c>
      <c r="AV101" s="269"/>
      <c r="AW101" s="106"/>
      <c r="AX101" s="431" t="str">
        <f t="shared" si="46"/>
        <v/>
      </c>
      <c r="AY101" s="431" t="str">
        <f t="shared" si="47"/>
        <v/>
      </c>
      <c r="AZ101" s="431" t="str">
        <f t="shared" si="45"/>
        <v/>
      </c>
      <c r="BA101" s="431"/>
      <c r="BB101" s="428"/>
      <c r="BC101" s="428"/>
      <c r="BD101" s="428"/>
      <c r="BE101" s="428"/>
    </row>
    <row r="102" spans="1:57" ht="15.75" customHeight="1" x14ac:dyDescent="0.3">
      <c r="A102" s="154" t="str">
        <f>Contacts!$L$11&amp;"_"&amp;'Service Points'!C102</f>
        <v>S8602_65</v>
      </c>
      <c r="B102" s="414">
        <f>IF(ISERROR(VLOOKUP(A102,LY!$D:$E,1,FALSE)),0,1)</f>
        <v>0</v>
      </c>
      <c r="C102" s="305">
        <f t="shared" si="44"/>
        <v>65</v>
      </c>
      <c r="D102" s="307" t="str">
        <f t="shared" ref="D102:D133" si="55">IF($B102=1,VLOOKUP($A102,LY_ServicePoints,2,FALSE),"")</f>
        <v/>
      </c>
      <c r="E102" s="42" t="str">
        <f t="shared" ref="E102:E133" si="56">IF($B102=1,VLOOKUP($A102,LY_ServicePoints,3,FALSE),"")</f>
        <v/>
      </c>
      <c r="F102" s="42" t="str">
        <f t="shared" ref="F102:F133" si="57">IF($B102=1,VLOOKUP($A102,LY_ServicePoints,4,FALSE),"")</f>
        <v/>
      </c>
      <c r="G102" s="42" t="str">
        <f t="shared" ref="G102:G133" si="58">IF($B102=1,VLOOKUP($A102,LY_ServicePoints,5,FALSE),"")</f>
        <v/>
      </c>
      <c r="H102" s="306" t="str">
        <f t="shared" ref="H102:H133" si="59">IF($B102=1,VLOOKUP($A102,LY_ServicePoints,6,FALSE),"")</f>
        <v/>
      </c>
      <c r="I102" s="136" t="str">
        <f t="shared" ref="I102:I133" si="60">IF($B102=1,VLOOKUP($A102,LY_ServicePoints,7,FALSE),"")</f>
        <v/>
      </c>
      <c r="J102" s="412" t="str">
        <f t="shared" si="9"/>
        <v/>
      </c>
      <c r="K102" s="48">
        <f t="shared" ref="K102:K133" si="61">IF(LEN(D102)&gt;0,1,0)</f>
        <v>0</v>
      </c>
      <c r="L102" s="269" t="str">
        <f t="shared" si="10"/>
        <v/>
      </c>
      <c r="M102" s="269" t="str">
        <f t="shared" si="11"/>
        <v/>
      </c>
      <c r="N102" s="152"/>
      <c r="O102" s="106" t="str">
        <f t="shared" si="12"/>
        <v/>
      </c>
      <c r="P102" s="106" t="str">
        <f t="shared" si="13"/>
        <v/>
      </c>
      <c r="Q102" s="106" t="str">
        <f t="shared" si="14"/>
        <v/>
      </c>
      <c r="R102" s="106" t="str">
        <f t="shared" si="15"/>
        <v/>
      </c>
      <c r="S102" s="106" t="str">
        <f t="shared" si="16"/>
        <v/>
      </c>
      <c r="T102" s="106" t="str">
        <f t="shared" si="17"/>
        <v/>
      </c>
      <c r="U102" s="106" t="str">
        <f t="shared" si="18"/>
        <v/>
      </c>
      <c r="V102" s="106" t="str">
        <f t="shared" si="19"/>
        <v/>
      </c>
      <c r="W102" s="106" t="str">
        <f t="shared" si="20"/>
        <v/>
      </c>
      <c r="X102" s="106" t="str">
        <f t="shared" si="21"/>
        <v/>
      </c>
      <c r="Y102" s="106" t="str">
        <f t="shared" si="22"/>
        <v/>
      </c>
      <c r="Z102" s="106" t="str">
        <f t="shared" si="23"/>
        <v/>
      </c>
      <c r="AA102" s="106" t="str">
        <f t="shared" si="24"/>
        <v/>
      </c>
      <c r="AB102" s="106" t="str">
        <f t="shared" si="25"/>
        <v/>
      </c>
      <c r="AC102" s="106"/>
      <c r="AD102" s="106" t="str">
        <f t="shared" si="26"/>
        <v/>
      </c>
      <c r="AE102" s="106" t="str">
        <f t="shared" si="27"/>
        <v/>
      </c>
      <c r="AF102" s="106" t="str">
        <f t="shared" si="28"/>
        <v/>
      </c>
      <c r="AG102" s="106" t="str">
        <f t="shared" si="29"/>
        <v/>
      </c>
      <c r="AH102" s="106" t="str">
        <f t="shared" si="30"/>
        <v/>
      </c>
      <c r="AI102" s="106" t="str">
        <f t="shared" si="31"/>
        <v/>
      </c>
      <c r="AJ102" s="106" t="str">
        <f t="shared" si="32"/>
        <v/>
      </c>
      <c r="AK102" s="106" t="str">
        <f t="shared" si="33"/>
        <v/>
      </c>
      <c r="AL102" s="106" t="str">
        <f t="shared" si="34"/>
        <v/>
      </c>
      <c r="AM102" s="106" t="str">
        <f t="shared" si="35"/>
        <v/>
      </c>
      <c r="AN102" s="106" t="str">
        <f t="shared" si="36"/>
        <v/>
      </c>
      <c r="AO102" s="106" t="str">
        <f t="shared" si="37"/>
        <v/>
      </c>
      <c r="AP102" s="106" t="str">
        <f t="shared" si="38"/>
        <v/>
      </c>
      <c r="AQ102" s="106" t="str">
        <f t="shared" si="39"/>
        <v/>
      </c>
      <c r="AR102" s="269" t="str">
        <f t="shared" si="40"/>
        <v/>
      </c>
      <c r="AS102" s="269" t="str">
        <f t="shared" si="41"/>
        <v/>
      </c>
      <c r="AT102" s="269" t="str">
        <f t="shared" si="42"/>
        <v/>
      </c>
      <c r="AU102" s="269" t="str">
        <f t="shared" si="43"/>
        <v/>
      </c>
      <c r="AV102" s="269"/>
      <c r="AW102" s="106"/>
      <c r="AX102" s="431" t="str">
        <f t="shared" si="46"/>
        <v/>
      </c>
      <c r="AY102" s="431" t="str">
        <f t="shared" si="47"/>
        <v/>
      </c>
      <c r="AZ102" s="431" t="str">
        <f t="shared" si="45"/>
        <v/>
      </c>
      <c r="BA102" s="431"/>
      <c r="BB102" s="428"/>
      <c r="BC102" s="428"/>
      <c r="BD102" s="428"/>
      <c r="BE102" s="428"/>
    </row>
    <row r="103" spans="1:57" ht="15.75" customHeight="1" x14ac:dyDescent="0.3">
      <c r="A103" s="154" t="str">
        <f>Contacts!$L$11&amp;"_"&amp;'Service Points'!C103</f>
        <v>S8602_66</v>
      </c>
      <c r="B103" s="414">
        <f>IF(ISERROR(VLOOKUP(A103,LY!$D:$E,1,FALSE)),0,1)</f>
        <v>0</v>
      </c>
      <c r="C103" s="305">
        <f t="shared" si="44"/>
        <v>66</v>
      </c>
      <c r="D103" s="307" t="str">
        <f t="shared" si="55"/>
        <v/>
      </c>
      <c r="E103" s="42" t="str">
        <f t="shared" si="56"/>
        <v/>
      </c>
      <c r="F103" s="42" t="str">
        <f t="shared" si="57"/>
        <v/>
      </c>
      <c r="G103" s="42" t="str">
        <f t="shared" si="58"/>
        <v/>
      </c>
      <c r="H103" s="306" t="str">
        <f t="shared" si="59"/>
        <v/>
      </c>
      <c r="I103" s="136" t="str">
        <f t="shared" si="60"/>
        <v/>
      </c>
      <c r="J103" s="412" t="str">
        <f t="shared" ref="J103:J166" si="62">IF(OR(ISTEXT(F103),ISTEXT(G103)),LEFT(E103,1),"")</f>
        <v/>
      </c>
      <c r="K103" s="48">
        <f t="shared" si="61"/>
        <v>0</v>
      </c>
      <c r="L103" s="269" t="str">
        <f t="shared" ref="L103:L166" si="63">IF($K103=0,"",IF(OR($I103="(Select)",$I103="Select",$I103="No",I103=""),0,1))</f>
        <v/>
      </c>
      <c r="M103" s="269" t="str">
        <f t="shared" ref="M103:M166" si="64">IF($K103=0,"",IF(OR($I103="(Select)",$I103="Select",$I103="Yes",I103=""),0,1))</f>
        <v/>
      </c>
      <c r="N103" s="152"/>
      <c r="O103" s="106" t="str">
        <f t="shared" ref="O103:O166" si="65">IF($K103=0,"",IF(AND($L103=1,$E103="Static",SUM($F103,$G103)&gt;=60),1,0))</f>
        <v/>
      </c>
      <c r="P103" s="106" t="str">
        <f t="shared" ref="P103:P166" si="66">IF($K103=0,"",IF(AND($L103=1,$E103="Static",SUM($F103,$G103)&gt;=55),1-O103,0))</f>
        <v/>
      </c>
      <c r="Q103" s="106" t="str">
        <f t="shared" ref="Q103:Q166" si="67">IF($K103=0,"",IF(AND($L103=1,$E103="Static",SUM($F103,$G103)&gt;=50),1-SUM(O103:P103),0))</f>
        <v/>
      </c>
      <c r="R103" s="106" t="str">
        <f t="shared" ref="R103:R166" si="68">IF($K103=0,"",IF(AND($L103=1,$E103="Static",SUM($F103,$G103)&gt;=45),1-SUM(O103:Q103),0))</f>
        <v/>
      </c>
      <c r="S103" s="106" t="str">
        <f t="shared" ref="S103:S166" si="69">IF($K103=0,"",IF(AND($L103=1,$E103="Static",SUM($F103,$G103)&gt;=40),1-SUM(O103:R103),0))</f>
        <v/>
      </c>
      <c r="T103" s="106" t="str">
        <f t="shared" ref="T103:T166" si="70">IF($K103=0,"",IF(AND($L103=1,$E103="Static",SUM($F103,$G103)&gt;=35),1-SUM(O103:S103),0))</f>
        <v/>
      </c>
      <c r="U103" s="106" t="str">
        <f t="shared" ref="U103:U166" si="71">IF($K103=0,"",IF(AND($L103=1,$E103="Static",SUM($F103,$G103)&gt;=30),1-SUM(O103:T103),0))</f>
        <v/>
      </c>
      <c r="V103" s="106" t="str">
        <f t="shared" ref="V103:V166" si="72">IF($K103=0,"",IF(AND($L103=1,$E103="Static",SUM($F103,$G103)&gt;=25),1-SUM(O103:U103),0))</f>
        <v/>
      </c>
      <c r="W103" s="106" t="str">
        <f t="shared" ref="W103:W166" si="73">IF($K103=0,"",IF(AND($L103=1,$E103="Static",SUM($F103,$G103)&gt;=20),1-SUM(O103:V103),0))</f>
        <v/>
      </c>
      <c r="X103" s="106" t="str">
        <f t="shared" ref="X103:X166" si="74">IF($K103=0,"",IF(AND($L103=1,$E103="Static",SUM($F103,$G103)&gt;=15),1-SUM(O103:W103),0))</f>
        <v/>
      </c>
      <c r="Y103" s="106" t="str">
        <f t="shared" ref="Y103:Y166" si="75">IF($K103=0,"",IF(AND($L103=1,$E103="Static",SUM($F103,$G103)&gt;=10),1-SUM(O103:X103),0))</f>
        <v/>
      </c>
      <c r="Z103" s="106" t="str">
        <f t="shared" ref="Z103:Z166" si="76">IF($K103=0,"",IF(AND($L103=1,$E103="Mobile",SUM($F103,$G103)&gt;=10),1,0))</f>
        <v/>
      </c>
      <c r="AA103" s="106" t="str">
        <f t="shared" ref="AA103:AA166" si="77">IF($K103=0,"",IF(AND($L103=1,$E103="Mobile",SUM($F103,$G103)&lt;10),1,0))</f>
        <v/>
      </c>
      <c r="AB103" s="106" t="str">
        <f t="shared" ref="AB103:AB166" si="78">IF($K103=0,"",IF(AND($L103=1,$E103="Static",SUM($F103,$G103)&lt;10),1,0))</f>
        <v/>
      </c>
      <c r="AC103" s="106"/>
      <c r="AD103" s="106" t="str">
        <f t="shared" ref="AD103:AD166" si="79">IF($K103=0,"",IF(AND($M103=1,$E103="Static",SUM($F103,$G103)&gt;=60),1,0))</f>
        <v/>
      </c>
      <c r="AE103" s="106" t="str">
        <f t="shared" ref="AE103:AE166" si="80">IF($K103=0,"",IF(AND($M103=1,$E103="Static",SUM($F103,$G103)&gt;=55),1-AD103,0))</f>
        <v/>
      </c>
      <c r="AF103" s="106" t="str">
        <f t="shared" ref="AF103:AF166" si="81">IF($K103=0,"",IF(AND($M103=1,$E103="Static",SUM($F103,$G103)&gt;=50),1-SUM(AD103:AE103),0))</f>
        <v/>
      </c>
      <c r="AG103" s="106" t="str">
        <f t="shared" ref="AG103:AG166" si="82">IF($K103=0,"",IF(AND($M103=1,$E103="Static",SUM($F103,$G103)&gt;=45),1-SUM(AD103:AF103),0))</f>
        <v/>
      </c>
      <c r="AH103" s="106" t="str">
        <f t="shared" ref="AH103:AH166" si="83">IF($K103=0,"",IF(AND($M103=1,$E103="Static",SUM($F103,$G103)&gt;=40),1-SUM(AD103:AG103),0))</f>
        <v/>
      </c>
      <c r="AI103" s="106" t="str">
        <f t="shared" ref="AI103:AI166" si="84">IF($K103=0,"",IF(AND($M103=1,$E103="Static",SUM($F103,$G103)&gt;=35),1-SUM(AD103:AH103),0))</f>
        <v/>
      </c>
      <c r="AJ103" s="106" t="str">
        <f t="shared" ref="AJ103:AJ166" si="85">IF($K103=0,"",IF(AND($M103=1,$E103="Static",SUM($F103,$G103)&gt;=30),1-SUM(AD103:AI103),0))</f>
        <v/>
      </c>
      <c r="AK103" s="106" t="str">
        <f t="shared" ref="AK103:AK166" si="86">IF($K103=0,"",IF(AND($M103=1,$E103="Static",SUM($F103,$G103)&gt;=25),1-SUM(AD103:AJ103),0))</f>
        <v/>
      </c>
      <c r="AL103" s="106" t="str">
        <f t="shared" ref="AL103:AL166" si="87">IF($K103=0,"",IF(AND($M103=1,$E103="Static",SUM($F103,$G103)&gt;=20),1-SUM(AD103:AK103),0))</f>
        <v/>
      </c>
      <c r="AM103" s="106" t="str">
        <f t="shared" ref="AM103:AM166" si="88">IF($K103=0,"",IF(AND($M103=1,$E103="Static",SUM($F103,$G103)&gt;=15),1-SUM(AD103:AL103),0))</f>
        <v/>
      </c>
      <c r="AN103" s="106" t="str">
        <f t="shared" ref="AN103:AN166" si="89">IF($K103=0,"",IF(AND($M103=1,$E103="Static",SUM($F103,$G103)&gt;=10),1-SUM(AD103:AM103),0))</f>
        <v/>
      </c>
      <c r="AO103" s="106" t="str">
        <f t="shared" ref="AO103:AO166" si="90">IF($K103=0,"",IF(AND($M103=1,$E103="Mobile",SUM($F103,$G103)&gt;=10),1,0))</f>
        <v/>
      </c>
      <c r="AP103" s="106" t="str">
        <f t="shared" ref="AP103:AP166" si="91">IF($K103=0,"",IF(AND($M103=1,$E103="Mobile",SUM($F103,$G103)&lt;10),1,0))</f>
        <v/>
      </c>
      <c r="AQ103" s="106" t="str">
        <f t="shared" ref="AQ103:AQ166" si="92">IF($K103=0,"",IF(AND($M103=1,$E103="Static",SUM($F103,$G103)&lt;10),1,0))</f>
        <v/>
      </c>
      <c r="AR103" s="269" t="str">
        <f t="shared" ref="AR103:AR166" si="93">IF($K103=0,"",IF($H103="Local Authority Run Library",1,0))</f>
        <v/>
      </c>
      <c r="AS103" s="269" t="str">
        <f t="shared" ref="AS103:AS166" si="94">IF($K103=0,"",IF($H103="Community Managed Co-Produced Library",1,0))</f>
        <v/>
      </c>
      <c r="AT103" s="269" t="str">
        <f t="shared" ref="AT103:AT166" si="95">IF($K103=0,"",IF($H103="Commissioned Community Co-Produced Library",1,0))</f>
        <v/>
      </c>
      <c r="AU103" s="269" t="str">
        <f t="shared" ref="AU103:AU166" si="96">IF($K103=0,"",IF($H103="Independent Library",1,0))</f>
        <v/>
      </c>
      <c r="AV103" s="269"/>
      <c r="AW103" s="106"/>
      <c r="AX103" s="431" t="str">
        <f t="shared" ref="AX103:AX166" si="97">IF(Q103=1,$F103,"")</f>
        <v/>
      </c>
      <c r="AY103" s="431" t="str">
        <f t="shared" ref="AY103:AY166" si="98">IF(R103=1,$F103,"")</f>
        <v/>
      </c>
      <c r="AZ103" s="431" t="str">
        <f t="shared" ref="AZ103:AZ166" si="99">IF(Z103=1,$F103,"")</f>
        <v/>
      </c>
      <c r="BA103" s="431"/>
      <c r="BB103" s="428"/>
      <c r="BC103" s="428"/>
      <c r="BD103" s="428"/>
      <c r="BE103" s="428"/>
    </row>
    <row r="104" spans="1:57" ht="15.75" customHeight="1" x14ac:dyDescent="0.3">
      <c r="A104" s="154" t="str">
        <f>Contacts!$L$11&amp;"_"&amp;'Service Points'!C104</f>
        <v>S8602_67</v>
      </c>
      <c r="B104" s="414">
        <f>IF(ISERROR(VLOOKUP(A104,LY!$D:$E,1,FALSE)),0,1)</f>
        <v>0</v>
      </c>
      <c r="C104" s="305">
        <f t="shared" ref="C104:C167" si="100">C103+1</f>
        <v>67</v>
      </c>
      <c r="D104" s="307" t="str">
        <f t="shared" si="55"/>
        <v/>
      </c>
      <c r="E104" s="42" t="str">
        <f t="shared" si="56"/>
        <v/>
      </c>
      <c r="F104" s="42" t="str">
        <f t="shared" si="57"/>
        <v/>
      </c>
      <c r="G104" s="42" t="str">
        <f t="shared" si="58"/>
        <v/>
      </c>
      <c r="H104" s="306" t="str">
        <f t="shared" si="59"/>
        <v/>
      </c>
      <c r="I104" s="136" t="str">
        <f t="shared" si="60"/>
        <v/>
      </c>
      <c r="J104" s="412" t="str">
        <f t="shared" si="62"/>
        <v/>
      </c>
      <c r="K104" s="48">
        <f t="shared" si="61"/>
        <v>0</v>
      </c>
      <c r="L104" s="269" t="str">
        <f t="shared" si="63"/>
        <v/>
      </c>
      <c r="M104" s="269" t="str">
        <f t="shared" si="64"/>
        <v/>
      </c>
      <c r="N104" s="152"/>
      <c r="O104" s="106" t="str">
        <f t="shared" si="65"/>
        <v/>
      </c>
      <c r="P104" s="106" t="str">
        <f t="shared" si="66"/>
        <v/>
      </c>
      <c r="Q104" s="106" t="str">
        <f t="shared" si="67"/>
        <v/>
      </c>
      <c r="R104" s="106" t="str">
        <f t="shared" si="68"/>
        <v/>
      </c>
      <c r="S104" s="106" t="str">
        <f t="shared" si="69"/>
        <v/>
      </c>
      <c r="T104" s="106" t="str">
        <f t="shared" si="70"/>
        <v/>
      </c>
      <c r="U104" s="106" t="str">
        <f t="shared" si="71"/>
        <v/>
      </c>
      <c r="V104" s="106" t="str">
        <f t="shared" si="72"/>
        <v/>
      </c>
      <c r="W104" s="106" t="str">
        <f t="shared" si="73"/>
        <v/>
      </c>
      <c r="X104" s="106" t="str">
        <f t="shared" si="74"/>
        <v/>
      </c>
      <c r="Y104" s="106" t="str">
        <f t="shared" si="75"/>
        <v/>
      </c>
      <c r="Z104" s="106" t="str">
        <f t="shared" si="76"/>
        <v/>
      </c>
      <c r="AA104" s="106" t="str">
        <f t="shared" si="77"/>
        <v/>
      </c>
      <c r="AB104" s="106" t="str">
        <f t="shared" si="78"/>
        <v/>
      </c>
      <c r="AC104" s="106"/>
      <c r="AD104" s="106" t="str">
        <f t="shared" si="79"/>
        <v/>
      </c>
      <c r="AE104" s="106" t="str">
        <f t="shared" si="80"/>
        <v/>
      </c>
      <c r="AF104" s="106" t="str">
        <f t="shared" si="81"/>
        <v/>
      </c>
      <c r="AG104" s="106" t="str">
        <f t="shared" si="82"/>
        <v/>
      </c>
      <c r="AH104" s="106" t="str">
        <f t="shared" si="83"/>
        <v/>
      </c>
      <c r="AI104" s="106" t="str">
        <f t="shared" si="84"/>
        <v/>
      </c>
      <c r="AJ104" s="106" t="str">
        <f t="shared" si="85"/>
        <v/>
      </c>
      <c r="AK104" s="106" t="str">
        <f t="shared" si="86"/>
        <v/>
      </c>
      <c r="AL104" s="106" t="str">
        <f t="shared" si="87"/>
        <v/>
      </c>
      <c r="AM104" s="106" t="str">
        <f t="shared" si="88"/>
        <v/>
      </c>
      <c r="AN104" s="106" t="str">
        <f t="shared" si="89"/>
        <v/>
      </c>
      <c r="AO104" s="106" t="str">
        <f t="shared" si="90"/>
        <v/>
      </c>
      <c r="AP104" s="106" t="str">
        <f t="shared" si="91"/>
        <v/>
      </c>
      <c r="AQ104" s="106" t="str">
        <f t="shared" si="92"/>
        <v/>
      </c>
      <c r="AR104" s="269" t="str">
        <f t="shared" si="93"/>
        <v/>
      </c>
      <c r="AS104" s="269" t="str">
        <f t="shared" si="94"/>
        <v/>
      </c>
      <c r="AT104" s="269" t="str">
        <f t="shared" si="95"/>
        <v/>
      </c>
      <c r="AU104" s="269" t="str">
        <f t="shared" si="96"/>
        <v/>
      </c>
      <c r="AV104" s="269"/>
      <c r="AW104" s="106"/>
      <c r="AX104" s="431" t="str">
        <f t="shared" si="97"/>
        <v/>
      </c>
      <c r="AY104" s="431" t="str">
        <f t="shared" si="98"/>
        <v/>
      </c>
      <c r="AZ104" s="431" t="str">
        <f t="shared" si="99"/>
        <v/>
      </c>
      <c r="BA104" s="431"/>
      <c r="BB104" s="428"/>
      <c r="BC104" s="428"/>
      <c r="BD104" s="428"/>
      <c r="BE104" s="428"/>
    </row>
    <row r="105" spans="1:57" ht="15.75" customHeight="1" x14ac:dyDescent="0.3">
      <c r="A105" s="154" t="str">
        <f>Contacts!$L$11&amp;"_"&amp;'Service Points'!C105</f>
        <v>S8602_68</v>
      </c>
      <c r="B105" s="414">
        <f>IF(ISERROR(VLOOKUP(A105,LY!$D:$E,1,FALSE)),0,1)</f>
        <v>0</v>
      </c>
      <c r="C105" s="305">
        <f t="shared" si="100"/>
        <v>68</v>
      </c>
      <c r="D105" s="307" t="str">
        <f t="shared" si="55"/>
        <v/>
      </c>
      <c r="E105" s="42" t="str">
        <f t="shared" si="56"/>
        <v/>
      </c>
      <c r="F105" s="42" t="str">
        <f t="shared" si="57"/>
        <v/>
      </c>
      <c r="G105" s="42" t="str">
        <f t="shared" si="58"/>
        <v/>
      </c>
      <c r="H105" s="306" t="str">
        <f t="shared" si="59"/>
        <v/>
      </c>
      <c r="I105" s="136" t="str">
        <f t="shared" si="60"/>
        <v/>
      </c>
      <c r="J105" s="412" t="str">
        <f t="shared" si="62"/>
        <v/>
      </c>
      <c r="K105" s="48">
        <f t="shared" si="61"/>
        <v>0</v>
      </c>
      <c r="L105" s="269" t="str">
        <f t="shared" si="63"/>
        <v/>
      </c>
      <c r="M105" s="269" t="str">
        <f t="shared" si="64"/>
        <v/>
      </c>
      <c r="N105" s="152"/>
      <c r="O105" s="106" t="str">
        <f t="shared" si="65"/>
        <v/>
      </c>
      <c r="P105" s="106" t="str">
        <f t="shared" si="66"/>
        <v/>
      </c>
      <c r="Q105" s="106" t="str">
        <f t="shared" si="67"/>
        <v/>
      </c>
      <c r="R105" s="106" t="str">
        <f t="shared" si="68"/>
        <v/>
      </c>
      <c r="S105" s="106" t="str">
        <f t="shared" si="69"/>
        <v/>
      </c>
      <c r="T105" s="106" t="str">
        <f t="shared" si="70"/>
        <v/>
      </c>
      <c r="U105" s="106" t="str">
        <f t="shared" si="71"/>
        <v/>
      </c>
      <c r="V105" s="106" t="str">
        <f t="shared" si="72"/>
        <v/>
      </c>
      <c r="W105" s="106" t="str">
        <f t="shared" si="73"/>
        <v/>
      </c>
      <c r="X105" s="106" t="str">
        <f t="shared" si="74"/>
        <v/>
      </c>
      <c r="Y105" s="106" t="str">
        <f t="shared" si="75"/>
        <v/>
      </c>
      <c r="Z105" s="106" t="str">
        <f t="shared" si="76"/>
        <v/>
      </c>
      <c r="AA105" s="106" t="str">
        <f t="shared" si="77"/>
        <v/>
      </c>
      <c r="AB105" s="106" t="str">
        <f t="shared" si="78"/>
        <v/>
      </c>
      <c r="AC105" s="106"/>
      <c r="AD105" s="106" t="str">
        <f t="shared" si="79"/>
        <v/>
      </c>
      <c r="AE105" s="106" t="str">
        <f t="shared" si="80"/>
        <v/>
      </c>
      <c r="AF105" s="106" t="str">
        <f t="shared" si="81"/>
        <v/>
      </c>
      <c r="AG105" s="106" t="str">
        <f t="shared" si="82"/>
        <v/>
      </c>
      <c r="AH105" s="106" t="str">
        <f t="shared" si="83"/>
        <v/>
      </c>
      <c r="AI105" s="106" t="str">
        <f t="shared" si="84"/>
        <v/>
      </c>
      <c r="AJ105" s="106" t="str">
        <f t="shared" si="85"/>
        <v/>
      </c>
      <c r="AK105" s="106" t="str">
        <f t="shared" si="86"/>
        <v/>
      </c>
      <c r="AL105" s="106" t="str">
        <f t="shared" si="87"/>
        <v/>
      </c>
      <c r="AM105" s="106" t="str">
        <f t="shared" si="88"/>
        <v/>
      </c>
      <c r="AN105" s="106" t="str">
        <f t="shared" si="89"/>
        <v/>
      </c>
      <c r="AO105" s="106" t="str">
        <f t="shared" si="90"/>
        <v/>
      </c>
      <c r="AP105" s="106" t="str">
        <f t="shared" si="91"/>
        <v/>
      </c>
      <c r="AQ105" s="106" t="str">
        <f t="shared" si="92"/>
        <v/>
      </c>
      <c r="AR105" s="269" t="str">
        <f t="shared" si="93"/>
        <v/>
      </c>
      <c r="AS105" s="269" t="str">
        <f t="shared" si="94"/>
        <v/>
      </c>
      <c r="AT105" s="269" t="str">
        <f t="shared" si="95"/>
        <v/>
      </c>
      <c r="AU105" s="269" t="str">
        <f t="shared" si="96"/>
        <v/>
      </c>
      <c r="AV105" s="269"/>
      <c r="AW105" s="106"/>
      <c r="AX105" s="431" t="str">
        <f t="shared" si="97"/>
        <v/>
      </c>
      <c r="AY105" s="431" t="str">
        <f t="shared" si="98"/>
        <v/>
      </c>
      <c r="AZ105" s="431" t="str">
        <f t="shared" si="99"/>
        <v/>
      </c>
      <c r="BA105" s="431"/>
      <c r="BB105" s="428"/>
      <c r="BC105" s="428"/>
      <c r="BD105" s="428"/>
      <c r="BE105" s="428"/>
    </row>
    <row r="106" spans="1:57" ht="15.75" customHeight="1" x14ac:dyDescent="0.3">
      <c r="A106" s="154" t="str">
        <f>Contacts!$L$11&amp;"_"&amp;'Service Points'!C106</f>
        <v>S8602_69</v>
      </c>
      <c r="B106" s="414">
        <f>IF(ISERROR(VLOOKUP(A106,LY!$D:$E,1,FALSE)),0,1)</f>
        <v>0</v>
      </c>
      <c r="C106" s="305">
        <f t="shared" si="100"/>
        <v>69</v>
      </c>
      <c r="D106" s="307" t="str">
        <f t="shared" si="55"/>
        <v/>
      </c>
      <c r="E106" s="42" t="str">
        <f t="shared" si="56"/>
        <v/>
      </c>
      <c r="F106" s="42" t="str">
        <f t="shared" si="57"/>
        <v/>
      </c>
      <c r="G106" s="42" t="str">
        <f t="shared" si="58"/>
        <v/>
      </c>
      <c r="H106" s="306" t="str">
        <f t="shared" si="59"/>
        <v/>
      </c>
      <c r="I106" s="136" t="str">
        <f t="shared" si="60"/>
        <v/>
      </c>
      <c r="J106" s="412" t="str">
        <f t="shared" si="62"/>
        <v/>
      </c>
      <c r="K106" s="48">
        <f t="shared" si="61"/>
        <v>0</v>
      </c>
      <c r="L106" s="269" t="str">
        <f t="shared" si="63"/>
        <v/>
      </c>
      <c r="M106" s="269" t="str">
        <f t="shared" si="64"/>
        <v/>
      </c>
      <c r="N106" s="152"/>
      <c r="O106" s="106" t="str">
        <f t="shared" si="65"/>
        <v/>
      </c>
      <c r="P106" s="106" t="str">
        <f t="shared" si="66"/>
        <v/>
      </c>
      <c r="Q106" s="106" t="str">
        <f t="shared" si="67"/>
        <v/>
      </c>
      <c r="R106" s="106" t="str">
        <f t="shared" si="68"/>
        <v/>
      </c>
      <c r="S106" s="106" t="str">
        <f t="shared" si="69"/>
        <v/>
      </c>
      <c r="T106" s="106" t="str">
        <f t="shared" si="70"/>
        <v/>
      </c>
      <c r="U106" s="106" t="str">
        <f t="shared" si="71"/>
        <v/>
      </c>
      <c r="V106" s="106" t="str">
        <f t="shared" si="72"/>
        <v/>
      </c>
      <c r="W106" s="106" t="str">
        <f t="shared" si="73"/>
        <v/>
      </c>
      <c r="X106" s="106" t="str">
        <f t="shared" si="74"/>
        <v/>
      </c>
      <c r="Y106" s="106" t="str">
        <f t="shared" si="75"/>
        <v/>
      </c>
      <c r="Z106" s="106" t="str">
        <f t="shared" si="76"/>
        <v/>
      </c>
      <c r="AA106" s="106" t="str">
        <f t="shared" si="77"/>
        <v/>
      </c>
      <c r="AB106" s="106" t="str">
        <f t="shared" si="78"/>
        <v/>
      </c>
      <c r="AC106" s="106"/>
      <c r="AD106" s="106" t="str">
        <f t="shared" si="79"/>
        <v/>
      </c>
      <c r="AE106" s="106" t="str">
        <f t="shared" si="80"/>
        <v/>
      </c>
      <c r="AF106" s="106" t="str">
        <f t="shared" si="81"/>
        <v/>
      </c>
      <c r="AG106" s="106" t="str">
        <f t="shared" si="82"/>
        <v/>
      </c>
      <c r="AH106" s="106" t="str">
        <f t="shared" si="83"/>
        <v/>
      </c>
      <c r="AI106" s="106" t="str">
        <f t="shared" si="84"/>
        <v/>
      </c>
      <c r="AJ106" s="106" t="str">
        <f t="shared" si="85"/>
        <v/>
      </c>
      <c r="AK106" s="106" t="str">
        <f t="shared" si="86"/>
        <v/>
      </c>
      <c r="AL106" s="106" t="str">
        <f t="shared" si="87"/>
        <v/>
      </c>
      <c r="AM106" s="106" t="str">
        <f t="shared" si="88"/>
        <v/>
      </c>
      <c r="AN106" s="106" t="str">
        <f t="shared" si="89"/>
        <v/>
      </c>
      <c r="AO106" s="106" t="str">
        <f t="shared" si="90"/>
        <v/>
      </c>
      <c r="AP106" s="106" t="str">
        <f t="shared" si="91"/>
        <v/>
      </c>
      <c r="AQ106" s="106" t="str">
        <f t="shared" si="92"/>
        <v/>
      </c>
      <c r="AR106" s="269" t="str">
        <f t="shared" si="93"/>
        <v/>
      </c>
      <c r="AS106" s="269" t="str">
        <f t="shared" si="94"/>
        <v/>
      </c>
      <c r="AT106" s="269" t="str">
        <f t="shared" si="95"/>
        <v/>
      </c>
      <c r="AU106" s="269" t="str">
        <f t="shared" si="96"/>
        <v/>
      </c>
      <c r="AV106" s="269"/>
      <c r="AW106" s="106"/>
      <c r="AX106" s="431" t="str">
        <f t="shared" si="97"/>
        <v/>
      </c>
      <c r="AY106" s="431" t="str">
        <f t="shared" si="98"/>
        <v/>
      </c>
      <c r="AZ106" s="431" t="str">
        <f t="shared" si="99"/>
        <v/>
      </c>
      <c r="BA106" s="431"/>
      <c r="BB106" s="428"/>
      <c r="BC106" s="428"/>
      <c r="BD106" s="428"/>
      <c r="BE106" s="428"/>
    </row>
    <row r="107" spans="1:57" ht="15.75" customHeight="1" x14ac:dyDescent="0.3">
      <c r="A107" s="154" t="str">
        <f>Contacts!$L$11&amp;"_"&amp;'Service Points'!C107</f>
        <v>S8602_70</v>
      </c>
      <c r="B107" s="414">
        <f>IF(ISERROR(VLOOKUP(A107,LY!$D:$E,1,FALSE)),0,1)</f>
        <v>0</v>
      </c>
      <c r="C107" s="305">
        <f t="shared" si="100"/>
        <v>70</v>
      </c>
      <c r="D107" s="307" t="str">
        <f t="shared" si="55"/>
        <v/>
      </c>
      <c r="E107" s="42" t="str">
        <f t="shared" si="56"/>
        <v/>
      </c>
      <c r="F107" s="42" t="str">
        <f t="shared" si="57"/>
        <v/>
      </c>
      <c r="G107" s="42" t="str">
        <f t="shared" si="58"/>
        <v/>
      </c>
      <c r="H107" s="306" t="str">
        <f t="shared" si="59"/>
        <v/>
      </c>
      <c r="I107" s="136" t="str">
        <f t="shared" si="60"/>
        <v/>
      </c>
      <c r="J107" s="412" t="str">
        <f t="shared" si="62"/>
        <v/>
      </c>
      <c r="K107" s="48">
        <f t="shared" si="61"/>
        <v>0</v>
      </c>
      <c r="L107" s="269" t="str">
        <f t="shared" si="63"/>
        <v/>
      </c>
      <c r="M107" s="269" t="str">
        <f t="shared" si="64"/>
        <v/>
      </c>
      <c r="N107" s="152"/>
      <c r="O107" s="106" t="str">
        <f t="shared" si="65"/>
        <v/>
      </c>
      <c r="P107" s="106" t="str">
        <f t="shared" si="66"/>
        <v/>
      </c>
      <c r="Q107" s="106" t="str">
        <f t="shared" si="67"/>
        <v/>
      </c>
      <c r="R107" s="106" t="str">
        <f t="shared" si="68"/>
        <v/>
      </c>
      <c r="S107" s="106" t="str">
        <f t="shared" si="69"/>
        <v/>
      </c>
      <c r="T107" s="106" t="str">
        <f t="shared" si="70"/>
        <v/>
      </c>
      <c r="U107" s="106" t="str">
        <f t="shared" si="71"/>
        <v/>
      </c>
      <c r="V107" s="106" t="str">
        <f t="shared" si="72"/>
        <v/>
      </c>
      <c r="W107" s="106" t="str">
        <f t="shared" si="73"/>
        <v/>
      </c>
      <c r="X107" s="106" t="str">
        <f t="shared" si="74"/>
        <v/>
      </c>
      <c r="Y107" s="106" t="str">
        <f t="shared" si="75"/>
        <v/>
      </c>
      <c r="Z107" s="106" t="str">
        <f t="shared" si="76"/>
        <v/>
      </c>
      <c r="AA107" s="106" t="str">
        <f t="shared" si="77"/>
        <v/>
      </c>
      <c r="AB107" s="106" t="str">
        <f t="shared" si="78"/>
        <v/>
      </c>
      <c r="AC107" s="106"/>
      <c r="AD107" s="106" t="str">
        <f t="shared" si="79"/>
        <v/>
      </c>
      <c r="AE107" s="106" t="str">
        <f t="shared" si="80"/>
        <v/>
      </c>
      <c r="AF107" s="106" t="str">
        <f t="shared" si="81"/>
        <v/>
      </c>
      <c r="AG107" s="106" t="str">
        <f t="shared" si="82"/>
        <v/>
      </c>
      <c r="AH107" s="106" t="str">
        <f t="shared" si="83"/>
        <v/>
      </c>
      <c r="AI107" s="106" t="str">
        <f t="shared" si="84"/>
        <v/>
      </c>
      <c r="AJ107" s="106" t="str">
        <f t="shared" si="85"/>
        <v/>
      </c>
      <c r="AK107" s="106" t="str">
        <f t="shared" si="86"/>
        <v/>
      </c>
      <c r="AL107" s="106" t="str">
        <f t="shared" si="87"/>
        <v/>
      </c>
      <c r="AM107" s="106" t="str">
        <f t="shared" si="88"/>
        <v/>
      </c>
      <c r="AN107" s="106" t="str">
        <f t="shared" si="89"/>
        <v/>
      </c>
      <c r="AO107" s="106" t="str">
        <f t="shared" si="90"/>
        <v/>
      </c>
      <c r="AP107" s="106" t="str">
        <f t="shared" si="91"/>
        <v/>
      </c>
      <c r="AQ107" s="106" t="str">
        <f t="shared" si="92"/>
        <v/>
      </c>
      <c r="AR107" s="269" t="str">
        <f t="shared" si="93"/>
        <v/>
      </c>
      <c r="AS107" s="269" t="str">
        <f t="shared" si="94"/>
        <v/>
      </c>
      <c r="AT107" s="269" t="str">
        <f t="shared" si="95"/>
        <v/>
      </c>
      <c r="AU107" s="269" t="str">
        <f t="shared" si="96"/>
        <v/>
      </c>
      <c r="AV107" s="269"/>
      <c r="AW107" s="106"/>
      <c r="AX107" s="431" t="str">
        <f t="shared" si="97"/>
        <v/>
      </c>
      <c r="AY107" s="431" t="str">
        <f t="shared" si="98"/>
        <v/>
      </c>
      <c r="AZ107" s="431" t="str">
        <f t="shared" si="99"/>
        <v/>
      </c>
      <c r="BA107" s="431"/>
      <c r="BB107" s="428"/>
      <c r="BC107" s="428"/>
      <c r="BD107" s="428"/>
      <c r="BE107" s="428"/>
    </row>
    <row r="108" spans="1:57" ht="15.75" customHeight="1" x14ac:dyDescent="0.3">
      <c r="A108" s="154" t="str">
        <f>Contacts!$L$11&amp;"_"&amp;'Service Points'!C108</f>
        <v>S8602_71</v>
      </c>
      <c r="B108" s="414">
        <f>IF(ISERROR(VLOOKUP(A108,LY!$D:$E,1,FALSE)),0,1)</f>
        <v>0</v>
      </c>
      <c r="C108" s="305">
        <f t="shared" si="100"/>
        <v>71</v>
      </c>
      <c r="D108" s="307" t="str">
        <f t="shared" si="55"/>
        <v/>
      </c>
      <c r="E108" s="42" t="str">
        <f t="shared" si="56"/>
        <v/>
      </c>
      <c r="F108" s="42" t="str">
        <f t="shared" si="57"/>
        <v/>
      </c>
      <c r="G108" s="42" t="str">
        <f t="shared" si="58"/>
        <v/>
      </c>
      <c r="H108" s="306" t="str">
        <f t="shared" si="59"/>
        <v/>
      </c>
      <c r="I108" s="136" t="str">
        <f t="shared" si="60"/>
        <v/>
      </c>
      <c r="J108" s="412" t="str">
        <f t="shared" si="62"/>
        <v/>
      </c>
      <c r="K108" s="48">
        <f t="shared" si="61"/>
        <v>0</v>
      </c>
      <c r="L108" s="269" t="str">
        <f t="shared" si="63"/>
        <v/>
      </c>
      <c r="M108" s="269" t="str">
        <f t="shared" si="64"/>
        <v/>
      </c>
      <c r="N108" s="152"/>
      <c r="O108" s="106" t="str">
        <f t="shared" si="65"/>
        <v/>
      </c>
      <c r="P108" s="106" t="str">
        <f t="shared" si="66"/>
        <v/>
      </c>
      <c r="Q108" s="106" t="str">
        <f t="shared" si="67"/>
        <v/>
      </c>
      <c r="R108" s="106" t="str">
        <f t="shared" si="68"/>
        <v/>
      </c>
      <c r="S108" s="106" t="str">
        <f t="shared" si="69"/>
        <v/>
      </c>
      <c r="T108" s="106" t="str">
        <f t="shared" si="70"/>
        <v/>
      </c>
      <c r="U108" s="106" t="str">
        <f t="shared" si="71"/>
        <v/>
      </c>
      <c r="V108" s="106" t="str">
        <f t="shared" si="72"/>
        <v/>
      </c>
      <c r="W108" s="106" t="str">
        <f t="shared" si="73"/>
        <v/>
      </c>
      <c r="X108" s="106" t="str">
        <f t="shared" si="74"/>
        <v/>
      </c>
      <c r="Y108" s="106" t="str">
        <f t="shared" si="75"/>
        <v/>
      </c>
      <c r="Z108" s="106" t="str">
        <f t="shared" si="76"/>
        <v/>
      </c>
      <c r="AA108" s="106" t="str">
        <f t="shared" si="77"/>
        <v/>
      </c>
      <c r="AB108" s="106" t="str">
        <f t="shared" si="78"/>
        <v/>
      </c>
      <c r="AC108" s="106"/>
      <c r="AD108" s="106" t="str">
        <f t="shared" si="79"/>
        <v/>
      </c>
      <c r="AE108" s="106" t="str">
        <f t="shared" si="80"/>
        <v/>
      </c>
      <c r="AF108" s="106" t="str">
        <f t="shared" si="81"/>
        <v/>
      </c>
      <c r="AG108" s="106" t="str">
        <f t="shared" si="82"/>
        <v/>
      </c>
      <c r="AH108" s="106" t="str">
        <f t="shared" si="83"/>
        <v/>
      </c>
      <c r="AI108" s="106" t="str">
        <f t="shared" si="84"/>
        <v/>
      </c>
      <c r="AJ108" s="106" t="str">
        <f t="shared" si="85"/>
        <v/>
      </c>
      <c r="AK108" s="106" t="str">
        <f t="shared" si="86"/>
        <v/>
      </c>
      <c r="AL108" s="106" t="str">
        <f t="shared" si="87"/>
        <v/>
      </c>
      <c r="AM108" s="106" t="str">
        <f t="shared" si="88"/>
        <v/>
      </c>
      <c r="AN108" s="106" t="str">
        <f t="shared" si="89"/>
        <v/>
      </c>
      <c r="AO108" s="106" t="str">
        <f t="shared" si="90"/>
        <v/>
      </c>
      <c r="AP108" s="106" t="str">
        <f t="shared" si="91"/>
        <v/>
      </c>
      <c r="AQ108" s="106" t="str">
        <f t="shared" si="92"/>
        <v/>
      </c>
      <c r="AR108" s="269" t="str">
        <f t="shared" si="93"/>
        <v/>
      </c>
      <c r="AS108" s="269" t="str">
        <f t="shared" si="94"/>
        <v/>
      </c>
      <c r="AT108" s="269" t="str">
        <f t="shared" si="95"/>
        <v/>
      </c>
      <c r="AU108" s="269" t="str">
        <f t="shared" si="96"/>
        <v/>
      </c>
      <c r="AV108" s="269"/>
      <c r="AW108" s="106"/>
      <c r="AX108" s="431" t="str">
        <f t="shared" si="97"/>
        <v/>
      </c>
      <c r="AY108" s="431" t="str">
        <f t="shared" si="98"/>
        <v/>
      </c>
      <c r="AZ108" s="431" t="str">
        <f t="shared" si="99"/>
        <v/>
      </c>
      <c r="BA108" s="431"/>
      <c r="BB108" s="428"/>
      <c r="BC108" s="428"/>
      <c r="BD108" s="428"/>
      <c r="BE108" s="428"/>
    </row>
    <row r="109" spans="1:57" ht="15.75" customHeight="1" x14ac:dyDescent="0.3">
      <c r="A109" s="154" t="str">
        <f>Contacts!$L$11&amp;"_"&amp;'Service Points'!C109</f>
        <v>S8602_72</v>
      </c>
      <c r="B109" s="414">
        <f>IF(ISERROR(VLOOKUP(A109,LY!$D:$E,1,FALSE)),0,1)</f>
        <v>0</v>
      </c>
      <c r="C109" s="305">
        <f t="shared" si="100"/>
        <v>72</v>
      </c>
      <c r="D109" s="307" t="str">
        <f t="shared" si="55"/>
        <v/>
      </c>
      <c r="E109" s="42" t="str">
        <f t="shared" si="56"/>
        <v/>
      </c>
      <c r="F109" s="42" t="str">
        <f t="shared" si="57"/>
        <v/>
      </c>
      <c r="G109" s="42" t="str">
        <f t="shared" si="58"/>
        <v/>
      </c>
      <c r="H109" s="306" t="str">
        <f t="shared" si="59"/>
        <v/>
      </c>
      <c r="I109" s="136" t="str">
        <f t="shared" si="60"/>
        <v/>
      </c>
      <c r="J109" s="412" t="str">
        <f t="shared" si="62"/>
        <v/>
      </c>
      <c r="K109" s="48">
        <f t="shared" si="61"/>
        <v>0</v>
      </c>
      <c r="L109" s="269" t="str">
        <f t="shared" si="63"/>
        <v/>
      </c>
      <c r="M109" s="269" t="str">
        <f t="shared" si="64"/>
        <v/>
      </c>
      <c r="N109" s="152"/>
      <c r="O109" s="106" t="str">
        <f t="shared" si="65"/>
        <v/>
      </c>
      <c r="P109" s="106" t="str">
        <f t="shared" si="66"/>
        <v/>
      </c>
      <c r="Q109" s="106" t="str">
        <f t="shared" si="67"/>
        <v/>
      </c>
      <c r="R109" s="106" t="str">
        <f t="shared" si="68"/>
        <v/>
      </c>
      <c r="S109" s="106" t="str">
        <f t="shared" si="69"/>
        <v/>
      </c>
      <c r="T109" s="106" t="str">
        <f t="shared" si="70"/>
        <v/>
      </c>
      <c r="U109" s="106" t="str">
        <f t="shared" si="71"/>
        <v/>
      </c>
      <c r="V109" s="106" t="str">
        <f t="shared" si="72"/>
        <v/>
      </c>
      <c r="W109" s="106" t="str">
        <f t="shared" si="73"/>
        <v/>
      </c>
      <c r="X109" s="106" t="str">
        <f t="shared" si="74"/>
        <v/>
      </c>
      <c r="Y109" s="106" t="str">
        <f t="shared" si="75"/>
        <v/>
      </c>
      <c r="Z109" s="106" t="str">
        <f t="shared" si="76"/>
        <v/>
      </c>
      <c r="AA109" s="106" t="str">
        <f t="shared" si="77"/>
        <v/>
      </c>
      <c r="AB109" s="106" t="str">
        <f t="shared" si="78"/>
        <v/>
      </c>
      <c r="AC109" s="106"/>
      <c r="AD109" s="106" t="str">
        <f t="shared" si="79"/>
        <v/>
      </c>
      <c r="AE109" s="106" t="str">
        <f t="shared" si="80"/>
        <v/>
      </c>
      <c r="AF109" s="106" t="str">
        <f t="shared" si="81"/>
        <v/>
      </c>
      <c r="AG109" s="106" t="str">
        <f t="shared" si="82"/>
        <v/>
      </c>
      <c r="AH109" s="106" t="str">
        <f t="shared" si="83"/>
        <v/>
      </c>
      <c r="AI109" s="106" t="str">
        <f t="shared" si="84"/>
        <v/>
      </c>
      <c r="AJ109" s="106" t="str">
        <f t="shared" si="85"/>
        <v/>
      </c>
      <c r="AK109" s="106" t="str">
        <f t="shared" si="86"/>
        <v/>
      </c>
      <c r="AL109" s="106" t="str">
        <f t="shared" si="87"/>
        <v/>
      </c>
      <c r="AM109" s="106" t="str">
        <f t="shared" si="88"/>
        <v/>
      </c>
      <c r="AN109" s="106" t="str">
        <f t="shared" si="89"/>
        <v/>
      </c>
      <c r="AO109" s="106" t="str">
        <f t="shared" si="90"/>
        <v/>
      </c>
      <c r="AP109" s="106" t="str">
        <f t="shared" si="91"/>
        <v/>
      </c>
      <c r="AQ109" s="106" t="str">
        <f t="shared" si="92"/>
        <v/>
      </c>
      <c r="AR109" s="269" t="str">
        <f t="shared" si="93"/>
        <v/>
      </c>
      <c r="AS109" s="269" t="str">
        <f t="shared" si="94"/>
        <v/>
      </c>
      <c r="AT109" s="269" t="str">
        <f t="shared" si="95"/>
        <v/>
      </c>
      <c r="AU109" s="269" t="str">
        <f t="shared" si="96"/>
        <v/>
      </c>
      <c r="AV109" s="269"/>
      <c r="AW109" s="106"/>
      <c r="AX109" s="431" t="str">
        <f t="shared" si="97"/>
        <v/>
      </c>
      <c r="AY109" s="431" t="str">
        <f t="shared" si="98"/>
        <v/>
      </c>
      <c r="AZ109" s="431" t="str">
        <f t="shared" si="99"/>
        <v/>
      </c>
      <c r="BA109" s="431"/>
      <c r="BB109" s="428"/>
      <c r="BC109" s="428"/>
      <c r="BD109" s="428"/>
      <c r="BE109" s="428"/>
    </row>
    <row r="110" spans="1:57" ht="15.75" customHeight="1" x14ac:dyDescent="0.3">
      <c r="A110" s="154" t="str">
        <f>Contacts!$L$11&amp;"_"&amp;'Service Points'!C110</f>
        <v>S8602_73</v>
      </c>
      <c r="B110" s="414">
        <f>IF(ISERROR(VLOOKUP(A110,LY!$D:$E,1,FALSE)),0,1)</f>
        <v>0</v>
      </c>
      <c r="C110" s="305">
        <f t="shared" si="100"/>
        <v>73</v>
      </c>
      <c r="D110" s="307" t="str">
        <f t="shared" si="55"/>
        <v/>
      </c>
      <c r="E110" s="42" t="str">
        <f t="shared" si="56"/>
        <v/>
      </c>
      <c r="F110" s="42" t="str">
        <f t="shared" si="57"/>
        <v/>
      </c>
      <c r="G110" s="42" t="str">
        <f t="shared" si="58"/>
        <v/>
      </c>
      <c r="H110" s="306" t="str">
        <f t="shared" si="59"/>
        <v/>
      </c>
      <c r="I110" s="136" t="str">
        <f t="shared" si="60"/>
        <v/>
      </c>
      <c r="J110" s="412" t="str">
        <f t="shared" si="62"/>
        <v/>
      </c>
      <c r="K110" s="48">
        <f t="shared" si="61"/>
        <v>0</v>
      </c>
      <c r="L110" s="269" t="str">
        <f t="shared" si="63"/>
        <v/>
      </c>
      <c r="M110" s="269" t="str">
        <f t="shared" si="64"/>
        <v/>
      </c>
      <c r="N110" s="152"/>
      <c r="O110" s="106" t="str">
        <f t="shared" si="65"/>
        <v/>
      </c>
      <c r="P110" s="106" t="str">
        <f t="shared" si="66"/>
        <v/>
      </c>
      <c r="Q110" s="106" t="str">
        <f t="shared" si="67"/>
        <v/>
      </c>
      <c r="R110" s="106" t="str">
        <f t="shared" si="68"/>
        <v/>
      </c>
      <c r="S110" s="106" t="str">
        <f t="shared" si="69"/>
        <v/>
      </c>
      <c r="T110" s="106" t="str">
        <f t="shared" si="70"/>
        <v/>
      </c>
      <c r="U110" s="106" t="str">
        <f t="shared" si="71"/>
        <v/>
      </c>
      <c r="V110" s="106" t="str">
        <f t="shared" si="72"/>
        <v/>
      </c>
      <c r="W110" s="106" t="str">
        <f t="shared" si="73"/>
        <v/>
      </c>
      <c r="X110" s="106" t="str">
        <f t="shared" si="74"/>
        <v/>
      </c>
      <c r="Y110" s="106" t="str">
        <f t="shared" si="75"/>
        <v/>
      </c>
      <c r="Z110" s="106" t="str">
        <f t="shared" si="76"/>
        <v/>
      </c>
      <c r="AA110" s="106" t="str">
        <f t="shared" si="77"/>
        <v/>
      </c>
      <c r="AB110" s="106" t="str">
        <f t="shared" si="78"/>
        <v/>
      </c>
      <c r="AC110" s="106"/>
      <c r="AD110" s="106" t="str">
        <f t="shared" si="79"/>
        <v/>
      </c>
      <c r="AE110" s="106" t="str">
        <f t="shared" si="80"/>
        <v/>
      </c>
      <c r="AF110" s="106" t="str">
        <f t="shared" si="81"/>
        <v/>
      </c>
      <c r="AG110" s="106" t="str">
        <f t="shared" si="82"/>
        <v/>
      </c>
      <c r="AH110" s="106" t="str">
        <f t="shared" si="83"/>
        <v/>
      </c>
      <c r="AI110" s="106" t="str">
        <f t="shared" si="84"/>
        <v/>
      </c>
      <c r="AJ110" s="106" t="str">
        <f t="shared" si="85"/>
        <v/>
      </c>
      <c r="AK110" s="106" t="str">
        <f t="shared" si="86"/>
        <v/>
      </c>
      <c r="AL110" s="106" t="str">
        <f t="shared" si="87"/>
        <v/>
      </c>
      <c r="AM110" s="106" t="str">
        <f t="shared" si="88"/>
        <v/>
      </c>
      <c r="AN110" s="106" t="str">
        <f t="shared" si="89"/>
        <v/>
      </c>
      <c r="AO110" s="106" t="str">
        <f t="shared" si="90"/>
        <v/>
      </c>
      <c r="AP110" s="106" t="str">
        <f t="shared" si="91"/>
        <v/>
      </c>
      <c r="AQ110" s="106" t="str">
        <f t="shared" si="92"/>
        <v/>
      </c>
      <c r="AR110" s="269" t="str">
        <f t="shared" si="93"/>
        <v/>
      </c>
      <c r="AS110" s="269" t="str">
        <f t="shared" si="94"/>
        <v/>
      </c>
      <c r="AT110" s="269" t="str">
        <f t="shared" si="95"/>
        <v/>
      </c>
      <c r="AU110" s="269" t="str">
        <f t="shared" si="96"/>
        <v/>
      </c>
      <c r="AV110" s="269"/>
      <c r="AW110" s="106"/>
      <c r="AX110" s="431" t="str">
        <f t="shared" si="97"/>
        <v/>
      </c>
      <c r="AY110" s="431" t="str">
        <f t="shared" si="98"/>
        <v/>
      </c>
      <c r="AZ110" s="431" t="str">
        <f t="shared" si="99"/>
        <v/>
      </c>
      <c r="BA110" s="431"/>
      <c r="BB110" s="428"/>
      <c r="BC110" s="428"/>
      <c r="BD110" s="428"/>
      <c r="BE110" s="428"/>
    </row>
    <row r="111" spans="1:57" ht="15.75" customHeight="1" x14ac:dyDescent="0.3">
      <c r="A111" s="154" t="str">
        <f>Contacts!$L$11&amp;"_"&amp;'Service Points'!C111</f>
        <v>S8602_74</v>
      </c>
      <c r="B111" s="414">
        <f>IF(ISERROR(VLOOKUP(A111,LY!$D:$E,1,FALSE)),0,1)</f>
        <v>0</v>
      </c>
      <c r="C111" s="305">
        <f t="shared" si="100"/>
        <v>74</v>
      </c>
      <c r="D111" s="307" t="str">
        <f t="shared" si="55"/>
        <v/>
      </c>
      <c r="E111" s="42" t="str">
        <f t="shared" si="56"/>
        <v/>
      </c>
      <c r="F111" s="42" t="str">
        <f t="shared" si="57"/>
        <v/>
      </c>
      <c r="G111" s="42" t="str">
        <f t="shared" si="58"/>
        <v/>
      </c>
      <c r="H111" s="306" t="str">
        <f t="shared" si="59"/>
        <v/>
      </c>
      <c r="I111" s="136" t="str">
        <f t="shared" si="60"/>
        <v/>
      </c>
      <c r="J111" s="412" t="str">
        <f t="shared" si="62"/>
        <v/>
      </c>
      <c r="K111" s="48">
        <f t="shared" si="61"/>
        <v>0</v>
      </c>
      <c r="L111" s="269" t="str">
        <f t="shared" si="63"/>
        <v/>
      </c>
      <c r="M111" s="269" t="str">
        <f t="shared" si="64"/>
        <v/>
      </c>
      <c r="N111" s="152"/>
      <c r="O111" s="106" t="str">
        <f t="shared" si="65"/>
        <v/>
      </c>
      <c r="P111" s="106" t="str">
        <f t="shared" si="66"/>
        <v/>
      </c>
      <c r="Q111" s="106" t="str">
        <f t="shared" si="67"/>
        <v/>
      </c>
      <c r="R111" s="106" t="str">
        <f t="shared" si="68"/>
        <v/>
      </c>
      <c r="S111" s="106" t="str">
        <f t="shared" si="69"/>
        <v/>
      </c>
      <c r="T111" s="106" t="str">
        <f t="shared" si="70"/>
        <v/>
      </c>
      <c r="U111" s="106" t="str">
        <f t="shared" si="71"/>
        <v/>
      </c>
      <c r="V111" s="106" t="str">
        <f t="shared" si="72"/>
        <v/>
      </c>
      <c r="W111" s="106" t="str">
        <f t="shared" si="73"/>
        <v/>
      </c>
      <c r="X111" s="106" t="str">
        <f t="shared" si="74"/>
        <v/>
      </c>
      <c r="Y111" s="106" t="str">
        <f t="shared" si="75"/>
        <v/>
      </c>
      <c r="Z111" s="106" t="str">
        <f t="shared" si="76"/>
        <v/>
      </c>
      <c r="AA111" s="106" t="str">
        <f t="shared" si="77"/>
        <v/>
      </c>
      <c r="AB111" s="106" t="str">
        <f t="shared" si="78"/>
        <v/>
      </c>
      <c r="AC111" s="106"/>
      <c r="AD111" s="106" t="str">
        <f t="shared" si="79"/>
        <v/>
      </c>
      <c r="AE111" s="106" t="str">
        <f t="shared" si="80"/>
        <v/>
      </c>
      <c r="AF111" s="106" t="str">
        <f t="shared" si="81"/>
        <v/>
      </c>
      <c r="AG111" s="106" t="str">
        <f t="shared" si="82"/>
        <v/>
      </c>
      <c r="AH111" s="106" t="str">
        <f t="shared" si="83"/>
        <v/>
      </c>
      <c r="AI111" s="106" t="str">
        <f t="shared" si="84"/>
        <v/>
      </c>
      <c r="AJ111" s="106" t="str">
        <f t="shared" si="85"/>
        <v/>
      </c>
      <c r="AK111" s="106" t="str">
        <f t="shared" si="86"/>
        <v/>
      </c>
      <c r="AL111" s="106" t="str">
        <f t="shared" si="87"/>
        <v/>
      </c>
      <c r="AM111" s="106" t="str">
        <f t="shared" si="88"/>
        <v/>
      </c>
      <c r="AN111" s="106" t="str">
        <f t="shared" si="89"/>
        <v/>
      </c>
      <c r="AO111" s="106" t="str">
        <f t="shared" si="90"/>
        <v/>
      </c>
      <c r="AP111" s="106" t="str">
        <f t="shared" si="91"/>
        <v/>
      </c>
      <c r="AQ111" s="106" t="str">
        <f t="shared" si="92"/>
        <v/>
      </c>
      <c r="AR111" s="269" t="str">
        <f t="shared" si="93"/>
        <v/>
      </c>
      <c r="AS111" s="269" t="str">
        <f t="shared" si="94"/>
        <v/>
      </c>
      <c r="AT111" s="269" t="str">
        <f t="shared" si="95"/>
        <v/>
      </c>
      <c r="AU111" s="269" t="str">
        <f t="shared" si="96"/>
        <v/>
      </c>
      <c r="AV111" s="269"/>
      <c r="AW111" s="106"/>
      <c r="AX111" s="431" t="str">
        <f t="shared" si="97"/>
        <v/>
      </c>
      <c r="AY111" s="431" t="str">
        <f t="shared" si="98"/>
        <v/>
      </c>
      <c r="AZ111" s="431" t="str">
        <f t="shared" si="99"/>
        <v/>
      </c>
      <c r="BA111" s="431"/>
      <c r="BB111" s="428"/>
      <c r="BC111" s="428"/>
      <c r="BD111" s="428"/>
      <c r="BE111" s="428"/>
    </row>
    <row r="112" spans="1:57" ht="15.75" customHeight="1" x14ac:dyDescent="0.3">
      <c r="A112" s="154" t="str">
        <f>Contacts!$L$11&amp;"_"&amp;'Service Points'!C112</f>
        <v>S8602_75</v>
      </c>
      <c r="B112" s="414">
        <f>IF(ISERROR(VLOOKUP(A112,LY!$D:$E,1,FALSE)),0,1)</f>
        <v>0</v>
      </c>
      <c r="C112" s="305">
        <f t="shared" si="100"/>
        <v>75</v>
      </c>
      <c r="D112" s="307" t="str">
        <f t="shared" si="55"/>
        <v/>
      </c>
      <c r="E112" s="42" t="str">
        <f t="shared" si="56"/>
        <v/>
      </c>
      <c r="F112" s="42" t="str">
        <f t="shared" si="57"/>
        <v/>
      </c>
      <c r="G112" s="42" t="str">
        <f t="shared" si="58"/>
        <v/>
      </c>
      <c r="H112" s="306" t="str">
        <f t="shared" si="59"/>
        <v/>
      </c>
      <c r="I112" s="136" t="str">
        <f t="shared" si="60"/>
        <v/>
      </c>
      <c r="J112" s="412" t="str">
        <f t="shared" si="62"/>
        <v/>
      </c>
      <c r="K112" s="48">
        <f t="shared" si="61"/>
        <v>0</v>
      </c>
      <c r="L112" s="269" t="str">
        <f t="shared" si="63"/>
        <v/>
      </c>
      <c r="M112" s="269" t="str">
        <f t="shared" si="64"/>
        <v/>
      </c>
      <c r="N112" s="152"/>
      <c r="O112" s="106" t="str">
        <f t="shared" si="65"/>
        <v/>
      </c>
      <c r="P112" s="106" t="str">
        <f t="shared" si="66"/>
        <v/>
      </c>
      <c r="Q112" s="106" t="str">
        <f t="shared" si="67"/>
        <v/>
      </c>
      <c r="R112" s="106" t="str">
        <f t="shared" si="68"/>
        <v/>
      </c>
      <c r="S112" s="106" t="str">
        <f t="shared" si="69"/>
        <v/>
      </c>
      <c r="T112" s="106" t="str">
        <f t="shared" si="70"/>
        <v/>
      </c>
      <c r="U112" s="106" t="str">
        <f t="shared" si="71"/>
        <v/>
      </c>
      <c r="V112" s="106" t="str">
        <f t="shared" si="72"/>
        <v/>
      </c>
      <c r="W112" s="106" t="str">
        <f t="shared" si="73"/>
        <v/>
      </c>
      <c r="X112" s="106" t="str">
        <f t="shared" si="74"/>
        <v/>
      </c>
      <c r="Y112" s="106" t="str">
        <f t="shared" si="75"/>
        <v/>
      </c>
      <c r="Z112" s="106" t="str">
        <f t="shared" si="76"/>
        <v/>
      </c>
      <c r="AA112" s="106" t="str">
        <f t="shared" si="77"/>
        <v/>
      </c>
      <c r="AB112" s="106" t="str">
        <f t="shared" si="78"/>
        <v/>
      </c>
      <c r="AC112" s="106"/>
      <c r="AD112" s="106" t="str">
        <f t="shared" si="79"/>
        <v/>
      </c>
      <c r="AE112" s="106" t="str">
        <f t="shared" si="80"/>
        <v/>
      </c>
      <c r="AF112" s="106" t="str">
        <f t="shared" si="81"/>
        <v/>
      </c>
      <c r="AG112" s="106" t="str">
        <f t="shared" si="82"/>
        <v/>
      </c>
      <c r="AH112" s="106" t="str">
        <f t="shared" si="83"/>
        <v/>
      </c>
      <c r="AI112" s="106" t="str">
        <f t="shared" si="84"/>
        <v/>
      </c>
      <c r="AJ112" s="106" t="str">
        <f t="shared" si="85"/>
        <v/>
      </c>
      <c r="AK112" s="106" t="str">
        <f t="shared" si="86"/>
        <v/>
      </c>
      <c r="AL112" s="106" t="str">
        <f t="shared" si="87"/>
        <v/>
      </c>
      <c r="AM112" s="106" t="str">
        <f t="shared" si="88"/>
        <v/>
      </c>
      <c r="AN112" s="106" t="str">
        <f t="shared" si="89"/>
        <v/>
      </c>
      <c r="AO112" s="106" t="str">
        <f t="shared" si="90"/>
        <v/>
      </c>
      <c r="AP112" s="106" t="str">
        <f t="shared" si="91"/>
        <v/>
      </c>
      <c r="AQ112" s="106" t="str">
        <f t="shared" si="92"/>
        <v/>
      </c>
      <c r="AR112" s="269" t="str">
        <f t="shared" si="93"/>
        <v/>
      </c>
      <c r="AS112" s="269" t="str">
        <f t="shared" si="94"/>
        <v/>
      </c>
      <c r="AT112" s="269" t="str">
        <f t="shared" si="95"/>
        <v/>
      </c>
      <c r="AU112" s="269" t="str">
        <f t="shared" si="96"/>
        <v/>
      </c>
      <c r="AV112" s="269"/>
      <c r="AW112" s="106"/>
      <c r="AX112" s="431" t="str">
        <f t="shared" si="97"/>
        <v/>
      </c>
      <c r="AY112" s="431" t="str">
        <f t="shared" si="98"/>
        <v/>
      </c>
      <c r="AZ112" s="431" t="str">
        <f t="shared" si="99"/>
        <v/>
      </c>
      <c r="BA112" s="431"/>
      <c r="BB112" s="428"/>
      <c r="BC112" s="428"/>
      <c r="BD112" s="428"/>
      <c r="BE112" s="428"/>
    </row>
    <row r="113" spans="1:57" ht="15.75" customHeight="1" x14ac:dyDescent="0.3">
      <c r="A113" s="154" t="str">
        <f>Contacts!$L$11&amp;"_"&amp;'Service Points'!C113</f>
        <v>S8602_76</v>
      </c>
      <c r="B113" s="414">
        <f>IF(ISERROR(VLOOKUP(A113,LY!$D:$E,1,FALSE)),0,1)</f>
        <v>0</v>
      </c>
      <c r="C113" s="305">
        <f t="shared" si="100"/>
        <v>76</v>
      </c>
      <c r="D113" s="307" t="str">
        <f t="shared" si="55"/>
        <v/>
      </c>
      <c r="E113" s="42" t="str">
        <f t="shared" si="56"/>
        <v/>
      </c>
      <c r="F113" s="42" t="str">
        <f t="shared" si="57"/>
        <v/>
      </c>
      <c r="G113" s="42" t="str">
        <f t="shared" si="58"/>
        <v/>
      </c>
      <c r="H113" s="306" t="str">
        <f t="shared" si="59"/>
        <v/>
      </c>
      <c r="I113" s="136" t="str">
        <f t="shared" si="60"/>
        <v/>
      </c>
      <c r="J113" s="412" t="str">
        <f t="shared" si="62"/>
        <v/>
      </c>
      <c r="K113" s="48">
        <f t="shared" si="61"/>
        <v>0</v>
      </c>
      <c r="L113" s="269" t="str">
        <f t="shared" si="63"/>
        <v/>
      </c>
      <c r="M113" s="269" t="str">
        <f t="shared" si="64"/>
        <v/>
      </c>
      <c r="N113" s="152"/>
      <c r="O113" s="106" t="str">
        <f t="shared" si="65"/>
        <v/>
      </c>
      <c r="P113" s="106" t="str">
        <f t="shared" si="66"/>
        <v/>
      </c>
      <c r="Q113" s="106" t="str">
        <f t="shared" si="67"/>
        <v/>
      </c>
      <c r="R113" s="106" t="str">
        <f t="shared" si="68"/>
        <v/>
      </c>
      <c r="S113" s="106" t="str">
        <f t="shared" si="69"/>
        <v/>
      </c>
      <c r="T113" s="106" t="str">
        <f t="shared" si="70"/>
        <v/>
      </c>
      <c r="U113" s="106" t="str">
        <f t="shared" si="71"/>
        <v/>
      </c>
      <c r="V113" s="106" t="str">
        <f t="shared" si="72"/>
        <v/>
      </c>
      <c r="W113" s="106" t="str">
        <f t="shared" si="73"/>
        <v/>
      </c>
      <c r="X113" s="106" t="str">
        <f t="shared" si="74"/>
        <v/>
      </c>
      <c r="Y113" s="106" t="str">
        <f t="shared" si="75"/>
        <v/>
      </c>
      <c r="Z113" s="106" t="str">
        <f t="shared" si="76"/>
        <v/>
      </c>
      <c r="AA113" s="106" t="str">
        <f t="shared" si="77"/>
        <v/>
      </c>
      <c r="AB113" s="106" t="str">
        <f t="shared" si="78"/>
        <v/>
      </c>
      <c r="AC113" s="106"/>
      <c r="AD113" s="106" t="str">
        <f t="shared" si="79"/>
        <v/>
      </c>
      <c r="AE113" s="106" t="str">
        <f t="shared" si="80"/>
        <v/>
      </c>
      <c r="AF113" s="106" t="str">
        <f t="shared" si="81"/>
        <v/>
      </c>
      <c r="AG113" s="106" t="str">
        <f t="shared" si="82"/>
        <v/>
      </c>
      <c r="AH113" s="106" t="str">
        <f t="shared" si="83"/>
        <v/>
      </c>
      <c r="AI113" s="106" t="str">
        <f t="shared" si="84"/>
        <v/>
      </c>
      <c r="AJ113" s="106" t="str">
        <f t="shared" si="85"/>
        <v/>
      </c>
      <c r="AK113" s="106" t="str">
        <f t="shared" si="86"/>
        <v/>
      </c>
      <c r="AL113" s="106" t="str">
        <f t="shared" si="87"/>
        <v/>
      </c>
      <c r="AM113" s="106" t="str">
        <f t="shared" si="88"/>
        <v/>
      </c>
      <c r="AN113" s="106" t="str">
        <f t="shared" si="89"/>
        <v/>
      </c>
      <c r="AO113" s="106" t="str">
        <f t="shared" si="90"/>
        <v/>
      </c>
      <c r="AP113" s="106" t="str">
        <f t="shared" si="91"/>
        <v/>
      </c>
      <c r="AQ113" s="106" t="str">
        <f t="shared" si="92"/>
        <v/>
      </c>
      <c r="AR113" s="269" t="str">
        <f t="shared" si="93"/>
        <v/>
      </c>
      <c r="AS113" s="269" t="str">
        <f t="shared" si="94"/>
        <v/>
      </c>
      <c r="AT113" s="269" t="str">
        <f t="shared" si="95"/>
        <v/>
      </c>
      <c r="AU113" s="269" t="str">
        <f t="shared" si="96"/>
        <v/>
      </c>
      <c r="AV113" s="269"/>
      <c r="AW113" s="106"/>
      <c r="AX113" s="431" t="str">
        <f t="shared" si="97"/>
        <v/>
      </c>
      <c r="AY113" s="431" t="str">
        <f t="shared" si="98"/>
        <v/>
      </c>
      <c r="AZ113" s="431" t="str">
        <f t="shared" si="99"/>
        <v/>
      </c>
      <c r="BA113" s="431"/>
      <c r="BB113" s="428"/>
      <c r="BC113" s="428"/>
      <c r="BD113" s="428"/>
      <c r="BE113" s="428"/>
    </row>
    <row r="114" spans="1:57" ht="15.75" customHeight="1" x14ac:dyDescent="0.3">
      <c r="A114" s="154" t="str">
        <f>Contacts!$L$11&amp;"_"&amp;'Service Points'!C114</f>
        <v>S8602_77</v>
      </c>
      <c r="B114" s="414">
        <f>IF(ISERROR(VLOOKUP(A114,LY!$D:$E,1,FALSE)),0,1)</f>
        <v>0</v>
      </c>
      <c r="C114" s="305">
        <f t="shared" si="100"/>
        <v>77</v>
      </c>
      <c r="D114" s="307" t="str">
        <f t="shared" si="55"/>
        <v/>
      </c>
      <c r="E114" s="42" t="str">
        <f t="shared" si="56"/>
        <v/>
      </c>
      <c r="F114" s="42" t="str">
        <f t="shared" si="57"/>
        <v/>
      </c>
      <c r="G114" s="42" t="str">
        <f t="shared" si="58"/>
        <v/>
      </c>
      <c r="H114" s="306" t="str">
        <f t="shared" si="59"/>
        <v/>
      </c>
      <c r="I114" s="136" t="str">
        <f t="shared" si="60"/>
        <v/>
      </c>
      <c r="J114" s="412" t="str">
        <f t="shared" si="62"/>
        <v/>
      </c>
      <c r="K114" s="48">
        <f t="shared" si="61"/>
        <v>0</v>
      </c>
      <c r="L114" s="269" t="str">
        <f t="shared" si="63"/>
        <v/>
      </c>
      <c r="M114" s="269" t="str">
        <f t="shared" si="64"/>
        <v/>
      </c>
      <c r="N114" s="152"/>
      <c r="O114" s="106" t="str">
        <f t="shared" si="65"/>
        <v/>
      </c>
      <c r="P114" s="106" t="str">
        <f t="shared" si="66"/>
        <v/>
      </c>
      <c r="Q114" s="106" t="str">
        <f t="shared" si="67"/>
        <v/>
      </c>
      <c r="R114" s="106" t="str">
        <f t="shared" si="68"/>
        <v/>
      </c>
      <c r="S114" s="106" t="str">
        <f t="shared" si="69"/>
        <v/>
      </c>
      <c r="T114" s="106" t="str">
        <f t="shared" si="70"/>
        <v/>
      </c>
      <c r="U114" s="106" t="str">
        <f t="shared" si="71"/>
        <v/>
      </c>
      <c r="V114" s="106" t="str">
        <f t="shared" si="72"/>
        <v/>
      </c>
      <c r="W114" s="106" t="str">
        <f t="shared" si="73"/>
        <v/>
      </c>
      <c r="X114" s="106" t="str">
        <f t="shared" si="74"/>
        <v/>
      </c>
      <c r="Y114" s="106" t="str">
        <f t="shared" si="75"/>
        <v/>
      </c>
      <c r="Z114" s="106" t="str">
        <f t="shared" si="76"/>
        <v/>
      </c>
      <c r="AA114" s="106" t="str">
        <f t="shared" si="77"/>
        <v/>
      </c>
      <c r="AB114" s="106" t="str">
        <f t="shared" si="78"/>
        <v/>
      </c>
      <c r="AC114" s="106"/>
      <c r="AD114" s="106" t="str">
        <f t="shared" si="79"/>
        <v/>
      </c>
      <c r="AE114" s="106" t="str">
        <f t="shared" si="80"/>
        <v/>
      </c>
      <c r="AF114" s="106" t="str">
        <f t="shared" si="81"/>
        <v/>
      </c>
      <c r="AG114" s="106" t="str">
        <f t="shared" si="82"/>
        <v/>
      </c>
      <c r="AH114" s="106" t="str">
        <f t="shared" si="83"/>
        <v/>
      </c>
      <c r="AI114" s="106" t="str">
        <f t="shared" si="84"/>
        <v/>
      </c>
      <c r="AJ114" s="106" t="str">
        <f t="shared" si="85"/>
        <v/>
      </c>
      <c r="AK114" s="106" t="str">
        <f t="shared" si="86"/>
        <v/>
      </c>
      <c r="AL114" s="106" t="str">
        <f t="shared" si="87"/>
        <v/>
      </c>
      <c r="AM114" s="106" t="str">
        <f t="shared" si="88"/>
        <v/>
      </c>
      <c r="AN114" s="106" t="str">
        <f t="shared" si="89"/>
        <v/>
      </c>
      <c r="AO114" s="106" t="str">
        <f t="shared" si="90"/>
        <v/>
      </c>
      <c r="AP114" s="106" t="str">
        <f t="shared" si="91"/>
        <v/>
      </c>
      <c r="AQ114" s="106" t="str">
        <f t="shared" si="92"/>
        <v/>
      </c>
      <c r="AR114" s="269" t="str">
        <f t="shared" si="93"/>
        <v/>
      </c>
      <c r="AS114" s="269" t="str">
        <f t="shared" si="94"/>
        <v/>
      </c>
      <c r="AT114" s="269" t="str">
        <f t="shared" si="95"/>
        <v/>
      </c>
      <c r="AU114" s="269" t="str">
        <f t="shared" si="96"/>
        <v/>
      </c>
      <c r="AV114" s="269"/>
      <c r="AW114" s="106"/>
      <c r="AX114" s="431" t="str">
        <f t="shared" si="97"/>
        <v/>
      </c>
      <c r="AY114" s="431" t="str">
        <f t="shared" si="98"/>
        <v/>
      </c>
      <c r="AZ114" s="431" t="str">
        <f t="shared" si="99"/>
        <v/>
      </c>
      <c r="BA114" s="431"/>
      <c r="BB114" s="428"/>
      <c r="BC114" s="428"/>
      <c r="BD114" s="428"/>
      <c r="BE114" s="428"/>
    </row>
    <row r="115" spans="1:57" ht="15.75" customHeight="1" x14ac:dyDescent="0.3">
      <c r="A115" s="154" t="str">
        <f>Contacts!$L$11&amp;"_"&amp;'Service Points'!C115</f>
        <v>S8602_78</v>
      </c>
      <c r="B115" s="414">
        <f>IF(ISERROR(VLOOKUP(A115,LY!$D:$E,1,FALSE)),0,1)</f>
        <v>0</v>
      </c>
      <c r="C115" s="305">
        <f t="shared" si="100"/>
        <v>78</v>
      </c>
      <c r="D115" s="307" t="str">
        <f t="shared" si="55"/>
        <v/>
      </c>
      <c r="E115" s="42" t="str">
        <f t="shared" si="56"/>
        <v/>
      </c>
      <c r="F115" s="42" t="str">
        <f t="shared" si="57"/>
        <v/>
      </c>
      <c r="G115" s="42" t="str">
        <f t="shared" si="58"/>
        <v/>
      </c>
      <c r="H115" s="306" t="str">
        <f t="shared" si="59"/>
        <v/>
      </c>
      <c r="I115" s="136" t="str">
        <f t="shared" si="60"/>
        <v/>
      </c>
      <c r="J115" s="412" t="str">
        <f t="shared" si="62"/>
        <v/>
      </c>
      <c r="K115" s="48">
        <f t="shared" si="61"/>
        <v>0</v>
      </c>
      <c r="L115" s="269" t="str">
        <f t="shared" si="63"/>
        <v/>
      </c>
      <c r="M115" s="269" t="str">
        <f t="shared" si="64"/>
        <v/>
      </c>
      <c r="N115" s="152"/>
      <c r="O115" s="106" t="str">
        <f t="shared" si="65"/>
        <v/>
      </c>
      <c r="P115" s="106" t="str">
        <f t="shared" si="66"/>
        <v/>
      </c>
      <c r="Q115" s="106" t="str">
        <f t="shared" si="67"/>
        <v/>
      </c>
      <c r="R115" s="106" t="str">
        <f t="shared" si="68"/>
        <v/>
      </c>
      <c r="S115" s="106" t="str">
        <f t="shared" si="69"/>
        <v/>
      </c>
      <c r="T115" s="106" t="str">
        <f t="shared" si="70"/>
        <v/>
      </c>
      <c r="U115" s="106" t="str">
        <f t="shared" si="71"/>
        <v/>
      </c>
      <c r="V115" s="106" t="str">
        <f t="shared" si="72"/>
        <v/>
      </c>
      <c r="W115" s="106" t="str">
        <f t="shared" si="73"/>
        <v/>
      </c>
      <c r="X115" s="106" t="str">
        <f t="shared" si="74"/>
        <v/>
      </c>
      <c r="Y115" s="106" t="str">
        <f t="shared" si="75"/>
        <v/>
      </c>
      <c r="Z115" s="106" t="str">
        <f t="shared" si="76"/>
        <v/>
      </c>
      <c r="AA115" s="106" t="str">
        <f t="shared" si="77"/>
        <v/>
      </c>
      <c r="AB115" s="106" t="str">
        <f t="shared" si="78"/>
        <v/>
      </c>
      <c r="AC115" s="106"/>
      <c r="AD115" s="106" t="str">
        <f t="shared" si="79"/>
        <v/>
      </c>
      <c r="AE115" s="106" t="str">
        <f t="shared" si="80"/>
        <v/>
      </c>
      <c r="AF115" s="106" t="str">
        <f t="shared" si="81"/>
        <v/>
      </c>
      <c r="AG115" s="106" t="str">
        <f t="shared" si="82"/>
        <v/>
      </c>
      <c r="AH115" s="106" t="str">
        <f t="shared" si="83"/>
        <v/>
      </c>
      <c r="AI115" s="106" t="str">
        <f t="shared" si="84"/>
        <v/>
      </c>
      <c r="AJ115" s="106" t="str">
        <f t="shared" si="85"/>
        <v/>
      </c>
      <c r="AK115" s="106" t="str">
        <f t="shared" si="86"/>
        <v/>
      </c>
      <c r="AL115" s="106" t="str">
        <f t="shared" si="87"/>
        <v/>
      </c>
      <c r="AM115" s="106" t="str">
        <f t="shared" si="88"/>
        <v/>
      </c>
      <c r="AN115" s="106" t="str">
        <f t="shared" si="89"/>
        <v/>
      </c>
      <c r="AO115" s="106" t="str">
        <f t="shared" si="90"/>
        <v/>
      </c>
      <c r="AP115" s="106" t="str">
        <f t="shared" si="91"/>
        <v/>
      </c>
      <c r="AQ115" s="106" t="str">
        <f t="shared" si="92"/>
        <v/>
      </c>
      <c r="AR115" s="269" t="str">
        <f t="shared" si="93"/>
        <v/>
      </c>
      <c r="AS115" s="269" t="str">
        <f t="shared" si="94"/>
        <v/>
      </c>
      <c r="AT115" s="269" t="str">
        <f t="shared" si="95"/>
        <v/>
      </c>
      <c r="AU115" s="269" t="str">
        <f t="shared" si="96"/>
        <v/>
      </c>
      <c r="AV115" s="269"/>
      <c r="AW115" s="106"/>
      <c r="AX115" s="431" t="str">
        <f t="shared" si="97"/>
        <v/>
      </c>
      <c r="AY115" s="431" t="str">
        <f t="shared" si="98"/>
        <v/>
      </c>
      <c r="AZ115" s="431" t="str">
        <f t="shared" si="99"/>
        <v/>
      </c>
      <c r="BA115" s="431"/>
      <c r="BB115" s="428"/>
      <c r="BC115" s="428"/>
      <c r="BD115" s="428"/>
      <c r="BE115" s="428"/>
    </row>
    <row r="116" spans="1:57" ht="15.75" customHeight="1" x14ac:dyDescent="0.3">
      <c r="A116" s="154" t="str">
        <f>Contacts!$L$11&amp;"_"&amp;'Service Points'!C116</f>
        <v>S8602_79</v>
      </c>
      <c r="B116" s="414">
        <f>IF(ISERROR(VLOOKUP(A116,LY!$D:$E,1,FALSE)),0,1)</f>
        <v>0</v>
      </c>
      <c r="C116" s="305">
        <f t="shared" si="100"/>
        <v>79</v>
      </c>
      <c r="D116" s="307" t="str">
        <f t="shared" si="55"/>
        <v/>
      </c>
      <c r="E116" s="42" t="str">
        <f t="shared" si="56"/>
        <v/>
      </c>
      <c r="F116" s="42" t="str">
        <f t="shared" si="57"/>
        <v/>
      </c>
      <c r="G116" s="42" t="str">
        <f t="shared" si="58"/>
        <v/>
      </c>
      <c r="H116" s="306" t="str">
        <f t="shared" si="59"/>
        <v/>
      </c>
      <c r="I116" s="136" t="str">
        <f t="shared" si="60"/>
        <v/>
      </c>
      <c r="J116" s="412" t="str">
        <f t="shared" si="62"/>
        <v/>
      </c>
      <c r="K116" s="48">
        <f t="shared" si="61"/>
        <v>0</v>
      </c>
      <c r="L116" s="269" t="str">
        <f t="shared" si="63"/>
        <v/>
      </c>
      <c r="M116" s="269" t="str">
        <f t="shared" si="64"/>
        <v/>
      </c>
      <c r="N116" s="152"/>
      <c r="O116" s="106" t="str">
        <f t="shared" si="65"/>
        <v/>
      </c>
      <c r="P116" s="106" t="str">
        <f t="shared" si="66"/>
        <v/>
      </c>
      <c r="Q116" s="106" t="str">
        <f t="shared" si="67"/>
        <v/>
      </c>
      <c r="R116" s="106" t="str">
        <f t="shared" si="68"/>
        <v/>
      </c>
      <c r="S116" s="106" t="str">
        <f t="shared" si="69"/>
        <v/>
      </c>
      <c r="T116" s="106" t="str">
        <f t="shared" si="70"/>
        <v/>
      </c>
      <c r="U116" s="106" t="str">
        <f t="shared" si="71"/>
        <v/>
      </c>
      <c r="V116" s="106" t="str">
        <f t="shared" si="72"/>
        <v/>
      </c>
      <c r="W116" s="106" t="str">
        <f t="shared" si="73"/>
        <v/>
      </c>
      <c r="X116" s="106" t="str">
        <f t="shared" si="74"/>
        <v/>
      </c>
      <c r="Y116" s="106" t="str">
        <f t="shared" si="75"/>
        <v/>
      </c>
      <c r="Z116" s="106" t="str">
        <f t="shared" si="76"/>
        <v/>
      </c>
      <c r="AA116" s="106" t="str">
        <f t="shared" si="77"/>
        <v/>
      </c>
      <c r="AB116" s="106" t="str">
        <f t="shared" si="78"/>
        <v/>
      </c>
      <c r="AC116" s="106"/>
      <c r="AD116" s="106" t="str">
        <f t="shared" si="79"/>
        <v/>
      </c>
      <c r="AE116" s="106" t="str">
        <f t="shared" si="80"/>
        <v/>
      </c>
      <c r="AF116" s="106" t="str">
        <f t="shared" si="81"/>
        <v/>
      </c>
      <c r="AG116" s="106" t="str">
        <f t="shared" si="82"/>
        <v/>
      </c>
      <c r="AH116" s="106" t="str">
        <f t="shared" si="83"/>
        <v/>
      </c>
      <c r="AI116" s="106" t="str">
        <f t="shared" si="84"/>
        <v/>
      </c>
      <c r="AJ116" s="106" t="str">
        <f t="shared" si="85"/>
        <v/>
      </c>
      <c r="AK116" s="106" t="str">
        <f t="shared" si="86"/>
        <v/>
      </c>
      <c r="AL116" s="106" t="str">
        <f t="shared" si="87"/>
        <v/>
      </c>
      <c r="AM116" s="106" t="str">
        <f t="shared" si="88"/>
        <v/>
      </c>
      <c r="AN116" s="106" t="str">
        <f t="shared" si="89"/>
        <v/>
      </c>
      <c r="AO116" s="106" t="str">
        <f t="shared" si="90"/>
        <v/>
      </c>
      <c r="AP116" s="106" t="str">
        <f t="shared" si="91"/>
        <v/>
      </c>
      <c r="AQ116" s="106" t="str">
        <f t="shared" si="92"/>
        <v/>
      </c>
      <c r="AR116" s="269" t="str">
        <f t="shared" si="93"/>
        <v/>
      </c>
      <c r="AS116" s="269" t="str">
        <f t="shared" si="94"/>
        <v/>
      </c>
      <c r="AT116" s="269" t="str">
        <f t="shared" si="95"/>
        <v/>
      </c>
      <c r="AU116" s="269" t="str">
        <f t="shared" si="96"/>
        <v/>
      </c>
      <c r="AV116" s="269"/>
      <c r="AW116" s="106"/>
      <c r="AX116" s="431" t="str">
        <f t="shared" si="97"/>
        <v/>
      </c>
      <c r="AY116" s="431" t="str">
        <f t="shared" si="98"/>
        <v/>
      </c>
      <c r="AZ116" s="431" t="str">
        <f t="shared" si="99"/>
        <v/>
      </c>
      <c r="BA116" s="431"/>
      <c r="BB116" s="428"/>
      <c r="BC116" s="428"/>
      <c r="BD116" s="428"/>
      <c r="BE116" s="428"/>
    </row>
    <row r="117" spans="1:57" ht="15.75" customHeight="1" x14ac:dyDescent="0.3">
      <c r="A117" s="154" t="str">
        <f>Contacts!$L$11&amp;"_"&amp;'Service Points'!C117</f>
        <v>S8602_80</v>
      </c>
      <c r="B117" s="414">
        <f>IF(ISERROR(VLOOKUP(A117,LY!$D:$E,1,FALSE)),0,1)</f>
        <v>0</v>
      </c>
      <c r="C117" s="305">
        <f t="shared" si="100"/>
        <v>80</v>
      </c>
      <c r="D117" s="307" t="str">
        <f t="shared" si="55"/>
        <v/>
      </c>
      <c r="E117" s="42" t="str">
        <f t="shared" si="56"/>
        <v/>
      </c>
      <c r="F117" s="42" t="str">
        <f t="shared" si="57"/>
        <v/>
      </c>
      <c r="G117" s="42" t="str">
        <f t="shared" si="58"/>
        <v/>
      </c>
      <c r="H117" s="306" t="str">
        <f t="shared" si="59"/>
        <v/>
      </c>
      <c r="I117" s="136" t="str">
        <f t="shared" si="60"/>
        <v/>
      </c>
      <c r="J117" s="412" t="str">
        <f t="shared" si="62"/>
        <v/>
      </c>
      <c r="K117" s="48">
        <f t="shared" si="61"/>
        <v>0</v>
      </c>
      <c r="L117" s="269" t="str">
        <f t="shared" si="63"/>
        <v/>
      </c>
      <c r="M117" s="269" t="str">
        <f t="shared" si="64"/>
        <v/>
      </c>
      <c r="N117" s="152"/>
      <c r="O117" s="106" t="str">
        <f t="shared" si="65"/>
        <v/>
      </c>
      <c r="P117" s="106" t="str">
        <f t="shared" si="66"/>
        <v/>
      </c>
      <c r="Q117" s="106" t="str">
        <f t="shared" si="67"/>
        <v/>
      </c>
      <c r="R117" s="106" t="str">
        <f t="shared" si="68"/>
        <v/>
      </c>
      <c r="S117" s="106" t="str">
        <f t="shared" si="69"/>
        <v/>
      </c>
      <c r="T117" s="106" t="str">
        <f t="shared" si="70"/>
        <v/>
      </c>
      <c r="U117" s="106" t="str">
        <f t="shared" si="71"/>
        <v/>
      </c>
      <c r="V117" s="106" t="str">
        <f t="shared" si="72"/>
        <v/>
      </c>
      <c r="W117" s="106" t="str">
        <f t="shared" si="73"/>
        <v/>
      </c>
      <c r="X117" s="106" t="str">
        <f t="shared" si="74"/>
        <v/>
      </c>
      <c r="Y117" s="106" t="str">
        <f t="shared" si="75"/>
        <v/>
      </c>
      <c r="Z117" s="106" t="str">
        <f t="shared" si="76"/>
        <v/>
      </c>
      <c r="AA117" s="106" t="str">
        <f t="shared" si="77"/>
        <v/>
      </c>
      <c r="AB117" s="106" t="str">
        <f t="shared" si="78"/>
        <v/>
      </c>
      <c r="AC117" s="106"/>
      <c r="AD117" s="106" t="str">
        <f t="shared" si="79"/>
        <v/>
      </c>
      <c r="AE117" s="106" t="str">
        <f t="shared" si="80"/>
        <v/>
      </c>
      <c r="AF117" s="106" t="str">
        <f t="shared" si="81"/>
        <v/>
      </c>
      <c r="AG117" s="106" t="str">
        <f t="shared" si="82"/>
        <v/>
      </c>
      <c r="AH117" s="106" t="str">
        <f t="shared" si="83"/>
        <v/>
      </c>
      <c r="AI117" s="106" t="str">
        <f t="shared" si="84"/>
        <v/>
      </c>
      <c r="AJ117" s="106" t="str">
        <f t="shared" si="85"/>
        <v/>
      </c>
      <c r="AK117" s="106" t="str">
        <f t="shared" si="86"/>
        <v/>
      </c>
      <c r="AL117" s="106" t="str">
        <f t="shared" si="87"/>
        <v/>
      </c>
      <c r="AM117" s="106" t="str">
        <f t="shared" si="88"/>
        <v/>
      </c>
      <c r="AN117" s="106" t="str">
        <f t="shared" si="89"/>
        <v/>
      </c>
      <c r="AO117" s="106" t="str">
        <f t="shared" si="90"/>
        <v/>
      </c>
      <c r="AP117" s="106" t="str">
        <f t="shared" si="91"/>
        <v/>
      </c>
      <c r="AQ117" s="106" t="str">
        <f t="shared" si="92"/>
        <v/>
      </c>
      <c r="AR117" s="269" t="str">
        <f t="shared" si="93"/>
        <v/>
      </c>
      <c r="AS117" s="269" t="str">
        <f t="shared" si="94"/>
        <v/>
      </c>
      <c r="AT117" s="269" t="str">
        <f t="shared" si="95"/>
        <v/>
      </c>
      <c r="AU117" s="269" t="str">
        <f t="shared" si="96"/>
        <v/>
      </c>
      <c r="AV117" s="269"/>
      <c r="AW117" s="106"/>
      <c r="AX117" s="431" t="str">
        <f t="shared" si="97"/>
        <v/>
      </c>
      <c r="AY117" s="431" t="str">
        <f t="shared" si="98"/>
        <v/>
      </c>
      <c r="AZ117" s="431" t="str">
        <f t="shared" si="99"/>
        <v/>
      </c>
      <c r="BA117" s="431"/>
      <c r="BB117" s="428"/>
      <c r="BC117" s="428"/>
      <c r="BD117" s="428"/>
      <c r="BE117" s="428"/>
    </row>
    <row r="118" spans="1:57" ht="15.75" customHeight="1" x14ac:dyDescent="0.3">
      <c r="A118" s="154" t="str">
        <f>Contacts!$L$11&amp;"_"&amp;'Service Points'!C118</f>
        <v>S8602_81</v>
      </c>
      <c r="B118" s="414">
        <f>IF(ISERROR(VLOOKUP(A118,LY!$D:$E,1,FALSE)),0,1)</f>
        <v>0</v>
      </c>
      <c r="C118" s="305">
        <f t="shared" si="100"/>
        <v>81</v>
      </c>
      <c r="D118" s="307" t="str">
        <f t="shared" si="55"/>
        <v/>
      </c>
      <c r="E118" s="42" t="str">
        <f t="shared" si="56"/>
        <v/>
      </c>
      <c r="F118" s="42" t="str">
        <f t="shared" si="57"/>
        <v/>
      </c>
      <c r="G118" s="42" t="str">
        <f t="shared" si="58"/>
        <v/>
      </c>
      <c r="H118" s="306" t="str">
        <f t="shared" si="59"/>
        <v/>
      </c>
      <c r="I118" s="136" t="str">
        <f t="shared" si="60"/>
        <v/>
      </c>
      <c r="J118" s="412" t="str">
        <f t="shared" si="62"/>
        <v/>
      </c>
      <c r="K118" s="48">
        <f t="shared" si="61"/>
        <v>0</v>
      </c>
      <c r="L118" s="269" t="str">
        <f t="shared" si="63"/>
        <v/>
      </c>
      <c r="M118" s="269" t="str">
        <f t="shared" si="64"/>
        <v/>
      </c>
      <c r="N118" s="152"/>
      <c r="O118" s="106" t="str">
        <f t="shared" si="65"/>
        <v/>
      </c>
      <c r="P118" s="106" t="str">
        <f t="shared" si="66"/>
        <v/>
      </c>
      <c r="Q118" s="106" t="str">
        <f t="shared" si="67"/>
        <v/>
      </c>
      <c r="R118" s="106" t="str">
        <f t="shared" si="68"/>
        <v/>
      </c>
      <c r="S118" s="106" t="str">
        <f t="shared" si="69"/>
        <v/>
      </c>
      <c r="T118" s="106" t="str">
        <f t="shared" si="70"/>
        <v/>
      </c>
      <c r="U118" s="106" t="str">
        <f t="shared" si="71"/>
        <v/>
      </c>
      <c r="V118" s="106" t="str">
        <f t="shared" si="72"/>
        <v/>
      </c>
      <c r="W118" s="106" t="str">
        <f t="shared" si="73"/>
        <v/>
      </c>
      <c r="X118" s="106" t="str">
        <f t="shared" si="74"/>
        <v/>
      </c>
      <c r="Y118" s="106" t="str">
        <f t="shared" si="75"/>
        <v/>
      </c>
      <c r="Z118" s="106" t="str">
        <f t="shared" si="76"/>
        <v/>
      </c>
      <c r="AA118" s="106" t="str">
        <f t="shared" si="77"/>
        <v/>
      </c>
      <c r="AB118" s="106" t="str">
        <f t="shared" si="78"/>
        <v/>
      </c>
      <c r="AC118" s="106"/>
      <c r="AD118" s="106" t="str">
        <f t="shared" si="79"/>
        <v/>
      </c>
      <c r="AE118" s="106" t="str">
        <f t="shared" si="80"/>
        <v/>
      </c>
      <c r="AF118" s="106" t="str">
        <f t="shared" si="81"/>
        <v/>
      </c>
      <c r="AG118" s="106" t="str">
        <f t="shared" si="82"/>
        <v/>
      </c>
      <c r="AH118" s="106" t="str">
        <f t="shared" si="83"/>
        <v/>
      </c>
      <c r="AI118" s="106" t="str">
        <f t="shared" si="84"/>
        <v/>
      </c>
      <c r="AJ118" s="106" t="str">
        <f t="shared" si="85"/>
        <v/>
      </c>
      <c r="AK118" s="106" t="str">
        <f t="shared" si="86"/>
        <v/>
      </c>
      <c r="AL118" s="106" t="str">
        <f t="shared" si="87"/>
        <v/>
      </c>
      <c r="AM118" s="106" t="str">
        <f t="shared" si="88"/>
        <v/>
      </c>
      <c r="AN118" s="106" t="str">
        <f t="shared" si="89"/>
        <v/>
      </c>
      <c r="AO118" s="106" t="str">
        <f t="shared" si="90"/>
        <v/>
      </c>
      <c r="AP118" s="106" t="str">
        <f t="shared" si="91"/>
        <v/>
      </c>
      <c r="AQ118" s="106" t="str">
        <f t="shared" si="92"/>
        <v/>
      </c>
      <c r="AR118" s="269" t="str">
        <f t="shared" si="93"/>
        <v/>
      </c>
      <c r="AS118" s="269" t="str">
        <f t="shared" si="94"/>
        <v/>
      </c>
      <c r="AT118" s="269" t="str">
        <f t="shared" si="95"/>
        <v/>
      </c>
      <c r="AU118" s="269" t="str">
        <f t="shared" si="96"/>
        <v/>
      </c>
      <c r="AV118" s="269"/>
      <c r="AW118" s="106"/>
      <c r="AX118" s="431" t="str">
        <f t="shared" si="97"/>
        <v/>
      </c>
      <c r="AY118" s="431" t="str">
        <f t="shared" si="98"/>
        <v/>
      </c>
      <c r="AZ118" s="431" t="str">
        <f t="shared" si="99"/>
        <v/>
      </c>
      <c r="BA118" s="431"/>
      <c r="BB118" s="428"/>
      <c r="BC118" s="428"/>
      <c r="BD118" s="428"/>
      <c r="BE118" s="428"/>
    </row>
    <row r="119" spans="1:57" ht="15.75" customHeight="1" x14ac:dyDescent="0.3">
      <c r="A119" s="154" t="str">
        <f>Contacts!$L$11&amp;"_"&amp;'Service Points'!C119</f>
        <v>S8602_82</v>
      </c>
      <c r="B119" s="414">
        <f>IF(ISERROR(VLOOKUP(A119,LY!$D:$E,1,FALSE)),0,1)</f>
        <v>0</v>
      </c>
      <c r="C119" s="305">
        <f t="shared" si="100"/>
        <v>82</v>
      </c>
      <c r="D119" s="307" t="str">
        <f t="shared" si="55"/>
        <v/>
      </c>
      <c r="E119" s="42" t="str">
        <f t="shared" si="56"/>
        <v/>
      </c>
      <c r="F119" s="42" t="str">
        <f t="shared" si="57"/>
        <v/>
      </c>
      <c r="G119" s="42" t="str">
        <f t="shared" si="58"/>
        <v/>
      </c>
      <c r="H119" s="306" t="str">
        <f t="shared" si="59"/>
        <v/>
      </c>
      <c r="I119" s="136" t="str">
        <f t="shared" si="60"/>
        <v/>
      </c>
      <c r="J119" s="412" t="str">
        <f t="shared" si="62"/>
        <v/>
      </c>
      <c r="K119" s="48">
        <f t="shared" si="61"/>
        <v>0</v>
      </c>
      <c r="L119" s="269" t="str">
        <f t="shared" si="63"/>
        <v/>
      </c>
      <c r="M119" s="269" t="str">
        <f t="shared" si="64"/>
        <v/>
      </c>
      <c r="N119" s="152"/>
      <c r="O119" s="106" t="str">
        <f t="shared" si="65"/>
        <v/>
      </c>
      <c r="P119" s="106" t="str">
        <f t="shared" si="66"/>
        <v/>
      </c>
      <c r="Q119" s="106" t="str">
        <f t="shared" si="67"/>
        <v/>
      </c>
      <c r="R119" s="106" t="str">
        <f t="shared" si="68"/>
        <v/>
      </c>
      <c r="S119" s="106" t="str">
        <f t="shared" si="69"/>
        <v/>
      </c>
      <c r="T119" s="106" t="str">
        <f t="shared" si="70"/>
        <v/>
      </c>
      <c r="U119" s="106" t="str">
        <f t="shared" si="71"/>
        <v/>
      </c>
      <c r="V119" s="106" t="str">
        <f t="shared" si="72"/>
        <v/>
      </c>
      <c r="W119" s="106" t="str">
        <f t="shared" si="73"/>
        <v/>
      </c>
      <c r="X119" s="106" t="str">
        <f t="shared" si="74"/>
        <v/>
      </c>
      <c r="Y119" s="106" t="str">
        <f t="shared" si="75"/>
        <v/>
      </c>
      <c r="Z119" s="106" t="str">
        <f t="shared" si="76"/>
        <v/>
      </c>
      <c r="AA119" s="106" t="str">
        <f t="shared" si="77"/>
        <v/>
      </c>
      <c r="AB119" s="106" t="str">
        <f t="shared" si="78"/>
        <v/>
      </c>
      <c r="AC119" s="106"/>
      <c r="AD119" s="106" t="str">
        <f t="shared" si="79"/>
        <v/>
      </c>
      <c r="AE119" s="106" t="str">
        <f t="shared" si="80"/>
        <v/>
      </c>
      <c r="AF119" s="106" t="str">
        <f t="shared" si="81"/>
        <v/>
      </c>
      <c r="AG119" s="106" t="str">
        <f t="shared" si="82"/>
        <v/>
      </c>
      <c r="AH119" s="106" t="str">
        <f t="shared" si="83"/>
        <v/>
      </c>
      <c r="AI119" s="106" t="str">
        <f t="shared" si="84"/>
        <v/>
      </c>
      <c r="AJ119" s="106" t="str">
        <f t="shared" si="85"/>
        <v/>
      </c>
      <c r="AK119" s="106" t="str">
        <f t="shared" si="86"/>
        <v/>
      </c>
      <c r="AL119" s="106" t="str">
        <f t="shared" si="87"/>
        <v/>
      </c>
      <c r="AM119" s="106" t="str">
        <f t="shared" si="88"/>
        <v/>
      </c>
      <c r="AN119" s="106" t="str">
        <f t="shared" si="89"/>
        <v/>
      </c>
      <c r="AO119" s="106" t="str">
        <f t="shared" si="90"/>
        <v/>
      </c>
      <c r="AP119" s="106" t="str">
        <f t="shared" si="91"/>
        <v/>
      </c>
      <c r="AQ119" s="106" t="str">
        <f t="shared" si="92"/>
        <v/>
      </c>
      <c r="AR119" s="269" t="str">
        <f t="shared" si="93"/>
        <v/>
      </c>
      <c r="AS119" s="269" t="str">
        <f t="shared" si="94"/>
        <v/>
      </c>
      <c r="AT119" s="269" t="str">
        <f t="shared" si="95"/>
        <v/>
      </c>
      <c r="AU119" s="269" t="str">
        <f t="shared" si="96"/>
        <v/>
      </c>
      <c r="AV119" s="269"/>
      <c r="AW119" s="106"/>
      <c r="AX119" s="431" t="str">
        <f t="shared" si="97"/>
        <v/>
      </c>
      <c r="AY119" s="431" t="str">
        <f t="shared" si="98"/>
        <v/>
      </c>
      <c r="AZ119" s="431" t="str">
        <f t="shared" si="99"/>
        <v/>
      </c>
      <c r="BA119" s="431"/>
      <c r="BB119" s="428"/>
      <c r="BC119" s="428"/>
      <c r="BD119" s="428"/>
      <c r="BE119" s="428"/>
    </row>
    <row r="120" spans="1:57" ht="15.75" customHeight="1" x14ac:dyDescent="0.3">
      <c r="A120" s="154" t="str">
        <f>Contacts!$L$11&amp;"_"&amp;'Service Points'!C120</f>
        <v>S8602_83</v>
      </c>
      <c r="B120" s="414">
        <f>IF(ISERROR(VLOOKUP(A120,LY!$D:$E,1,FALSE)),0,1)</f>
        <v>0</v>
      </c>
      <c r="C120" s="305">
        <f t="shared" si="100"/>
        <v>83</v>
      </c>
      <c r="D120" s="307" t="str">
        <f t="shared" si="55"/>
        <v/>
      </c>
      <c r="E120" s="42" t="str">
        <f t="shared" si="56"/>
        <v/>
      </c>
      <c r="F120" s="42" t="str">
        <f t="shared" si="57"/>
        <v/>
      </c>
      <c r="G120" s="42" t="str">
        <f t="shared" si="58"/>
        <v/>
      </c>
      <c r="H120" s="306" t="str">
        <f t="shared" si="59"/>
        <v/>
      </c>
      <c r="I120" s="136" t="str">
        <f t="shared" si="60"/>
        <v/>
      </c>
      <c r="J120" s="412" t="str">
        <f t="shared" si="62"/>
        <v/>
      </c>
      <c r="K120" s="48">
        <f t="shared" si="61"/>
        <v>0</v>
      </c>
      <c r="L120" s="269" t="str">
        <f t="shared" si="63"/>
        <v/>
      </c>
      <c r="M120" s="269" t="str">
        <f t="shared" si="64"/>
        <v/>
      </c>
      <c r="N120" s="152"/>
      <c r="O120" s="106" t="str">
        <f t="shared" si="65"/>
        <v/>
      </c>
      <c r="P120" s="106" t="str">
        <f t="shared" si="66"/>
        <v/>
      </c>
      <c r="Q120" s="106" t="str">
        <f t="shared" si="67"/>
        <v/>
      </c>
      <c r="R120" s="106" t="str">
        <f t="shared" si="68"/>
        <v/>
      </c>
      <c r="S120" s="106" t="str">
        <f t="shared" si="69"/>
        <v/>
      </c>
      <c r="T120" s="106" t="str">
        <f t="shared" si="70"/>
        <v/>
      </c>
      <c r="U120" s="106" t="str">
        <f t="shared" si="71"/>
        <v/>
      </c>
      <c r="V120" s="106" t="str">
        <f t="shared" si="72"/>
        <v/>
      </c>
      <c r="W120" s="106" t="str">
        <f t="shared" si="73"/>
        <v/>
      </c>
      <c r="X120" s="106" t="str">
        <f t="shared" si="74"/>
        <v/>
      </c>
      <c r="Y120" s="106" t="str">
        <f t="shared" si="75"/>
        <v/>
      </c>
      <c r="Z120" s="106" t="str">
        <f t="shared" si="76"/>
        <v/>
      </c>
      <c r="AA120" s="106" t="str">
        <f t="shared" si="77"/>
        <v/>
      </c>
      <c r="AB120" s="106" t="str">
        <f t="shared" si="78"/>
        <v/>
      </c>
      <c r="AC120" s="106"/>
      <c r="AD120" s="106" t="str">
        <f t="shared" si="79"/>
        <v/>
      </c>
      <c r="AE120" s="106" t="str">
        <f t="shared" si="80"/>
        <v/>
      </c>
      <c r="AF120" s="106" t="str">
        <f t="shared" si="81"/>
        <v/>
      </c>
      <c r="AG120" s="106" t="str">
        <f t="shared" si="82"/>
        <v/>
      </c>
      <c r="AH120" s="106" t="str">
        <f t="shared" si="83"/>
        <v/>
      </c>
      <c r="AI120" s="106" t="str">
        <f t="shared" si="84"/>
        <v/>
      </c>
      <c r="AJ120" s="106" t="str">
        <f t="shared" si="85"/>
        <v/>
      </c>
      <c r="AK120" s="106" t="str">
        <f t="shared" si="86"/>
        <v/>
      </c>
      <c r="AL120" s="106" t="str">
        <f t="shared" si="87"/>
        <v/>
      </c>
      <c r="AM120" s="106" t="str">
        <f t="shared" si="88"/>
        <v/>
      </c>
      <c r="AN120" s="106" t="str">
        <f t="shared" si="89"/>
        <v/>
      </c>
      <c r="AO120" s="106" t="str">
        <f t="shared" si="90"/>
        <v/>
      </c>
      <c r="AP120" s="106" t="str">
        <f t="shared" si="91"/>
        <v/>
      </c>
      <c r="AQ120" s="106" t="str">
        <f t="shared" si="92"/>
        <v/>
      </c>
      <c r="AR120" s="269" t="str">
        <f t="shared" si="93"/>
        <v/>
      </c>
      <c r="AS120" s="269" t="str">
        <f t="shared" si="94"/>
        <v/>
      </c>
      <c r="AT120" s="269" t="str">
        <f t="shared" si="95"/>
        <v/>
      </c>
      <c r="AU120" s="269" t="str">
        <f t="shared" si="96"/>
        <v/>
      </c>
      <c r="AV120" s="269"/>
      <c r="AW120" s="106"/>
      <c r="AX120" s="431" t="str">
        <f t="shared" si="97"/>
        <v/>
      </c>
      <c r="AY120" s="431" t="str">
        <f t="shared" si="98"/>
        <v/>
      </c>
      <c r="AZ120" s="431" t="str">
        <f t="shared" si="99"/>
        <v/>
      </c>
      <c r="BA120" s="431"/>
      <c r="BB120" s="428"/>
      <c r="BC120" s="428"/>
      <c r="BD120" s="428"/>
      <c r="BE120" s="428"/>
    </row>
    <row r="121" spans="1:57" ht="15.75" customHeight="1" x14ac:dyDescent="0.3">
      <c r="A121" s="154" t="str">
        <f>Contacts!$L$11&amp;"_"&amp;'Service Points'!C121</f>
        <v>S8602_84</v>
      </c>
      <c r="B121" s="414">
        <f>IF(ISERROR(VLOOKUP(A121,LY!$D:$E,1,FALSE)),0,1)</f>
        <v>0</v>
      </c>
      <c r="C121" s="305">
        <f t="shared" si="100"/>
        <v>84</v>
      </c>
      <c r="D121" s="307" t="str">
        <f t="shared" si="55"/>
        <v/>
      </c>
      <c r="E121" s="42" t="str">
        <f t="shared" si="56"/>
        <v/>
      </c>
      <c r="F121" s="42" t="str">
        <f t="shared" si="57"/>
        <v/>
      </c>
      <c r="G121" s="42" t="str">
        <f t="shared" si="58"/>
        <v/>
      </c>
      <c r="H121" s="306" t="str">
        <f t="shared" si="59"/>
        <v/>
      </c>
      <c r="I121" s="136" t="str">
        <f t="shared" si="60"/>
        <v/>
      </c>
      <c r="J121" s="412" t="str">
        <f t="shared" si="62"/>
        <v/>
      </c>
      <c r="K121" s="48">
        <f t="shared" si="61"/>
        <v>0</v>
      </c>
      <c r="L121" s="269" t="str">
        <f t="shared" si="63"/>
        <v/>
      </c>
      <c r="M121" s="269" t="str">
        <f t="shared" si="64"/>
        <v/>
      </c>
      <c r="N121" s="152"/>
      <c r="O121" s="106" t="str">
        <f t="shared" si="65"/>
        <v/>
      </c>
      <c r="P121" s="106" t="str">
        <f t="shared" si="66"/>
        <v/>
      </c>
      <c r="Q121" s="106" t="str">
        <f t="shared" si="67"/>
        <v/>
      </c>
      <c r="R121" s="106" t="str">
        <f t="shared" si="68"/>
        <v/>
      </c>
      <c r="S121" s="106" t="str">
        <f t="shared" si="69"/>
        <v/>
      </c>
      <c r="T121" s="106" t="str">
        <f t="shared" si="70"/>
        <v/>
      </c>
      <c r="U121" s="106" t="str">
        <f t="shared" si="71"/>
        <v/>
      </c>
      <c r="V121" s="106" t="str">
        <f t="shared" si="72"/>
        <v/>
      </c>
      <c r="W121" s="106" t="str">
        <f t="shared" si="73"/>
        <v/>
      </c>
      <c r="X121" s="106" t="str">
        <f t="shared" si="74"/>
        <v/>
      </c>
      <c r="Y121" s="106" t="str">
        <f t="shared" si="75"/>
        <v/>
      </c>
      <c r="Z121" s="106" t="str">
        <f t="shared" si="76"/>
        <v/>
      </c>
      <c r="AA121" s="106" t="str">
        <f t="shared" si="77"/>
        <v/>
      </c>
      <c r="AB121" s="106" t="str">
        <f t="shared" si="78"/>
        <v/>
      </c>
      <c r="AC121" s="106"/>
      <c r="AD121" s="106" t="str">
        <f t="shared" si="79"/>
        <v/>
      </c>
      <c r="AE121" s="106" t="str">
        <f t="shared" si="80"/>
        <v/>
      </c>
      <c r="AF121" s="106" t="str">
        <f t="shared" si="81"/>
        <v/>
      </c>
      <c r="AG121" s="106" t="str">
        <f t="shared" si="82"/>
        <v/>
      </c>
      <c r="AH121" s="106" t="str">
        <f t="shared" si="83"/>
        <v/>
      </c>
      <c r="AI121" s="106" t="str">
        <f t="shared" si="84"/>
        <v/>
      </c>
      <c r="AJ121" s="106" t="str">
        <f t="shared" si="85"/>
        <v/>
      </c>
      <c r="AK121" s="106" t="str">
        <f t="shared" si="86"/>
        <v/>
      </c>
      <c r="AL121" s="106" t="str">
        <f t="shared" si="87"/>
        <v/>
      </c>
      <c r="AM121" s="106" t="str">
        <f t="shared" si="88"/>
        <v/>
      </c>
      <c r="AN121" s="106" t="str">
        <f t="shared" si="89"/>
        <v/>
      </c>
      <c r="AO121" s="106" t="str">
        <f t="shared" si="90"/>
        <v/>
      </c>
      <c r="AP121" s="106" t="str">
        <f t="shared" si="91"/>
        <v/>
      </c>
      <c r="AQ121" s="106" t="str">
        <f t="shared" si="92"/>
        <v/>
      </c>
      <c r="AR121" s="269" t="str">
        <f t="shared" si="93"/>
        <v/>
      </c>
      <c r="AS121" s="269" t="str">
        <f t="shared" si="94"/>
        <v/>
      </c>
      <c r="AT121" s="269" t="str">
        <f t="shared" si="95"/>
        <v/>
      </c>
      <c r="AU121" s="269" t="str">
        <f t="shared" si="96"/>
        <v/>
      </c>
      <c r="AV121" s="269"/>
      <c r="AW121" s="106"/>
      <c r="AX121" s="431" t="str">
        <f t="shared" si="97"/>
        <v/>
      </c>
      <c r="AY121" s="431" t="str">
        <f t="shared" si="98"/>
        <v/>
      </c>
      <c r="AZ121" s="431" t="str">
        <f t="shared" si="99"/>
        <v/>
      </c>
      <c r="BA121" s="431"/>
      <c r="BB121" s="428"/>
      <c r="BC121" s="428"/>
      <c r="BD121" s="428"/>
      <c r="BE121" s="428"/>
    </row>
    <row r="122" spans="1:57" ht="15.75" customHeight="1" x14ac:dyDescent="0.3">
      <c r="A122" s="154" t="str">
        <f>Contacts!$L$11&amp;"_"&amp;'Service Points'!C122</f>
        <v>S8602_85</v>
      </c>
      <c r="B122" s="414">
        <f>IF(ISERROR(VLOOKUP(A122,LY!$D:$E,1,FALSE)),0,1)</f>
        <v>0</v>
      </c>
      <c r="C122" s="305">
        <f t="shared" si="100"/>
        <v>85</v>
      </c>
      <c r="D122" s="307" t="str">
        <f t="shared" si="55"/>
        <v/>
      </c>
      <c r="E122" s="42" t="str">
        <f t="shared" si="56"/>
        <v/>
      </c>
      <c r="F122" s="42" t="str">
        <f t="shared" si="57"/>
        <v/>
      </c>
      <c r="G122" s="42" t="str">
        <f t="shared" si="58"/>
        <v/>
      </c>
      <c r="H122" s="306" t="str">
        <f t="shared" si="59"/>
        <v/>
      </c>
      <c r="I122" s="136" t="str">
        <f t="shared" si="60"/>
        <v/>
      </c>
      <c r="J122" s="412" t="str">
        <f t="shared" si="62"/>
        <v/>
      </c>
      <c r="K122" s="48">
        <f t="shared" si="61"/>
        <v>0</v>
      </c>
      <c r="L122" s="269" t="str">
        <f t="shared" si="63"/>
        <v/>
      </c>
      <c r="M122" s="269" t="str">
        <f t="shared" si="64"/>
        <v/>
      </c>
      <c r="N122" s="152"/>
      <c r="O122" s="106" t="str">
        <f t="shared" si="65"/>
        <v/>
      </c>
      <c r="P122" s="106" t="str">
        <f t="shared" si="66"/>
        <v/>
      </c>
      <c r="Q122" s="106" t="str">
        <f t="shared" si="67"/>
        <v/>
      </c>
      <c r="R122" s="106" t="str">
        <f t="shared" si="68"/>
        <v/>
      </c>
      <c r="S122" s="106" t="str">
        <f t="shared" si="69"/>
        <v/>
      </c>
      <c r="T122" s="106" t="str">
        <f t="shared" si="70"/>
        <v/>
      </c>
      <c r="U122" s="106" t="str">
        <f t="shared" si="71"/>
        <v/>
      </c>
      <c r="V122" s="106" t="str">
        <f t="shared" si="72"/>
        <v/>
      </c>
      <c r="W122" s="106" t="str">
        <f t="shared" si="73"/>
        <v/>
      </c>
      <c r="X122" s="106" t="str">
        <f t="shared" si="74"/>
        <v/>
      </c>
      <c r="Y122" s="106" t="str">
        <f t="shared" si="75"/>
        <v/>
      </c>
      <c r="Z122" s="106" t="str">
        <f t="shared" si="76"/>
        <v/>
      </c>
      <c r="AA122" s="106" t="str">
        <f t="shared" si="77"/>
        <v/>
      </c>
      <c r="AB122" s="106" t="str">
        <f t="shared" si="78"/>
        <v/>
      </c>
      <c r="AC122" s="106"/>
      <c r="AD122" s="106" t="str">
        <f t="shared" si="79"/>
        <v/>
      </c>
      <c r="AE122" s="106" t="str">
        <f t="shared" si="80"/>
        <v/>
      </c>
      <c r="AF122" s="106" t="str">
        <f t="shared" si="81"/>
        <v/>
      </c>
      <c r="AG122" s="106" t="str">
        <f t="shared" si="82"/>
        <v/>
      </c>
      <c r="AH122" s="106" t="str">
        <f t="shared" si="83"/>
        <v/>
      </c>
      <c r="AI122" s="106" t="str">
        <f t="shared" si="84"/>
        <v/>
      </c>
      <c r="AJ122" s="106" t="str">
        <f t="shared" si="85"/>
        <v/>
      </c>
      <c r="AK122" s="106" t="str">
        <f t="shared" si="86"/>
        <v/>
      </c>
      <c r="AL122" s="106" t="str">
        <f t="shared" si="87"/>
        <v/>
      </c>
      <c r="AM122" s="106" t="str">
        <f t="shared" si="88"/>
        <v/>
      </c>
      <c r="AN122" s="106" t="str">
        <f t="shared" si="89"/>
        <v/>
      </c>
      <c r="AO122" s="106" t="str">
        <f t="shared" si="90"/>
        <v/>
      </c>
      <c r="AP122" s="106" t="str">
        <f t="shared" si="91"/>
        <v/>
      </c>
      <c r="AQ122" s="106" t="str">
        <f t="shared" si="92"/>
        <v/>
      </c>
      <c r="AR122" s="269" t="str">
        <f t="shared" si="93"/>
        <v/>
      </c>
      <c r="AS122" s="269" t="str">
        <f t="shared" si="94"/>
        <v/>
      </c>
      <c r="AT122" s="269" t="str">
        <f t="shared" si="95"/>
        <v/>
      </c>
      <c r="AU122" s="269" t="str">
        <f t="shared" si="96"/>
        <v/>
      </c>
      <c r="AV122" s="269"/>
      <c r="AW122" s="106"/>
      <c r="AX122" s="431" t="str">
        <f t="shared" si="97"/>
        <v/>
      </c>
      <c r="AY122" s="431" t="str">
        <f t="shared" si="98"/>
        <v/>
      </c>
      <c r="AZ122" s="431" t="str">
        <f t="shared" si="99"/>
        <v/>
      </c>
      <c r="BA122" s="431"/>
      <c r="BB122" s="428"/>
      <c r="BC122" s="428"/>
      <c r="BD122" s="428"/>
      <c r="BE122" s="428"/>
    </row>
    <row r="123" spans="1:57" ht="15.75" customHeight="1" x14ac:dyDescent="0.3">
      <c r="A123" s="154" t="str">
        <f>Contacts!$L$11&amp;"_"&amp;'Service Points'!C123</f>
        <v>S8602_86</v>
      </c>
      <c r="B123" s="414">
        <f>IF(ISERROR(VLOOKUP(A123,LY!$D:$E,1,FALSE)),0,1)</f>
        <v>0</v>
      </c>
      <c r="C123" s="305">
        <f t="shared" si="100"/>
        <v>86</v>
      </c>
      <c r="D123" s="307" t="str">
        <f t="shared" si="55"/>
        <v/>
      </c>
      <c r="E123" s="42" t="str">
        <f t="shared" si="56"/>
        <v/>
      </c>
      <c r="F123" s="42" t="str">
        <f t="shared" si="57"/>
        <v/>
      </c>
      <c r="G123" s="42" t="str">
        <f t="shared" si="58"/>
        <v/>
      </c>
      <c r="H123" s="306" t="str">
        <f t="shared" si="59"/>
        <v/>
      </c>
      <c r="I123" s="136" t="str">
        <f t="shared" si="60"/>
        <v/>
      </c>
      <c r="J123" s="412" t="str">
        <f t="shared" si="62"/>
        <v/>
      </c>
      <c r="K123" s="48">
        <f t="shared" si="61"/>
        <v>0</v>
      </c>
      <c r="L123" s="269" t="str">
        <f t="shared" si="63"/>
        <v/>
      </c>
      <c r="M123" s="269" t="str">
        <f t="shared" si="64"/>
        <v/>
      </c>
      <c r="N123" s="152"/>
      <c r="O123" s="106" t="str">
        <f t="shared" si="65"/>
        <v/>
      </c>
      <c r="P123" s="106" t="str">
        <f t="shared" si="66"/>
        <v/>
      </c>
      <c r="Q123" s="106" t="str">
        <f t="shared" si="67"/>
        <v/>
      </c>
      <c r="R123" s="106" t="str">
        <f t="shared" si="68"/>
        <v/>
      </c>
      <c r="S123" s="106" t="str">
        <f t="shared" si="69"/>
        <v/>
      </c>
      <c r="T123" s="106" t="str">
        <f t="shared" si="70"/>
        <v/>
      </c>
      <c r="U123" s="106" t="str">
        <f t="shared" si="71"/>
        <v/>
      </c>
      <c r="V123" s="106" t="str">
        <f t="shared" si="72"/>
        <v/>
      </c>
      <c r="W123" s="106" t="str">
        <f t="shared" si="73"/>
        <v/>
      </c>
      <c r="X123" s="106" t="str">
        <f t="shared" si="74"/>
        <v/>
      </c>
      <c r="Y123" s="106" t="str">
        <f t="shared" si="75"/>
        <v/>
      </c>
      <c r="Z123" s="106" t="str">
        <f t="shared" si="76"/>
        <v/>
      </c>
      <c r="AA123" s="106" t="str">
        <f t="shared" si="77"/>
        <v/>
      </c>
      <c r="AB123" s="106" t="str">
        <f t="shared" si="78"/>
        <v/>
      </c>
      <c r="AC123" s="106"/>
      <c r="AD123" s="106" t="str">
        <f t="shared" si="79"/>
        <v/>
      </c>
      <c r="AE123" s="106" t="str">
        <f t="shared" si="80"/>
        <v/>
      </c>
      <c r="AF123" s="106" t="str">
        <f t="shared" si="81"/>
        <v/>
      </c>
      <c r="AG123" s="106" t="str">
        <f t="shared" si="82"/>
        <v/>
      </c>
      <c r="AH123" s="106" t="str">
        <f t="shared" si="83"/>
        <v/>
      </c>
      <c r="AI123" s="106" t="str">
        <f t="shared" si="84"/>
        <v/>
      </c>
      <c r="AJ123" s="106" t="str">
        <f t="shared" si="85"/>
        <v/>
      </c>
      <c r="AK123" s="106" t="str">
        <f t="shared" si="86"/>
        <v/>
      </c>
      <c r="AL123" s="106" t="str">
        <f t="shared" si="87"/>
        <v/>
      </c>
      <c r="AM123" s="106" t="str">
        <f t="shared" si="88"/>
        <v/>
      </c>
      <c r="AN123" s="106" t="str">
        <f t="shared" si="89"/>
        <v/>
      </c>
      <c r="AO123" s="106" t="str">
        <f t="shared" si="90"/>
        <v/>
      </c>
      <c r="AP123" s="106" t="str">
        <f t="shared" si="91"/>
        <v/>
      </c>
      <c r="AQ123" s="106" t="str">
        <f t="shared" si="92"/>
        <v/>
      </c>
      <c r="AR123" s="269" t="str">
        <f t="shared" si="93"/>
        <v/>
      </c>
      <c r="AS123" s="269" t="str">
        <f t="shared" si="94"/>
        <v/>
      </c>
      <c r="AT123" s="269" t="str">
        <f t="shared" si="95"/>
        <v/>
      </c>
      <c r="AU123" s="269" t="str">
        <f t="shared" si="96"/>
        <v/>
      </c>
      <c r="AV123" s="269"/>
      <c r="AW123" s="106"/>
      <c r="AX123" s="431" t="str">
        <f t="shared" si="97"/>
        <v/>
      </c>
      <c r="AY123" s="431" t="str">
        <f t="shared" si="98"/>
        <v/>
      </c>
      <c r="AZ123" s="431" t="str">
        <f t="shared" si="99"/>
        <v/>
      </c>
      <c r="BA123" s="431"/>
      <c r="BB123" s="428"/>
      <c r="BC123" s="428"/>
      <c r="BD123" s="428"/>
      <c r="BE123" s="428"/>
    </row>
    <row r="124" spans="1:57" ht="15.75" customHeight="1" x14ac:dyDescent="0.3">
      <c r="A124" s="154" t="str">
        <f>Contacts!$L$11&amp;"_"&amp;'Service Points'!C124</f>
        <v>S8602_87</v>
      </c>
      <c r="B124" s="414">
        <f>IF(ISERROR(VLOOKUP(A124,LY!$D:$E,1,FALSE)),0,1)</f>
        <v>0</v>
      </c>
      <c r="C124" s="305">
        <f t="shared" si="100"/>
        <v>87</v>
      </c>
      <c r="D124" s="307" t="str">
        <f t="shared" si="55"/>
        <v/>
      </c>
      <c r="E124" s="42" t="str">
        <f t="shared" si="56"/>
        <v/>
      </c>
      <c r="F124" s="42" t="str">
        <f t="shared" si="57"/>
        <v/>
      </c>
      <c r="G124" s="42" t="str">
        <f t="shared" si="58"/>
        <v/>
      </c>
      <c r="H124" s="306" t="str">
        <f t="shared" si="59"/>
        <v/>
      </c>
      <c r="I124" s="136" t="str">
        <f t="shared" si="60"/>
        <v/>
      </c>
      <c r="J124" s="412" t="str">
        <f t="shared" si="62"/>
        <v/>
      </c>
      <c r="K124" s="48">
        <f t="shared" si="61"/>
        <v>0</v>
      </c>
      <c r="L124" s="269" t="str">
        <f t="shared" si="63"/>
        <v/>
      </c>
      <c r="M124" s="269" t="str">
        <f t="shared" si="64"/>
        <v/>
      </c>
      <c r="N124" s="152"/>
      <c r="O124" s="106" t="str">
        <f t="shared" si="65"/>
        <v/>
      </c>
      <c r="P124" s="106" t="str">
        <f t="shared" si="66"/>
        <v/>
      </c>
      <c r="Q124" s="106" t="str">
        <f t="shared" si="67"/>
        <v/>
      </c>
      <c r="R124" s="106" t="str">
        <f t="shared" si="68"/>
        <v/>
      </c>
      <c r="S124" s="106" t="str">
        <f t="shared" si="69"/>
        <v/>
      </c>
      <c r="T124" s="106" t="str">
        <f t="shared" si="70"/>
        <v/>
      </c>
      <c r="U124" s="106" t="str">
        <f t="shared" si="71"/>
        <v/>
      </c>
      <c r="V124" s="106" t="str">
        <f t="shared" si="72"/>
        <v/>
      </c>
      <c r="W124" s="106" t="str">
        <f t="shared" si="73"/>
        <v/>
      </c>
      <c r="X124" s="106" t="str">
        <f t="shared" si="74"/>
        <v/>
      </c>
      <c r="Y124" s="106" t="str">
        <f t="shared" si="75"/>
        <v/>
      </c>
      <c r="Z124" s="106" t="str">
        <f t="shared" si="76"/>
        <v/>
      </c>
      <c r="AA124" s="106" t="str">
        <f t="shared" si="77"/>
        <v/>
      </c>
      <c r="AB124" s="106" t="str">
        <f t="shared" si="78"/>
        <v/>
      </c>
      <c r="AC124" s="106"/>
      <c r="AD124" s="106" t="str">
        <f t="shared" si="79"/>
        <v/>
      </c>
      <c r="AE124" s="106" t="str">
        <f t="shared" si="80"/>
        <v/>
      </c>
      <c r="AF124" s="106" t="str">
        <f t="shared" si="81"/>
        <v/>
      </c>
      <c r="AG124" s="106" t="str">
        <f t="shared" si="82"/>
        <v/>
      </c>
      <c r="AH124" s="106" t="str">
        <f t="shared" si="83"/>
        <v/>
      </c>
      <c r="AI124" s="106" t="str">
        <f t="shared" si="84"/>
        <v/>
      </c>
      <c r="AJ124" s="106" t="str">
        <f t="shared" si="85"/>
        <v/>
      </c>
      <c r="AK124" s="106" t="str">
        <f t="shared" si="86"/>
        <v/>
      </c>
      <c r="AL124" s="106" t="str">
        <f t="shared" si="87"/>
        <v/>
      </c>
      <c r="AM124" s="106" t="str">
        <f t="shared" si="88"/>
        <v/>
      </c>
      <c r="AN124" s="106" t="str">
        <f t="shared" si="89"/>
        <v/>
      </c>
      <c r="AO124" s="106" t="str">
        <f t="shared" si="90"/>
        <v/>
      </c>
      <c r="AP124" s="106" t="str">
        <f t="shared" si="91"/>
        <v/>
      </c>
      <c r="AQ124" s="106" t="str">
        <f t="shared" si="92"/>
        <v/>
      </c>
      <c r="AR124" s="269" t="str">
        <f t="shared" si="93"/>
        <v/>
      </c>
      <c r="AS124" s="269" t="str">
        <f t="shared" si="94"/>
        <v/>
      </c>
      <c r="AT124" s="269" t="str">
        <f t="shared" si="95"/>
        <v/>
      </c>
      <c r="AU124" s="269" t="str">
        <f t="shared" si="96"/>
        <v/>
      </c>
      <c r="AV124" s="269"/>
      <c r="AW124" s="106"/>
      <c r="AX124" s="431" t="str">
        <f t="shared" si="97"/>
        <v/>
      </c>
      <c r="AY124" s="431" t="str">
        <f t="shared" si="98"/>
        <v/>
      </c>
      <c r="AZ124" s="431" t="str">
        <f t="shared" si="99"/>
        <v/>
      </c>
      <c r="BA124" s="431"/>
      <c r="BB124" s="428"/>
      <c r="BC124" s="428"/>
      <c r="BD124" s="428"/>
      <c r="BE124" s="428"/>
    </row>
    <row r="125" spans="1:57" ht="15.75" customHeight="1" x14ac:dyDescent="0.3">
      <c r="A125" s="154" t="str">
        <f>Contacts!$L$11&amp;"_"&amp;'Service Points'!C125</f>
        <v>S8602_88</v>
      </c>
      <c r="B125" s="414">
        <f>IF(ISERROR(VLOOKUP(A125,LY!$D:$E,1,FALSE)),0,1)</f>
        <v>0</v>
      </c>
      <c r="C125" s="305">
        <f t="shared" si="100"/>
        <v>88</v>
      </c>
      <c r="D125" s="307" t="str">
        <f t="shared" si="55"/>
        <v/>
      </c>
      <c r="E125" s="42" t="str">
        <f t="shared" si="56"/>
        <v/>
      </c>
      <c r="F125" s="42" t="str">
        <f t="shared" si="57"/>
        <v/>
      </c>
      <c r="G125" s="42" t="str">
        <f t="shared" si="58"/>
        <v/>
      </c>
      <c r="H125" s="306" t="str">
        <f t="shared" si="59"/>
        <v/>
      </c>
      <c r="I125" s="136" t="str">
        <f t="shared" si="60"/>
        <v/>
      </c>
      <c r="J125" s="412" t="str">
        <f t="shared" si="62"/>
        <v/>
      </c>
      <c r="K125" s="48">
        <f t="shared" si="61"/>
        <v>0</v>
      </c>
      <c r="L125" s="269" t="str">
        <f t="shared" si="63"/>
        <v/>
      </c>
      <c r="M125" s="269" t="str">
        <f t="shared" si="64"/>
        <v/>
      </c>
      <c r="N125" s="152"/>
      <c r="O125" s="106" t="str">
        <f t="shared" si="65"/>
        <v/>
      </c>
      <c r="P125" s="106" t="str">
        <f t="shared" si="66"/>
        <v/>
      </c>
      <c r="Q125" s="106" t="str">
        <f t="shared" si="67"/>
        <v/>
      </c>
      <c r="R125" s="106" t="str">
        <f t="shared" si="68"/>
        <v/>
      </c>
      <c r="S125" s="106" t="str">
        <f t="shared" si="69"/>
        <v/>
      </c>
      <c r="T125" s="106" t="str">
        <f t="shared" si="70"/>
        <v/>
      </c>
      <c r="U125" s="106" t="str">
        <f t="shared" si="71"/>
        <v/>
      </c>
      <c r="V125" s="106" t="str">
        <f t="shared" si="72"/>
        <v/>
      </c>
      <c r="W125" s="106" t="str">
        <f t="shared" si="73"/>
        <v/>
      </c>
      <c r="X125" s="106" t="str">
        <f t="shared" si="74"/>
        <v/>
      </c>
      <c r="Y125" s="106" t="str">
        <f t="shared" si="75"/>
        <v/>
      </c>
      <c r="Z125" s="106" t="str">
        <f t="shared" si="76"/>
        <v/>
      </c>
      <c r="AA125" s="106" t="str">
        <f t="shared" si="77"/>
        <v/>
      </c>
      <c r="AB125" s="106" t="str">
        <f t="shared" si="78"/>
        <v/>
      </c>
      <c r="AC125" s="106"/>
      <c r="AD125" s="106" t="str">
        <f t="shared" si="79"/>
        <v/>
      </c>
      <c r="AE125" s="106" t="str">
        <f t="shared" si="80"/>
        <v/>
      </c>
      <c r="AF125" s="106" t="str">
        <f t="shared" si="81"/>
        <v/>
      </c>
      <c r="AG125" s="106" t="str">
        <f t="shared" si="82"/>
        <v/>
      </c>
      <c r="AH125" s="106" t="str">
        <f t="shared" si="83"/>
        <v/>
      </c>
      <c r="AI125" s="106" t="str">
        <f t="shared" si="84"/>
        <v/>
      </c>
      <c r="AJ125" s="106" t="str">
        <f t="shared" si="85"/>
        <v/>
      </c>
      <c r="AK125" s="106" t="str">
        <f t="shared" si="86"/>
        <v/>
      </c>
      <c r="AL125" s="106" t="str">
        <f t="shared" si="87"/>
        <v/>
      </c>
      <c r="AM125" s="106" t="str">
        <f t="shared" si="88"/>
        <v/>
      </c>
      <c r="AN125" s="106" t="str">
        <f t="shared" si="89"/>
        <v/>
      </c>
      <c r="AO125" s="106" t="str">
        <f t="shared" si="90"/>
        <v/>
      </c>
      <c r="AP125" s="106" t="str">
        <f t="shared" si="91"/>
        <v/>
      </c>
      <c r="AQ125" s="106" t="str">
        <f t="shared" si="92"/>
        <v/>
      </c>
      <c r="AR125" s="269" t="str">
        <f t="shared" si="93"/>
        <v/>
      </c>
      <c r="AS125" s="269" t="str">
        <f t="shared" si="94"/>
        <v/>
      </c>
      <c r="AT125" s="269" t="str">
        <f t="shared" si="95"/>
        <v/>
      </c>
      <c r="AU125" s="269" t="str">
        <f t="shared" si="96"/>
        <v/>
      </c>
      <c r="AV125" s="269"/>
      <c r="AW125" s="106"/>
      <c r="AX125" s="431" t="str">
        <f t="shared" si="97"/>
        <v/>
      </c>
      <c r="AY125" s="431" t="str">
        <f t="shared" si="98"/>
        <v/>
      </c>
      <c r="AZ125" s="431" t="str">
        <f t="shared" si="99"/>
        <v/>
      </c>
      <c r="BA125" s="431"/>
      <c r="BB125" s="428"/>
      <c r="BC125" s="428"/>
      <c r="BD125" s="428"/>
      <c r="BE125" s="428"/>
    </row>
    <row r="126" spans="1:57" ht="15.75" customHeight="1" x14ac:dyDescent="0.3">
      <c r="A126" s="154" t="str">
        <f>Contacts!$L$11&amp;"_"&amp;'Service Points'!C126</f>
        <v>S8602_89</v>
      </c>
      <c r="B126" s="414">
        <f>IF(ISERROR(VLOOKUP(A126,LY!$D:$E,1,FALSE)),0,1)</f>
        <v>0</v>
      </c>
      <c r="C126" s="305">
        <f t="shared" si="100"/>
        <v>89</v>
      </c>
      <c r="D126" s="307" t="str">
        <f t="shared" si="55"/>
        <v/>
      </c>
      <c r="E126" s="42" t="str">
        <f t="shared" si="56"/>
        <v/>
      </c>
      <c r="F126" s="42" t="str">
        <f t="shared" si="57"/>
        <v/>
      </c>
      <c r="G126" s="42" t="str">
        <f t="shared" si="58"/>
        <v/>
      </c>
      <c r="H126" s="306" t="str">
        <f t="shared" si="59"/>
        <v/>
      </c>
      <c r="I126" s="136" t="str">
        <f t="shared" si="60"/>
        <v/>
      </c>
      <c r="J126" s="412" t="str">
        <f t="shared" si="62"/>
        <v/>
      </c>
      <c r="K126" s="48">
        <f t="shared" si="61"/>
        <v>0</v>
      </c>
      <c r="L126" s="269" t="str">
        <f t="shared" si="63"/>
        <v/>
      </c>
      <c r="M126" s="269" t="str">
        <f t="shared" si="64"/>
        <v/>
      </c>
      <c r="N126" s="152"/>
      <c r="O126" s="106" t="str">
        <f t="shared" si="65"/>
        <v/>
      </c>
      <c r="P126" s="106" t="str">
        <f t="shared" si="66"/>
        <v/>
      </c>
      <c r="Q126" s="106" t="str">
        <f t="shared" si="67"/>
        <v/>
      </c>
      <c r="R126" s="106" t="str">
        <f t="shared" si="68"/>
        <v/>
      </c>
      <c r="S126" s="106" t="str">
        <f t="shared" si="69"/>
        <v/>
      </c>
      <c r="T126" s="106" t="str">
        <f t="shared" si="70"/>
        <v/>
      </c>
      <c r="U126" s="106" t="str">
        <f t="shared" si="71"/>
        <v/>
      </c>
      <c r="V126" s="106" t="str">
        <f t="shared" si="72"/>
        <v/>
      </c>
      <c r="W126" s="106" t="str">
        <f t="shared" si="73"/>
        <v/>
      </c>
      <c r="X126" s="106" t="str">
        <f t="shared" si="74"/>
        <v/>
      </c>
      <c r="Y126" s="106" t="str">
        <f t="shared" si="75"/>
        <v/>
      </c>
      <c r="Z126" s="106" t="str">
        <f t="shared" si="76"/>
        <v/>
      </c>
      <c r="AA126" s="106" t="str">
        <f t="shared" si="77"/>
        <v/>
      </c>
      <c r="AB126" s="106" t="str">
        <f t="shared" si="78"/>
        <v/>
      </c>
      <c r="AC126" s="106"/>
      <c r="AD126" s="106" t="str">
        <f t="shared" si="79"/>
        <v/>
      </c>
      <c r="AE126" s="106" t="str">
        <f t="shared" si="80"/>
        <v/>
      </c>
      <c r="AF126" s="106" t="str">
        <f t="shared" si="81"/>
        <v/>
      </c>
      <c r="AG126" s="106" t="str">
        <f t="shared" si="82"/>
        <v/>
      </c>
      <c r="AH126" s="106" t="str">
        <f t="shared" si="83"/>
        <v/>
      </c>
      <c r="AI126" s="106" t="str">
        <f t="shared" si="84"/>
        <v/>
      </c>
      <c r="AJ126" s="106" t="str">
        <f t="shared" si="85"/>
        <v/>
      </c>
      <c r="AK126" s="106" t="str">
        <f t="shared" si="86"/>
        <v/>
      </c>
      <c r="AL126" s="106" t="str">
        <f t="shared" si="87"/>
        <v/>
      </c>
      <c r="AM126" s="106" t="str">
        <f t="shared" si="88"/>
        <v/>
      </c>
      <c r="AN126" s="106" t="str">
        <f t="shared" si="89"/>
        <v/>
      </c>
      <c r="AO126" s="106" t="str">
        <f t="shared" si="90"/>
        <v/>
      </c>
      <c r="AP126" s="106" t="str">
        <f t="shared" si="91"/>
        <v/>
      </c>
      <c r="AQ126" s="106" t="str">
        <f t="shared" si="92"/>
        <v/>
      </c>
      <c r="AR126" s="269" t="str">
        <f t="shared" si="93"/>
        <v/>
      </c>
      <c r="AS126" s="269" t="str">
        <f t="shared" si="94"/>
        <v/>
      </c>
      <c r="AT126" s="269" t="str">
        <f t="shared" si="95"/>
        <v/>
      </c>
      <c r="AU126" s="269" t="str">
        <f t="shared" si="96"/>
        <v/>
      </c>
      <c r="AV126" s="269"/>
      <c r="AW126" s="106"/>
      <c r="AX126" s="431" t="str">
        <f t="shared" si="97"/>
        <v/>
      </c>
      <c r="AY126" s="431" t="str">
        <f t="shared" si="98"/>
        <v/>
      </c>
      <c r="AZ126" s="431" t="str">
        <f t="shared" si="99"/>
        <v/>
      </c>
      <c r="BA126" s="431"/>
      <c r="BB126" s="428"/>
      <c r="BC126" s="428"/>
      <c r="BD126" s="428"/>
      <c r="BE126" s="428"/>
    </row>
    <row r="127" spans="1:57" ht="15.75" customHeight="1" x14ac:dyDescent="0.3">
      <c r="A127" s="154" t="str">
        <f>Contacts!$L$11&amp;"_"&amp;'Service Points'!C127</f>
        <v>S8602_90</v>
      </c>
      <c r="B127" s="414">
        <f>IF(ISERROR(VLOOKUP(A127,LY!$D:$E,1,FALSE)),0,1)</f>
        <v>0</v>
      </c>
      <c r="C127" s="305">
        <f t="shared" si="100"/>
        <v>90</v>
      </c>
      <c r="D127" s="307" t="str">
        <f t="shared" si="55"/>
        <v/>
      </c>
      <c r="E127" s="42" t="str">
        <f t="shared" si="56"/>
        <v/>
      </c>
      <c r="F127" s="42" t="str">
        <f t="shared" si="57"/>
        <v/>
      </c>
      <c r="G127" s="42" t="str">
        <f t="shared" si="58"/>
        <v/>
      </c>
      <c r="H127" s="306" t="str">
        <f t="shared" si="59"/>
        <v/>
      </c>
      <c r="I127" s="136" t="str">
        <f t="shared" si="60"/>
        <v/>
      </c>
      <c r="J127" s="412" t="str">
        <f t="shared" si="62"/>
        <v/>
      </c>
      <c r="K127" s="48">
        <f t="shared" si="61"/>
        <v>0</v>
      </c>
      <c r="L127" s="269" t="str">
        <f t="shared" si="63"/>
        <v/>
      </c>
      <c r="M127" s="269" t="str">
        <f t="shared" si="64"/>
        <v/>
      </c>
      <c r="N127" s="152"/>
      <c r="O127" s="106" t="str">
        <f t="shared" si="65"/>
        <v/>
      </c>
      <c r="P127" s="106" t="str">
        <f t="shared" si="66"/>
        <v/>
      </c>
      <c r="Q127" s="106" t="str">
        <f t="shared" si="67"/>
        <v/>
      </c>
      <c r="R127" s="106" t="str">
        <f t="shared" si="68"/>
        <v/>
      </c>
      <c r="S127" s="106" t="str">
        <f t="shared" si="69"/>
        <v/>
      </c>
      <c r="T127" s="106" t="str">
        <f t="shared" si="70"/>
        <v/>
      </c>
      <c r="U127" s="106" t="str">
        <f t="shared" si="71"/>
        <v/>
      </c>
      <c r="V127" s="106" t="str">
        <f t="shared" si="72"/>
        <v/>
      </c>
      <c r="W127" s="106" t="str">
        <f t="shared" si="73"/>
        <v/>
      </c>
      <c r="X127" s="106" t="str">
        <f t="shared" si="74"/>
        <v/>
      </c>
      <c r="Y127" s="106" t="str">
        <f t="shared" si="75"/>
        <v/>
      </c>
      <c r="Z127" s="106" t="str">
        <f t="shared" si="76"/>
        <v/>
      </c>
      <c r="AA127" s="106" t="str">
        <f t="shared" si="77"/>
        <v/>
      </c>
      <c r="AB127" s="106" t="str">
        <f t="shared" si="78"/>
        <v/>
      </c>
      <c r="AC127" s="106"/>
      <c r="AD127" s="106" t="str">
        <f t="shared" si="79"/>
        <v/>
      </c>
      <c r="AE127" s="106" t="str">
        <f t="shared" si="80"/>
        <v/>
      </c>
      <c r="AF127" s="106" t="str">
        <f t="shared" si="81"/>
        <v/>
      </c>
      <c r="AG127" s="106" t="str">
        <f t="shared" si="82"/>
        <v/>
      </c>
      <c r="AH127" s="106" t="str">
        <f t="shared" si="83"/>
        <v/>
      </c>
      <c r="AI127" s="106" t="str">
        <f t="shared" si="84"/>
        <v/>
      </c>
      <c r="AJ127" s="106" t="str">
        <f t="shared" si="85"/>
        <v/>
      </c>
      <c r="AK127" s="106" t="str">
        <f t="shared" si="86"/>
        <v/>
      </c>
      <c r="AL127" s="106" t="str">
        <f t="shared" si="87"/>
        <v/>
      </c>
      <c r="AM127" s="106" t="str">
        <f t="shared" si="88"/>
        <v/>
      </c>
      <c r="AN127" s="106" t="str">
        <f t="shared" si="89"/>
        <v/>
      </c>
      <c r="AO127" s="106" t="str">
        <f t="shared" si="90"/>
        <v/>
      </c>
      <c r="AP127" s="106" t="str">
        <f t="shared" si="91"/>
        <v/>
      </c>
      <c r="AQ127" s="106" t="str">
        <f t="shared" si="92"/>
        <v/>
      </c>
      <c r="AR127" s="269" t="str">
        <f t="shared" si="93"/>
        <v/>
      </c>
      <c r="AS127" s="269" t="str">
        <f t="shared" si="94"/>
        <v/>
      </c>
      <c r="AT127" s="269" t="str">
        <f t="shared" si="95"/>
        <v/>
      </c>
      <c r="AU127" s="269" t="str">
        <f t="shared" si="96"/>
        <v/>
      </c>
      <c r="AV127" s="269"/>
      <c r="AW127" s="106"/>
      <c r="AX127" s="431" t="str">
        <f t="shared" si="97"/>
        <v/>
      </c>
      <c r="AY127" s="431" t="str">
        <f t="shared" si="98"/>
        <v/>
      </c>
      <c r="AZ127" s="431" t="str">
        <f t="shared" si="99"/>
        <v/>
      </c>
      <c r="BA127" s="431"/>
      <c r="BB127" s="428"/>
      <c r="BC127" s="428"/>
      <c r="BD127" s="428"/>
      <c r="BE127" s="428"/>
    </row>
    <row r="128" spans="1:57" ht="15.75" customHeight="1" x14ac:dyDescent="0.3">
      <c r="A128" s="154" t="str">
        <f>Contacts!$L$11&amp;"_"&amp;'Service Points'!C128</f>
        <v>S8602_91</v>
      </c>
      <c r="B128" s="414">
        <f>IF(ISERROR(VLOOKUP(A128,LY!$D:$E,1,FALSE)),0,1)</f>
        <v>0</v>
      </c>
      <c r="C128" s="305">
        <f t="shared" si="100"/>
        <v>91</v>
      </c>
      <c r="D128" s="307" t="str">
        <f t="shared" si="55"/>
        <v/>
      </c>
      <c r="E128" s="42" t="str">
        <f t="shared" si="56"/>
        <v/>
      </c>
      <c r="F128" s="42" t="str">
        <f t="shared" si="57"/>
        <v/>
      </c>
      <c r="G128" s="42" t="str">
        <f t="shared" si="58"/>
        <v/>
      </c>
      <c r="H128" s="306" t="str">
        <f t="shared" si="59"/>
        <v/>
      </c>
      <c r="I128" s="136" t="str">
        <f t="shared" si="60"/>
        <v/>
      </c>
      <c r="J128" s="412" t="str">
        <f t="shared" si="62"/>
        <v/>
      </c>
      <c r="K128" s="48">
        <f t="shared" si="61"/>
        <v>0</v>
      </c>
      <c r="L128" s="269" t="str">
        <f t="shared" si="63"/>
        <v/>
      </c>
      <c r="M128" s="269" t="str">
        <f t="shared" si="64"/>
        <v/>
      </c>
      <c r="N128" s="152"/>
      <c r="O128" s="106" t="str">
        <f t="shared" si="65"/>
        <v/>
      </c>
      <c r="P128" s="106" t="str">
        <f t="shared" si="66"/>
        <v/>
      </c>
      <c r="Q128" s="106" t="str">
        <f t="shared" si="67"/>
        <v/>
      </c>
      <c r="R128" s="106" t="str">
        <f t="shared" si="68"/>
        <v/>
      </c>
      <c r="S128" s="106" t="str">
        <f t="shared" si="69"/>
        <v/>
      </c>
      <c r="T128" s="106" t="str">
        <f t="shared" si="70"/>
        <v/>
      </c>
      <c r="U128" s="106" t="str">
        <f t="shared" si="71"/>
        <v/>
      </c>
      <c r="V128" s="106" t="str">
        <f t="shared" si="72"/>
        <v/>
      </c>
      <c r="W128" s="106" t="str">
        <f t="shared" si="73"/>
        <v/>
      </c>
      <c r="X128" s="106" t="str">
        <f t="shared" si="74"/>
        <v/>
      </c>
      <c r="Y128" s="106" t="str">
        <f t="shared" si="75"/>
        <v/>
      </c>
      <c r="Z128" s="106" t="str">
        <f t="shared" si="76"/>
        <v/>
      </c>
      <c r="AA128" s="106" t="str">
        <f t="shared" si="77"/>
        <v/>
      </c>
      <c r="AB128" s="106" t="str">
        <f t="shared" si="78"/>
        <v/>
      </c>
      <c r="AC128" s="106"/>
      <c r="AD128" s="106" t="str">
        <f t="shared" si="79"/>
        <v/>
      </c>
      <c r="AE128" s="106" t="str">
        <f t="shared" si="80"/>
        <v/>
      </c>
      <c r="AF128" s="106" t="str">
        <f t="shared" si="81"/>
        <v/>
      </c>
      <c r="AG128" s="106" t="str">
        <f t="shared" si="82"/>
        <v/>
      </c>
      <c r="AH128" s="106" t="str">
        <f t="shared" si="83"/>
        <v/>
      </c>
      <c r="AI128" s="106" t="str">
        <f t="shared" si="84"/>
        <v/>
      </c>
      <c r="AJ128" s="106" t="str">
        <f t="shared" si="85"/>
        <v/>
      </c>
      <c r="AK128" s="106" t="str">
        <f t="shared" si="86"/>
        <v/>
      </c>
      <c r="AL128" s="106" t="str">
        <f t="shared" si="87"/>
        <v/>
      </c>
      <c r="AM128" s="106" t="str">
        <f t="shared" si="88"/>
        <v/>
      </c>
      <c r="AN128" s="106" t="str">
        <f t="shared" si="89"/>
        <v/>
      </c>
      <c r="AO128" s="106" t="str">
        <f t="shared" si="90"/>
        <v/>
      </c>
      <c r="AP128" s="106" t="str">
        <f t="shared" si="91"/>
        <v/>
      </c>
      <c r="AQ128" s="106" t="str">
        <f t="shared" si="92"/>
        <v/>
      </c>
      <c r="AR128" s="269" t="str">
        <f t="shared" si="93"/>
        <v/>
      </c>
      <c r="AS128" s="269" t="str">
        <f t="shared" si="94"/>
        <v/>
      </c>
      <c r="AT128" s="269" t="str">
        <f t="shared" si="95"/>
        <v/>
      </c>
      <c r="AU128" s="269" t="str">
        <f t="shared" si="96"/>
        <v/>
      </c>
      <c r="AV128" s="269"/>
      <c r="AW128" s="106"/>
      <c r="AX128" s="431" t="str">
        <f t="shared" si="97"/>
        <v/>
      </c>
      <c r="AY128" s="431" t="str">
        <f t="shared" si="98"/>
        <v/>
      </c>
      <c r="AZ128" s="431" t="str">
        <f t="shared" si="99"/>
        <v/>
      </c>
      <c r="BA128" s="431"/>
      <c r="BB128" s="428"/>
      <c r="BC128" s="428"/>
      <c r="BD128" s="428"/>
      <c r="BE128" s="428"/>
    </row>
    <row r="129" spans="1:57" ht="15.75" customHeight="1" x14ac:dyDescent="0.3">
      <c r="A129" s="154" t="str">
        <f>Contacts!$L$11&amp;"_"&amp;'Service Points'!C129</f>
        <v>S8602_92</v>
      </c>
      <c r="B129" s="414">
        <f>IF(ISERROR(VLOOKUP(A129,LY!$D:$E,1,FALSE)),0,1)</f>
        <v>0</v>
      </c>
      <c r="C129" s="305">
        <f t="shared" si="100"/>
        <v>92</v>
      </c>
      <c r="D129" s="307" t="str">
        <f t="shared" si="55"/>
        <v/>
      </c>
      <c r="E129" s="42" t="str">
        <f t="shared" si="56"/>
        <v/>
      </c>
      <c r="F129" s="42" t="str">
        <f t="shared" si="57"/>
        <v/>
      </c>
      <c r="G129" s="42" t="str">
        <f t="shared" si="58"/>
        <v/>
      </c>
      <c r="H129" s="306" t="str">
        <f t="shared" si="59"/>
        <v/>
      </c>
      <c r="I129" s="136" t="str">
        <f t="shared" si="60"/>
        <v/>
      </c>
      <c r="J129" s="412" t="str">
        <f t="shared" si="62"/>
        <v/>
      </c>
      <c r="K129" s="48">
        <f t="shared" si="61"/>
        <v>0</v>
      </c>
      <c r="L129" s="269" t="str">
        <f t="shared" si="63"/>
        <v/>
      </c>
      <c r="M129" s="269" t="str">
        <f t="shared" si="64"/>
        <v/>
      </c>
      <c r="N129" s="152"/>
      <c r="O129" s="106" t="str">
        <f t="shared" si="65"/>
        <v/>
      </c>
      <c r="P129" s="106" t="str">
        <f t="shared" si="66"/>
        <v/>
      </c>
      <c r="Q129" s="106" t="str">
        <f t="shared" si="67"/>
        <v/>
      </c>
      <c r="R129" s="106" t="str">
        <f t="shared" si="68"/>
        <v/>
      </c>
      <c r="S129" s="106" t="str">
        <f t="shared" si="69"/>
        <v/>
      </c>
      <c r="T129" s="106" t="str">
        <f t="shared" si="70"/>
        <v/>
      </c>
      <c r="U129" s="106" t="str">
        <f t="shared" si="71"/>
        <v/>
      </c>
      <c r="V129" s="106" t="str">
        <f t="shared" si="72"/>
        <v/>
      </c>
      <c r="W129" s="106" t="str">
        <f t="shared" si="73"/>
        <v/>
      </c>
      <c r="X129" s="106" t="str">
        <f t="shared" si="74"/>
        <v/>
      </c>
      <c r="Y129" s="106" t="str">
        <f t="shared" si="75"/>
        <v/>
      </c>
      <c r="Z129" s="106" t="str">
        <f t="shared" si="76"/>
        <v/>
      </c>
      <c r="AA129" s="106" t="str">
        <f t="shared" si="77"/>
        <v/>
      </c>
      <c r="AB129" s="106" t="str">
        <f t="shared" si="78"/>
        <v/>
      </c>
      <c r="AC129" s="106"/>
      <c r="AD129" s="106" t="str">
        <f t="shared" si="79"/>
        <v/>
      </c>
      <c r="AE129" s="106" t="str">
        <f t="shared" si="80"/>
        <v/>
      </c>
      <c r="AF129" s="106" t="str">
        <f t="shared" si="81"/>
        <v/>
      </c>
      <c r="AG129" s="106" t="str">
        <f t="shared" si="82"/>
        <v/>
      </c>
      <c r="AH129" s="106" t="str">
        <f t="shared" si="83"/>
        <v/>
      </c>
      <c r="AI129" s="106" t="str">
        <f t="shared" si="84"/>
        <v/>
      </c>
      <c r="AJ129" s="106" t="str">
        <f t="shared" si="85"/>
        <v/>
      </c>
      <c r="AK129" s="106" t="str">
        <f t="shared" si="86"/>
        <v/>
      </c>
      <c r="AL129" s="106" t="str">
        <f t="shared" si="87"/>
        <v/>
      </c>
      <c r="AM129" s="106" t="str">
        <f t="shared" si="88"/>
        <v/>
      </c>
      <c r="AN129" s="106" t="str">
        <f t="shared" si="89"/>
        <v/>
      </c>
      <c r="AO129" s="106" t="str">
        <f t="shared" si="90"/>
        <v/>
      </c>
      <c r="AP129" s="106" t="str">
        <f t="shared" si="91"/>
        <v/>
      </c>
      <c r="AQ129" s="106" t="str">
        <f t="shared" si="92"/>
        <v/>
      </c>
      <c r="AR129" s="269" t="str">
        <f t="shared" si="93"/>
        <v/>
      </c>
      <c r="AS129" s="269" t="str">
        <f t="shared" si="94"/>
        <v/>
      </c>
      <c r="AT129" s="269" t="str">
        <f t="shared" si="95"/>
        <v/>
      </c>
      <c r="AU129" s="269" t="str">
        <f t="shared" si="96"/>
        <v/>
      </c>
      <c r="AV129" s="269"/>
      <c r="AW129" s="106"/>
      <c r="AX129" s="431" t="str">
        <f t="shared" si="97"/>
        <v/>
      </c>
      <c r="AY129" s="431" t="str">
        <f t="shared" si="98"/>
        <v/>
      </c>
      <c r="AZ129" s="431" t="str">
        <f t="shared" si="99"/>
        <v/>
      </c>
      <c r="BA129" s="431"/>
      <c r="BB129" s="428"/>
      <c r="BC129" s="428"/>
      <c r="BD129" s="428"/>
      <c r="BE129" s="428"/>
    </row>
    <row r="130" spans="1:57" ht="15.75" customHeight="1" x14ac:dyDescent="0.3">
      <c r="A130" s="154" t="str">
        <f>Contacts!$L$11&amp;"_"&amp;'Service Points'!C130</f>
        <v>S8602_93</v>
      </c>
      <c r="B130" s="414">
        <f>IF(ISERROR(VLOOKUP(A130,LY!$D:$E,1,FALSE)),0,1)</f>
        <v>0</v>
      </c>
      <c r="C130" s="305">
        <f t="shared" si="100"/>
        <v>93</v>
      </c>
      <c r="D130" s="307" t="str">
        <f t="shared" si="55"/>
        <v/>
      </c>
      <c r="E130" s="42" t="str">
        <f t="shared" si="56"/>
        <v/>
      </c>
      <c r="F130" s="42" t="str">
        <f t="shared" si="57"/>
        <v/>
      </c>
      <c r="G130" s="42" t="str">
        <f t="shared" si="58"/>
        <v/>
      </c>
      <c r="H130" s="306" t="str">
        <f t="shared" si="59"/>
        <v/>
      </c>
      <c r="I130" s="136" t="str">
        <f t="shared" si="60"/>
        <v/>
      </c>
      <c r="J130" s="412" t="str">
        <f t="shared" si="62"/>
        <v/>
      </c>
      <c r="K130" s="48">
        <f t="shared" si="61"/>
        <v>0</v>
      </c>
      <c r="L130" s="269" t="str">
        <f t="shared" si="63"/>
        <v/>
      </c>
      <c r="M130" s="269" t="str">
        <f t="shared" si="64"/>
        <v/>
      </c>
      <c r="N130" s="152"/>
      <c r="O130" s="106" t="str">
        <f t="shared" si="65"/>
        <v/>
      </c>
      <c r="P130" s="106" t="str">
        <f t="shared" si="66"/>
        <v/>
      </c>
      <c r="Q130" s="106" t="str">
        <f t="shared" si="67"/>
        <v/>
      </c>
      <c r="R130" s="106" t="str">
        <f t="shared" si="68"/>
        <v/>
      </c>
      <c r="S130" s="106" t="str">
        <f t="shared" si="69"/>
        <v/>
      </c>
      <c r="T130" s="106" t="str">
        <f t="shared" si="70"/>
        <v/>
      </c>
      <c r="U130" s="106" t="str">
        <f t="shared" si="71"/>
        <v/>
      </c>
      <c r="V130" s="106" t="str">
        <f t="shared" si="72"/>
        <v/>
      </c>
      <c r="W130" s="106" t="str">
        <f t="shared" si="73"/>
        <v/>
      </c>
      <c r="X130" s="106" t="str">
        <f t="shared" si="74"/>
        <v/>
      </c>
      <c r="Y130" s="106" t="str">
        <f t="shared" si="75"/>
        <v/>
      </c>
      <c r="Z130" s="106" t="str">
        <f t="shared" si="76"/>
        <v/>
      </c>
      <c r="AA130" s="106" t="str">
        <f t="shared" si="77"/>
        <v/>
      </c>
      <c r="AB130" s="106" t="str">
        <f t="shared" si="78"/>
        <v/>
      </c>
      <c r="AC130" s="106"/>
      <c r="AD130" s="106" t="str">
        <f t="shared" si="79"/>
        <v/>
      </c>
      <c r="AE130" s="106" t="str">
        <f t="shared" si="80"/>
        <v/>
      </c>
      <c r="AF130" s="106" t="str">
        <f t="shared" si="81"/>
        <v/>
      </c>
      <c r="AG130" s="106" t="str">
        <f t="shared" si="82"/>
        <v/>
      </c>
      <c r="AH130" s="106" t="str">
        <f t="shared" si="83"/>
        <v/>
      </c>
      <c r="AI130" s="106" t="str">
        <f t="shared" si="84"/>
        <v/>
      </c>
      <c r="AJ130" s="106" t="str">
        <f t="shared" si="85"/>
        <v/>
      </c>
      <c r="AK130" s="106" t="str">
        <f t="shared" si="86"/>
        <v/>
      </c>
      <c r="AL130" s="106" t="str">
        <f t="shared" si="87"/>
        <v/>
      </c>
      <c r="AM130" s="106" t="str">
        <f t="shared" si="88"/>
        <v/>
      </c>
      <c r="AN130" s="106" t="str">
        <f t="shared" si="89"/>
        <v/>
      </c>
      <c r="AO130" s="106" t="str">
        <f t="shared" si="90"/>
        <v/>
      </c>
      <c r="AP130" s="106" t="str">
        <f t="shared" si="91"/>
        <v/>
      </c>
      <c r="AQ130" s="106" t="str">
        <f t="shared" si="92"/>
        <v/>
      </c>
      <c r="AR130" s="269" t="str">
        <f t="shared" si="93"/>
        <v/>
      </c>
      <c r="AS130" s="269" t="str">
        <f t="shared" si="94"/>
        <v/>
      </c>
      <c r="AT130" s="269" t="str">
        <f t="shared" si="95"/>
        <v/>
      </c>
      <c r="AU130" s="269" t="str">
        <f t="shared" si="96"/>
        <v/>
      </c>
      <c r="AV130" s="269"/>
      <c r="AW130" s="106"/>
      <c r="AX130" s="431" t="str">
        <f t="shared" si="97"/>
        <v/>
      </c>
      <c r="AY130" s="431" t="str">
        <f t="shared" si="98"/>
        <v/>
      </c>
      <c r="AZ130" s="431" t="str">
        <f t="shared" si="99"/>
        <v/>
      </c>
      <c r="BA130" s="431"/>
      <c r="BB130" s="428"/>
      <c r="BC130" s="428"/>
      <c r="BD130" s="428"/>
      <c r="BE130" s="428"/>
    </row>
    <row r="131" spans="1:57" ht="15.75" customHeight="1" x14ac:dyDescent="0.3">
      <c r="A131" s="154" t="str">
        <f>Contacts!$L$11&amp;"_"&amp;'Service Points'!C131</f>
        <v>S8602_94</v>
      </c>
      <c r="B131" s="414">
        <f>IF(ISERROR(VLOOKUP(A131,LY!$D:$E,1,FALSE)),0,1)</f>
        <v>0</v>
      </c>
      <c r="C131" s="305">
        <f t="shared" si="100"/>
        <v>94</v>
      </c>
      <c r="D131" s="307" t="str">
        <f t="shared" si="55"/>
        <v/>
      </c>
      <c r="E131" s="42" t="str">
        <f t="shared" si="56"/>
        <v/>
      </c>
      <c r="F131" s="42" t="str">
        <f t="shared" si="57"/>
        <v/>
      </c>
      <c r="G131" s="42" t="str">
        <f t="shared" si="58"/>
        <v/>
      </c>
      <c r="H131" s="306" t="str">
        <f t="shared" si="59"/>
        <v/>
      </c>
      <c r="I131" s="136" t="str">
        <f t="shared" si="60"/>
        <v/>
      </c>
      <c r="J131" s="412" t="str">
        <f t="shared" si="62"/>
        <v/>
      </c>
      <c r="K131" s="48">
        <f t="shared" si="61"/>
        <v>0</v>
      </c>
      <c r="L131" s="269" t="str">
        <f t="shared" si="63"/>
        <v/>
      </c>
      <c r="M131" s="269" t="str">
        <f t="shared" si="64"/>
        <v/>
      </c>
      <c r="N131" s="152"/>
      <c r="O131" s="106" t="str">
        <f t="shared" si="65"/>
        <v/>
      </c>
      <c r="P131" s="106" t="str">
        <f t="shared" si="66"/>
        <v/>
      </c>
      <c r="Q131" s="106" t="str">
        <f t="shared" si="67"/>
        <v/>
      </c>
      <c r="R131" s="106" t="str">
        <f t="shared" si="68"/>
        <v/>
      </c>
      <c r="S131" s="106" t="str">
        <f t="shared" si="69"/>
        <v/>
      </c>
      <c r="T131" s="106" t="str">
        <f t="shared" si="70"/>
        <v/>
      </c>
      <c r="U131" s="106" t="str">
        <f t="shared" si="71"/>
        <v/>
      </c>
      <c r="V131" s="106" t="str">
        <f t="shared" si="72"/>
        <v/>
      </c>
      <c r="W131" s="106" t="str">
        <f t="shared" si="73"/>
        <v/>
      </c>
      <c r="X131" s="106" t="str">
        <f t="shared" si="74"/>
        <v/>
      </c>
      <c r="Y131" s="106" t="str">
        <f t="shared" si="75"/>
        <v/>
      </c>
      <c r="Z131" s="106" t="str">
        <f t="shared" si="76"/>
        <v/>
      </c>
      <c r="AA131" s="106" t="str">
        <f t="shared" si="77"/>
        <v/>
      </c>
      <c r="AB131" s="106" t="str">
        <f t="shared" si="78"/>
        <v/>
      </c>
      <c r="AC131" s="106"/>
      <c r="AD131" s="106" t="str">
        <f t="shared" si="79"/>
        <v/>
      </c>
      <c r="AE131" s="106" t="str">
        <f t="shared" si="80"/>
        <v/>
      </c>
      <c r="AF131" s="106" t="str">
        <f t="shared" si="81"/>
        <v/>
      </c>
      <c r="AG131" s="106" t="str">
        <f t="shared" si="82"/>
        <v/>
      </c>
      <c r="AH131" s="106" t="str">
        <f t="shared" si="83"/>
        <v/>
      </c>
      <c r="AI131" s="106" t="str">
        <f t="shared" si="84"/>
        <v/>
      </c>
      <c r="AJ131" s="106" t="str">
        <f t="shared" si="85"/>
        <v/>
      </c>
      <c r="AK131" s="106" t="str">
        <f t="shared" si="86"/>
        <v/>
      </c>
      <c r="AL131" s="106" t="str">
        <f t="shared" si="87"/>
        <v/>
      </c>
      <c r="AM131" s="106" t="str">
        <f t="shared" si="88"/>
        <v/>
      </c>
      <c r="AN131" s="106" t="str">
        <f t="shared" si="89"/>
        <v/>
      </c>
      <c r="AO131" s="106" t="str">
        <f t="shared" si="90"/>
        <v/>
      </c>
      <c r="AP131" s="106" t="str">
        <f t="shared" si="91"/>
        <v/>
      </c>
      <c r="AQ131" s="106" t="str">
        <f t="shared" si="92"/>
        <v/>
      </c>
      <c r="AR131" s="269" t="str">
        <f t="shared" si="93"/>
        <v/>
      </c>
      <c r="AS131" s="269" t="str">
        <f t="shared" si="94"/>
        <v/>
      </c>
      <c r="AT131" s="269" t="str">
        <f t="shared" si="95"/>
        <v/>
      </c>
      <c r="AU131" s="269" t="str">
        <f t="shared" si="96"/>
        <v/>
      </c>
      <c r="AV131" s="269"/>
      <c r="AW131" s="106"/>
      <c r="AX131" s="431" t="str">
        <f t="shared" si="97"/>
        <v/>
      </c>
      <c r="AY131" s="431" t="str">
        <f t="shared" si="98"/>
        <v/>
      </c>
      <c r="AZ131" s="431" t="str">
        <f t="shared" si="99"/>
        <v/>
      </c>
      <c r="BA131" s="431"/>
      <c r="BB131" s="428"/>
      <c r="BC131" s="428"/>
      <c r="BD131" s="428"/>
      <c r="BE131" s="428"/>
    </row>
    <row r="132" spans="1:57" ht="15.75" customHeight="1" x14ac:dyDescent="0.3">
      <c r="A132" s="154" t="str">
        <f>Contacts!$L$11&amp;"_"&amp;'Service Points'!C132</f>
        <v>S8602_95</v>
      </c>
      <c r="B132" s="414">
        <f>IF(ISERROR(VLOOKUP(A132,LY!$D:$E,1,FALSE)),0,1)</f>
        <v>0</v>
      </c>
      <c r="C132" s="305">
        <f t="shared" si="100"/>
        <v>95</v>
      </c>
      <c r="D132" s="307" t="str">
        <f t="shared" si="55"/>
        <v/>
      </c>
      <c r="E132" s="42" t="str">
        <f t="shared" si="56"/>
        <v/>
      </c>
      <c r="F132" s="42" t="str">
        <f t="shared" si="57"/>
        <v/>
      </c>
      <c r="G132" s="42" t="str">
        <f t="shared" si="58"/>
        <v/>
      </c>
      <c r="H132" s="306" t="str">
        <f t="shared" si="59"/>
        <v/>
      </c>
      <c r="I132" s="136" t="str">
        <f t="shared" si="60"/>
        <v/>
      </c>
      <c r="J132" s="412" t="str">
        <f t="shared" si="62"/>
        <v/>
      </c>
      <c r="K132" s="48">
        <f t="shared" si="61"/>
        <v>0</v>
      </c>
      <c r="L132" s="269" t="str">
        <f t="shared" si="63"/>
        <v/>
      </c>
      <c r="M132" s="269" t="str">
        <f t="shared" si="64"/>
        <v/>
      </c>
      <c r="N132" s="152"/>
      <c r="O132" s="106" t="str">
        <f t="shared" si="65"/>
        <v/>
      </c>
      <c r="P132" s="106" t="str">
        <f t="shared" si="66"/>
        <v/>
      </c>
      <c r="Q132" s="106" t="str">
        <f t="shared" si="67"/>
        <v/>
      </c>
      <c r="R132" s="106" t="str">
        <f t="shared" si="68"/>
        <v/>
      </c>
      <c r="S132" s="106" t="str">
        <f t="shared" si="69"/>
        <v/>
      </c>
      <c r="T132" s="106" t="str">
        <f t="shared" si="70"/>
        <v/>
      </c>
      <c r="U132" s="106" t="str">
        <f t="shared" si="71"/>
        <v/>
      </c>
      <c r="V132" s="106" t="str">
        <f t="shared" si="72"/>
        <v/>
      </c>
      <c r="W132" s="106" t="str">
        <f t="shared" si="73"/>
        <v/>
      </c>
      <c r="X132" s="106" t="str">
        <f t="shared" si="74"/>
        <v/>
      </c>
      <c r="Y132" s="106" t="str">
        <f t="shared" si="75"/>
        <v/>
      </c>
      <c r="Z132" s="106" t="str">
        <f t="shared" si="76"/>
        <v/>
      </c>
      <c r="AA132" s="106" t="str">
        <f t="shared" si="77"/>
        <v/>
      </c>
      <c r="AB132" s="106" t="str">
        <f t="shared" si="78"/>
        <v/>
      </c>
      <c r="AC132" s="106"/>
      <c r="AD132" s="106" t="str">
        <f t="shared" si="79"/>
        <v/>
      </c>
      <c r="AE132" s="106" t="str">
        <f t="shared" si="80"/>
        <v/>
      </c>
      <c r="AF132" s="106" t="str">
        <f t="shared" si="81"/>
        <v/>
      </c>
      <c r="AG132" s="106" t="str">
        <f t="shared" si="82"/>
        <v/>
      </c>
      <c r="AH132" s="106" t="str">
        <f t="shared" si="83"/>
        <v/>
      </c>
      <c r="AI132" s="106" t="str">
        <f t="shared" si="84"/>
        <v/>
      </c>
      <c r="AJ132" s="106" t="str">
        <f t="shared" si="85"/>
        <v/>
      </c>
      <c r="AK132" s="106" t="str">
        <f t="shared" si="86"/>
        <v/>
      </c>
      <c r="AL132" s="106" t="str">
        <f t="shared" si="87"/>
        <v/>
      </c>
      <c r="AM132" s="106" t="str">
        <f t="shared" si="88"/>
        <v/>
      </c>
      <c r="AN132" s="106" t="str">
        <f t="shared" si="89"/>
        <v/>
      </c>
      <c r="AO132" s="106" t="str">
        <f t="shared" si="90"/>
        <v/>
      </c>
      <c r="AP132" s="106" t="str">
        <f t="shared" si="91"/>
        <v/>
      </c>
      <c r="AQ132" s="106" t="str">
        <f t="shared" si="92"/>
        <v/>
      </c>
      <c r="AR132" s="269" t="str">
        <f t="shared" si="93"/>
        <v/>
      </c>
      <c r="AS132" s="269" t="str">
        <f t="shared" si="94"/>
        <v/>
      </c>
      <c r="AT132" s="269" t="str">
        <f t="shared" si="95"/>
        <v/>
      </c>
      <c r="AU132" s="269" t="str">
        <f t="shared" si="96"/>
        <v/>
      </c>
      <c r="AV132" s="269"/>
      <c r="AW132" s="106"/>
      <c r="AX132" s="431" t="str">
        <f t="shared" si="97"/>
        <v/>
      </c>
      <c r="AY132" s="431" t="str">
        <f t="shared" si="98"/>
        <v/>
      </c>
      <c r="AZ132" s="431" t="str">
        <f t="shared" si="99"/>
        <v/>
      </c>
      <c r="BA132" s="431"/>
      <c r="BB132" s="428"/>
      <c r="BC132" s="428"/>
      <c r="BD132" s="428"/>
      <c r="BE132" s="428"/>
    </row>
    <row r="133" spans="1:57" ht="15.75" customHeight="1" x14ac:dyDescent="0.3">
      <c r="A133" s="154" t="str">
        <f>Contacts!$L$11&amp;"_"&amp;'Service Points'!C133</f>
        <v>S8602_96</v>
      </c>
      <c r="B133" s="414">
        <f>IF(ISERROR(VLOOKUP(A133,LY!$D:$E,1,FALSE)),0,1)</f>
        <v>0</v>
      </c>
      <c r="C133" s="305">
        <f t="shared" si="100"/>
        <v>96</v>
      </c>
      <c r="D133" s="307" t="str">
        <f t="shared" si="55"/>
        <v/>
      </c>
      <c r="E133" s="42" t="str">
        <f t="shared" si="56"/>
        <v/>
      </c>
      <c r="F133" s="42" t="str">
        <f t="shared" si="57"/>
        <v/>
      </c>
      <c r="G133" s="42" t="str">
        <f t="shared" si="58"/>
        <v/>
      </c>
      <c r="H133" s="306" t="str">
        <f t="shared" si="59"/>
        <v/>
      </c>
      <c r="I133" s="136" t="str">
        <f t="shared" si="60"/>
        <v/>
      </c>
      <c r="J133" s="412" t="str">
        <f t="shared" si="62"/>
        <v/>
      </c>
      <c r="K133" s="48">
        <f t="shared" si="61"/>
        <v>0</v>
      </c>
      <c r="L133" s="269" t="str">
        <f t="shared" si="63"/>
        <v/>
      </c>
      <c r="M133" s="269" t="str">
        <f t="shared" si="64"/>
        <v/>
      </c>
      <c r="N133" s="152"/>
      <c r="O133" s="106" t="str">
        <f t="shared" si="65"/>
        <v/>
      </c>
      <c r="P133" s="106" t="str">
        <f t="shared" si="66"/>
        <v/>
      </c>
      <c r="Q133" s="106" t="str">
        <f t="shared" si="67"/>
        <v/>
      </c>
      <c r="R133" s="106" t="str">
        <f t="shared" si="68"/>
        <v/>
      </c>
      <c r="S133" s="106" t="str">
        <f t="shared" si="69"/>
        <v/>
      </c>
      <c r="T133" s="106" t="str">
        <f t="shared" si="70"/>
        <v/>
      </c>
      <c r="U133" s="106" t="str">
        <f t="shared" si="71"/>
        <v/>
      </c>
      <c r="V133" s="106" t="str">
        <f t="shared" si="72"/>
        <v/>
      </c>
      <c r="W133" s="106" t="str">
        <f t="shared" si="73"/>
        <v/>
      </c>
      <c r="X133" s="106" t="str">
        <f t="shared" si="74"/>
        <v/>
      </c>
      <c r="Y133" s="106" t="str">
        <f t="shared" si="75"/>
        <v/>
      </c>
      <c r="Z133" s="106" t="str">
        <f t="shared" si="76"/>
        <v/>
      </c>
      <c r="AA133" s="106" t="str">
        <f t="shared" si="77"/>
        <v/>
      </c>
      <c r="AB133" s="106" t="str">
        <f t="shared" si="78"/>
        <v/>
      </c>
      <c r="AC133" s="106"/>
      <c r="AD133" s="106" t="str">
        <f t="shared" si="79"/>
        <v/>
      </c>
      <c r="AE133" s="106" t="str">
        <f t="shared" si="80"/>
        <v/>
      </c>
      <c r="AF133" s="106" t="str">
        <f t="shared" si="81"/>
        <v/>
      </c>
      <c r="AG133" s="106" t="str">
        <f t="shared" si="82"/>
        <v/>
      </c>
      <c r="AH133" s="106" t="str">
        <f t="shared" si="83"/>
        <v/>
      </c>
      <c r="AI133" s="106" t="str">
        <f t="shared" si="84"/>
        <v/>
      </c>
      <c r="AJ133" s="106" t="str">
        <f t="shared" si="85"/>
        <v/>
      </c>
      <c r="AK133" s="106" t="str">
        <f t="shared" si="86"/>
        <v/>
      </c>
      <c r="AL133" s="106" t="str">
        <f t="shared" si="87"/>
        <v/>
      </c>
      <c r="AM133" s="106" t="str">
        <f t="shared" si="88"/>
        <v/>
      </c>
      <c r="AN133" s="106" t="str">
        <f t="shared" si="89"/>
        <v/>
      </c>
      <c r="AO133" s="106" t="str">
        <f t="shared" si="90"/>
        <v/>
      </c>
      <c r="AP133" s="106" t="str">
        <f t="shared" si="91"/>
        <v/>
      </c>
      <c r="AQ133" s="106" t="str">
        <f t="shared" si="92"/>
        <v/>
      </c>
      <c r="AR133" s="269" t="str">
        <f t="shared" si="93"/>
        <v/>
      </c>
      <c r="AS133" s="269" t="str">
        <f t="shared" si="94"/>
        <v/>
      </c>
      <c r="AT133" s="269" t="str">
        <f t="shared" si="95"/>
        <v/>
      </c>
      <c r="AU133" s="269" t="str">
        <f t="shared" si="96"/>
        <v/>
      </c>
      <c r="AV133" s="269"/>
      <c r="AW133" s="106"/>
      <c r="AX133" s="431" t="str">
        <f t="shared" si="97"/>
        <v/>
      </c>
      <c r="AY133" s="431" t="str">
        <f t="shared" si="98"/>
        <v/>
      </c>
      <c r="AZ133" s="431" t="str">
        <f t="shared" si="99"/>
        <v/>
      </c>
      <c r="BA133" s="431"/>
      <c r="BB133" s="428"/>
      <c r="BC133" s="428"/>
      <c r="BD133" s="428"/>
      <c r="BE133" s="428"/>
    </row>
    <row r="134" spans="1:57" ht="15.75" customHeight="1" x14ac:dyDescent="0.3">
      <c r="A134" s="154" t="str">
        <f>Contacts!$L$11&amp;"_"&amp;'Service Points'!C134</f>
        <v>S8602_97</v>
      </c>
      <c r="B134" s="414">
        <f>IF(ISERROR(VLOOKUP(A134,LY!$D:$E,1,FALSE)),0,1)</f>
        <v>0</v>
      </c>
      <c r="C134" s="305">
        <f t="shared" si="100"/>
        <v>97</v>
      </c>
      <c r="D134" s="307" t="str">
        <f t="shared" ref="D134:D165" si="101">IF($B134=1,VLOOKUP($A134,LY_ServicePoints,2,FALSE),"")</f>
        <v/>
      </c>
      <c r="E134" s="42" t="str">
        <f t="shared" ref="E134:E165" si="102">IF($B134=1,VLOOKUP($A134,LY_ServicePoints,3,FALSE),"")</f>
        <v/>
      </c>
      <c r="F134" s="42" t="str">
        <f t="shared" ref="F134:F165" si="103">IF($B134=1,VLOOKUP($A134,LY_ServicePoints,4,FALSE),"")</f>
        <v/>
      </c>
      <c r="G134" s="42" t="str">
        <f t="shared" ref="G134:G165" si="104">IF($B134=1,VLOOKUP($A134,LY_ServicePoints,5,FALSE),"")</f>
        <v/>
      </c>
      <c r="H134" s="306" t="str">
        <f t="shared" ref="H134:H165" si="105">IF($B134=1,VLOOKUP($A134,LY_ServicePoints,6,FALSE),"")</f>
        <v/>
      </c>
      <c r="I134" s="136" t="str">
        <f t="shared" ref="I134:I165" si="106">IF($B134=1,VLOOKUP($A134,LY_ServicePoints,7,FALSE),"")</f>
        <v/>
      </c>
      <c r="J134" s="412" t="str">
        <f t="shared" si="62"/>
        <v/>
      </c>
      <c r="K134" s="48">
        <f t="shared" ref="K134:K165" si="107">IF(LEN(D134)&gt;0,1,0)</f>
        <v>0</v>
      </c>
      <c r="L134" s="269" t="str">
        <f t="shared" si="63"/>
        <v/>
      </c>
      <c r="M134" s="269" t="str">
        <f t="shared" si="64"/>
        <v/>
      </c>
      <c r="N134" s="152"/>
      <c r="O134" s="106" t="str">
        <f t="shared" si="65"/>
        <v/>
      </c>
      <c r="P134" s="106" t="str">
        <f t="shared" si="66"/>
        <v/>
      </c>
      <c r="Q134" s="106" t="str">
        <f t="shared" si="67"/>
        <v/>
      </c>
      <c r="R134" s="106" t="str">
        <f t="shared" si="68"/>
        <v/>
      </c>
      <c r="S134" s="106" t="str">
        <f t="shared" si="69"/>
        <v/>
      </c>
      <c r="T134" s="106" t="str">
        <f t="shared" si="70"/>
        <v/>
      </c>
      <c r="U134" s="106" t="str">
        <f t="shared" si="71"/>
        <v/>
      </c>
      <c r="V134" s="106" t="str">
        <f t="shared" si="72"/>
        <v/>
      </c>
      <c r="W134" s="106" t="str">
        <f t="shared" si="73"/>
        <v/>
      </c>
      <c r="X134" s="106" t="str">
        <f t="shared" si="74"/>
        <v/>
      </c>
      <c r="Y134" s="106" t="str">
        <f t="shared" si="75"/>
        <v/>
      </c>
      <c r="Z134" s="106" t="str">
        <f t="shared" si="76"/>
        <v/>
      </c>
      <c r="AA134" s="106" t="str">
        <f t="shared" si="77"/>
        <v/>
      </c>
      <c r="AB134" s="106" t="str">
        <f t="shared" si="78"/>
        <v/>
      </c>
      <c r="AC134" s="106"/>
      <c r="AD134" s="106" t="str">
        <f t="shared" si="79"/>
        <v/>
      </c>
      <c r="AE134" s="106" t="str">
        <f t="shared" si="80"/>
        <v/>
      </c>
      <c r="AF134" s="106" t="str">
        <f t="shared" si="81"/>
        <v/>
      </c>
      <c r="AG134" s="106" t="str">
        <f t="shared" si="82"/>
        <v/>
      </c>
      <c r="AH134" s="106" t="str">
        <f t="shared" si="83"/>
        <v/>
      </c>
      <c r="AI134" s="106" t="str">
        <f t="shared" si="84"/>
        <v/>
      </c>
      <c r="AJ134" s="106" t="str">
        <f t="shared" si="85"/>
        <v/>
      </c>
      <c r="AK134" s="106" t="str">
        <f t="shared" si="86"/>
        <v/>
      </c>
      <c r="AL134" s="106" t="str">
        <f t="shared" si="87"/>
        <v/>
      </c>
      <c r="AM134" s="106" t="str">
        <f t="shared" si="88"/>
        <v/>
      </c>
      <c r="AN134" s="106" t="str">
        <f t="shared" si="89"/>
        <v/>
      </c>
      <c r="AO134" s="106" t="str">
        <f t="shared" si="90"/>
        <v/>
      </c>
      <c r="AP134" s="106" t="str">
        <f t="shared" si="91"/>
        <v/>
      </c>
      <c r="AQ134" s="106" t="str">
        <f t="shared" si="92"/>
        <v/>
      </c>
      <c r="AR134" s="269" t="str">
        <f t="shared" si="93"/>
        <v/>
      </c>
      <c r="AS134" s="269" t="str">
        <f t="shared" si="94"/>
        <v/>
      </c>
      <c r="AT134" s="269" t="str">
        <f t="shared" si="95"/>
        <v/>
      </c>
      <c r="AU134" s="269" t="str">
        <f t="shared" si="96"/>
        <v/>
      </c>
      <c r="AV134" s="269"/>
      <c r="AW134" s="106"/>
      <c r="AX134" s="431" t="str">
        <f t="shared" si="97"/>
        <v/>
      </c>
      <c r="AY134" s="431" t="str">
        <f t="shared" si="98"/>
        <v/>
      </c>
      <c r="AZ134" s="431" t="str">
        <f t="shared" si="99"/>
        <v/>
      </c>
      <c r="BA134" s="431"/>
      <c r="BB134" s="428"/>
      <c r="BC134" s="428"/>
      <c r="BD134" s="428"/>
      <c r="BE134" s="428"/>
    </row>
    <row r="135" spans="1:57" ht="15.75" customHeight="1" x14ac:dyDescent="0.3">
      <c r="A135" s="154" t="str">
        <f>Contacts!$L$11&amp;"_"&amp;'Service Points'!C135</f>
        <v>S8602_98</v>
      </c>
      <c r="B135" s="414">
        <f>IF(ISERROR(VLOOKUP(A135,LY!$D:$E,1,FALSE)),0,1)</f>
        <v>0</v>
      </c>
      <c r="C135" s="305">
        <f t="shared" si="100"/>
        <v>98</v>
      </c>
      <c r="D135" s="307" t="str">
        <f t="shared" si="101"/>
        <v/>
      </c>
      <c r="E135" s="42" t="str">
        <f t="shared" si="102"/>
        <v/>
      </c>
      <c r="F135" s="42" t="str">
        <f t="shared" si="103"/>
        <v/>
      </c>
      <c r="G135" s="42" t="str">
        <f t="shared" si="104"/>
        <v/>
      </c>
      <c r="H135" s="306" t="str">
        <f t="shared" si="105"/>
        <v/>
      </c>
      <c r="I135" s="136" t="str">
        <f t="shared" si="106"/>
        <v/>
      </c>
      <c r="J135" s="412" t="str">
        <f t="shared" si="62"/>
        <v/>
      </c>
      <c r="K135" s="48">
        <f t="shared" si="107"/>
        <v>0</v>
      </c>
      <c r="L135" s="269" t="str">
        <f t="shared" si="63"/>
        <v/>
      </c>
      <c r="M135" s="269" t="str">
        <f t="shared" si="64"/>
        <v/>
      </c>
      <c r="N135" s="152"/>
      <c r="O135" s="106" t="str">
        <f t="shared" si="65"/>
        <v/>
      </c>
      <c r="P135" s="106" t="str">
        <f t="shared" si="66"/>
        <v/>
      </c>
      <c r="Q135" s="106" t="str">
        <f t="shared" si="67"/>
        <v/>
      </c>
      <c r="R135" s="106" t="str">
        <f t="shared" si="68"/>
        <v/>
      </c>
      <c r="S135" s="106" t="str">
        <f t="shared" si="69"/>
        <v/>
      </c>
      <c r="T135" s="106" t="str">
        <f t="shared" si="70"/>
        <v/>
      </c>
      <c r="U135" s="106" t="str">
        <f t="shared" si="71"/>
        <v/>
      </c>
      <c r="V135" s="106" t="str">
        <f t="shared" si="72"/>
        <v/>
      </c>
      <c r="W135" s="106" t="str">
        <f t="shared" si="73"/>
        <v/>
      </c>
      <c r="X135" s="106" t="str">
        <f t="shared" si="74"/>
        <v/>
      </c>
      <c r="Y135" s="106" t="str">
        <f t="shared" si="75"/>
        <v/>
      </c>
      <c r="Z135" s="106" t="str">
        <f t="shared" si="76"/>
        <v/>
      </c>
      <c r="AA135" s="106" t="str">
        <f t="shared" si="77"/>
        <v/>
      </c>
      <c r="AB135" s="106" t="str">
        <f t="shared" si="78"/>
        <v/>
      </c>
      <c r="AC135" s="106"/>
      <c r="AD135" s="106" t="str">
        <f t="shared" si="79"/>
        <v/>
      </c>
      <c r="AE135" s="106" t="str">
        <f t="shared" si="80"/>
        <v/>
      </c>
      <c r="AF135" s="106" t="str">
        <f t="shared" si="81"/>
        <v/>
      </c>
      <c r="AG135" s="106" t="str">
        <f t="shared" si="82"/>
        <v/>
      </c>
      <c r="AH135" s="106" t="str">
        <f t="shared" si="83"/>
        <v/>
      </c>
      <c r="AI135" s="106" t="str">
        <f t="shared" si="84"/>
        <v/>
      </c>
      <c r="AJ135" s="106" t="str">
        <f t="shared" si="85"/>
        <v/>
      </c>
      <c r="AK135" s="106" t="str">
        <f t="shared" si="86"/>
        <v/>
      </c>
      <c r="AL135" s="106" t="str">
        <f t="shared" si="87"/>
        <v/>
      </c>
      <c r="AM135" s="106" t="str">
        <f t="shared" si="88"/>
        <v/>
      </c>
      <c r="AN135" s="106" t="str">
        <f t="shared" si="89"/>
        <v/>
      </c>
      <c r="AO135" s="106" t="str">
        <f t="shared" si="90"/>
        <v/>
      </c>
      <c r="AP135" s="106" t="str">
        <f t="shared" si="91"/>
        <v/>
      </c>
      <c r="AQ135" s="106" t="str">
        <f t="shared" si="92"/>
        <v/>
      </c>
      <c r="AR135" s="269" t="str">
        <f t="shared" si="93"/>
        <v/>
      </c>
      <c r="AS135" s="269" t="str">
        <f t="shared" si="94"/>
        <v/>
      </c>
      <c r="AT135" s="269" t="str">
        <f t="shared" si="95"/>
        <v/>
      </c>
      <c r="AU135" s="269" t="str">
        <f t="shared" si="96"/>
        <v/>
      </c>
      <c r="AV135" s="269"/>
      <c r="AW135" s="106"/>
      <c r="AX135" s="431" t="str">
        <f t="shared" si="97"/>
        <v/>
      </c>
      <c r="AY135" s="431" t="str">
        <f t="shared" si="98"/>
        <v/>
      </c>
      <c r="AZ135" s="431" t="str">
        <f t="shared" si="99"/>
        <v/>
      </c>
      <c r="BA135" s="431"/>
      <c r="BB135" s="428"/>
      <c r="BC135" s="428"/>
      <c r="BD135" s="428"/>
      <c r="BE135" s="428"/>
    </row>
    <row r="136" spans="1:57" ht="15.75" customHeight="1" x14ac:dyDescent="0.3">
      <c r="A136" s="154" t="str">
        <f>Contacts!$L$11&amp;"_"&amp;'Service Points'!C136</f>
        <v>S8602_99</v>
      </c>
      <c r="B136" s="414">
        <f>IF(ISERROR(VLOOKUP(A136,LY!$D:$E,1,FALSE)),0,1)</f>
        <v>0</v>
      </c>
      <c r="C136" s="305">
        <f t="shared" si="100"/>
        <v>99</v>
      </c>
      <c r="D136" s="307" t="str">
        <f t="shared" si="101"/>
        <v/>
      </c>
      <c r="E136" s="42" t="str">
        <f t="shared" si="102"/>
        <v/>
      </c>
      <c r="F136" s="42" t="str">
        <f t="shared" si="103"/>
        <v/>
      </c>
      <c r="G136" s="42" t="str">
        <f t="shared" si="104"/>
        <v/>
      </c>
      <c r="H136" s="306" t="str">
        <f t="shared" si="105"/>
        <v/>
      </c>
      <c r="I136" s="136" t="str">
        <f t="shared" si="106"/>
        <v/>
      </c>
      <c r="J136" s="412" t="str">
        <f t="shared" si="62"/>
        <v/>
      </c>
      <c r="K136" s="48">
        <f t="shared" si="107"/>
        <v>0</v>
      </c>
      <c r="L136" s="269" t="str">
        <f t="shared" si="63"/>
        <v/>
      </c>
      <c r="M136" s="269" t="str">
        <f t="shared" si="64"/>
        <v/>
      </c>
      <c r="N136" s="152"/>
      <c r="O136" s="106" t="str">
        <f t="shared" si="65"/>
        <v/>
      </c>
      <c r="P136" s="106" t="str">
        <f t="shared" si="66"/>
        <v/>
      </c>
      <c r="Q136" s="106" t="str">
        <f t="shared" si="67"/>
        <v/>
      </c>
      <c r="R136" s="106" t="str">
        <f t="shared" si="68"/>
        <v/>
      </c>
      <c r="S136" s="106" t="str">
        <f t="shared" si="69"/>
        <v/>
      </c>
      <c r="T136" s="106" t="str">
        <f t="shared" si="70"/>
        <v/>
      </c>
      <c r="U136" s="106" t="str">
        <f t="shared" si="71"/>
        <v/>
      </c>
      <c r="V136" s="106" t="str">
        <f t="shared" si="72"/>
        <v/>
      </c>
      <c r="W136" s="106" t="str">
        <f t="shared" si="73"/>
        <v/>
      </c>
      <c r="X136" s="106" t="str">
        <f t="shared" si="74"/>
        <v/>
      </c>
      <c r="Y136" s="106" t="str">
        <f t="shared" si="75"/>
        <v/>
      </c>
      <c r="Z136" s="106" t="str">
        <f t="shared" si="76"/>
        <v/>
      </c>
      <c r="AA136" s="106" t="str">
        <f t="shared" si="77"/>
        <v/>
      </c>
      <c r="AB136" s="106" t="str">
        <f t="shared" si="78"/>
        <v/>
      </c>
      <c r="AC136" s="106"/>
      <c r="AD136" s="106" t="str">
        <f t="shared" si="79"/>
        <v/>
      </c>
      <c r="AE136" s="106" t="str">
        <f t="shared" si="80"/>
        <v/>
      </c>
      <c r="AF136" s="106" t="str">
        <f t="shared" si="81"/>
        <v/>
      </c>
      <c r="AG136" s="106" t="str">
        <f t="shared" si="82"/>
        <v/>
      </c>
      <c r="AH136" s="106" t="str">
        <f t="shared" si="83"/>
        <v/>
      </c>
      <c r="AI136" s="106" t="str">
        <f t="shared" si="84"/>
        <v/>
      </c>
      <c r="AJ136" s="106" t="str">
        <f t="shared" si="85"/>
        <v/>
      </c>
      <c r="AK136" s="106" t="str">
        <f t="shared" si="86"/>
        <v/>
      </c>
      <c r="AL136" s="106" t="str">
        <f t="shared" si="87"/>
        <v/>
      </c>
      <c r="AM136" s="106" t="str">
        <f t="shared" si="88"/>
        <v/>
      </c>
      <c r="AN136" s="106" t="str">
        <f t="shared" si="89"/>
        <v/>
      </c>
      <c r="AO136" s="106" t="str">
        <f t="shared" si="90"/>
        <v/>
      </c>
      <c r="AP136" s="106" t="str">
        <f t="shared" si="91"/>
        <v/>
      </c>
      <c r="AQ136" s="106" t="str">
        <f t="shared" si="92"/>
        <v/>
      </c>
      <c r="AR136" s="269" t="str">
        <f t="shared" si="93"/>
        <v/>
      </c>
      <c r="AS136" s="269" t="str">
        <f t="shared" si="94"/>
        <v/>
      </c>
      <c r="AT136" s="269" t="str">
        <f t="shared" si="95"/>
        <v/>
      </c>
      <c r="AU136" s="269" t="str">
        <f t="shared" si="96"/>
        <v/>
      </c>
      <c r="AV136" s="269"/>
      <c r="AW136" s="106"/>
      <c r="AX136" s="431" t="str">
        <f t="shared" si="97"/>
        <v/>
      </c>
      <c r="AY136" s="431" t="str">
        <f t="shared" si="98"/>
        <v/>
      </c>
      <c r="AZ136" s="431" t="str">
        <f t="shared" si="99"/>
        <v/>
      </c>
      <c r="BA136" s="431"/>
      <c r="BB136" s="428"/>
      <c r="BC136" s="428"/>
      <c r="BD136" s="428"/>
      <c r="BE136" s="428"/>
    </row>
    <row r="137" spans="1:57" ht="15.75" customHeight="1" x14ac:dyDescent="0.3">
      <c r="A137" s="154" t="str">
        <f>Contacts!$L$11&amp;"_"&amp;'Service Points'!C137</f>
        <v>S8602_100</v>
      </c>
      <c r="B137" s="414">
        <f>IF(ISERROR(VLOOKUP(A137,LY!$D:$E,1,FALSE)),0,1)</f>
        <v>0</v>
      </c>
      <c r="C137" s="305">
        <f t="shared" si="100"/>
        <v>100</v>
      </c>
      <c r="D137" s="307" t="str">
        <f t="shared" si="101"/>
        <v/>
      </c>
      <c r="E137" s="42" t="str">
        <f t="shared" si="102"/>
        <v/>
      </c>
      <c r="F137" s="42" t="str">
        <f t="shared" si="103"/>
        <v/>
      </c>
      <c r="G137" s="42" t="str">
        <f t="shared" si="104"/>
        <v/>
      </c>
      <c r="H137" s="306" t="str">
        <f t="shared" si="105"/>
        <v/>
      </c>
      <c r="I137" s="136" t="str">
        <f t="shared" si="106"/>
        <v/>
      </c>
      <c r="J137" s="412" t="str">
        <f t="shared" si="62"/>
        <v/>
      </c>
      <c r="K137" s="48">
        <f t="shared" si="107"/>
        <v>0</v>
      </c>
      <c r="L137" s="269" t="str">
        <f t="shared" si="63"/>
        <v/>
      </c>
      <c r="M137" s="269" t="str">
        <f t="shared" si="64"/>
        <v/>
      </c>
      <c r="N137" s="152"/>
      <c r="O137" s="106" t="str">
        <f t="shared" si="65"/>
        <v/>
      </c>
      <c r="P137" s="106" t="str">
        <f t="shared" si="66"/>
        <v/>
      </c>
      <c r="Q137" s="106" t="str">
        <f t="shared" si="67"/>
        <v/>
      </c>
      <c r="R137" s="106" t="str">
        <f t="shared" si="68"/>
        <v/>
      </c>
      <c r="S137" s="106" t="str">
        <f t="shared" si="69"/>
        <v/>
      </c>
      <c r="T137" s="106" t="str">
        <f t="shared" si="70"/>
        <v/>
      </c>
      <c r="U137" s="106" t="str">
        <f t="shared" si="71"/>
        <v/>
      </c>
      <c r="V137" s="106" t="str">
        <f t="shared" si="72"/>
        <v/>
      </c>
      <c r="W137" s="106" t="str">
        <f t="shared" si="73"/>
        <v/>
      </c>
      <c r="X137" s="106" t="str">
        <f t="shared" si="74"/>
        <v/>
      </c>
      <c r="Y137" s="106" t="str">
        <f t="shared" si="75"/>
        <v/>
      </c>
      <c r="Z137" s="106" t="str">
        <f t="shared" si="76"/>
        <v/>
      </c>
      <c r="AA137" s="106" t="str">
        <f t="shared" si="77"/>
        <v/>
      </c>
      <c r="AB137" s="106" t="str">
        <f t="shared" si="78"/>
        <v/>
      </c>
      <c r="AC137" s="106"/>
      <c r="AD137" s="106" t="str">
        <f t="shared" si="79"/>
        <v/>
      </c>
      <c r="AE137" s="106" t="str">
        <f t="shared" si="80"/>
        <v/>
      </c>
      <c r="AF137" s="106" t="str">
        <f t="shared" si="81"/>
        <v/>
      </c>
      <c r="AG137" s="106" t="str">
        <f t="shared" si="82"/>
        <v/>
      </c>
      <c r="AH137" s="106" t="str">
        <f t="shared" si="83"/>
        <v/>
      </c>
      <c r="AI137" s="106" t="str">
        <f t="shared" si="84"/>
        <v/>
      </c>
      <c r="AJ137" s="106" t="str">
        <f t="shared" si="85"/>
        <v/>
      </c>
      <c r="AK137" s="106" t="str">
        <f t="shared" si="86"/>
        <v/>
      </c>
      <c r="AL137" s="106" t="str">
        <f t="shared" si="87"/>
        <v/>
      </c>
      <c r="AM137" s="106" t="str">
        <f t="shared" si="88"/>
        <v/>
      </c>
      <c r="AN137" s="106" t="str">
        <f t="shared" si="89"/>
        <v/>
      </c>
      <c r="AO137" s="106" t="str">
        <f t="shared" si="90"/>
        <v/>
      </c>
      <c r="AP137" s="106" t="str">
        <f t="shared" si="91"/>
        <v/>
      </c>
      <c r="AQ137" s="106" t="str">
        <f t="shared" si="92"/>
        <v/>
      </c>
      <c r="AR137" s="269" t="str">
        <f t="shared" si="93"/>
        <v/>
      </c>
      <c r="AS137" s="269" t="str">
        <f t="shared" si="94"/>
        <v/>
      </c>
      <c r="AT137" s="269" t="str">
        <f t="shared" si="95"/>
        <v/>
      </c>
      <c r="AU137" s="269" t="str">
        <f t="shared" si="96"/>
        <v/>
      </c>
      <c r="AV137" s="269"/>
      <c r="AW137" s="106"/>
      <c r="AX137" s="431" t="str">
        <f t="shared" si="97"/>
        <v/>
      </c>
      <c r="AY137" s="431" t="str">
        <f t="shared" si="98"/>
        <v/>
      </c>
      <c r="AZ137" s="431" t="str">
        <f t="shared" si="99"/>
        <v/>
      </c>
      <c r="BA137" s="431"/>
      <c r="BB137" s="428"/>
      <c r="BC137" s="428"/>
      <c r="BD137" s="428"/>
      <c r="BE137" s="428"/>
    </row>
    <row r="138" spans="1:57" ht="15.75" customHeight="1" x14ac:dyDescent="0.3">
      <c r="A138" s="154" t="str">
        <f>Contacts!$L$11&amp;"_"&amp;'Service Points'!C138</f>
        <v>S8602_101</v>
      </c>
      <c r="B138" s="414">
        <f>IF(ISERROR(VLOOKUP(A138,LY!$D:$E,1,FALSE)),0,1)</f>
        <v>0</v>
      </c>
      <c r="C138" s="305">
        <f t="shared" si="100"/>
        <v>101</v>
      </c>
      <c r="D138" s="307" t="str">
        <f t="shared" si="101"/>
        <v/>
      </c>
      <c r="E138" s="42" t="str">
        <f t="shared" si="102"/>
        <v/>
      </c>
      <c r="F138" s="42" t="str">
        <f t="shared" si="103"/>
        <v/>
      </c>
      <c r="G138" s="42" t="str">
        <f t="shared" si="104"/>
        <v/>
      </c>
      <c r="H138" s="306" t="str">
        <f t="shared" si="105"/>
        <v/>
      </c>
      <c r="I138" s="136" t="str">
        <f t="shared" si="106"/>
        <v/>
      </c>
      <c r="J138" s="412" t="str">
        <f t="shared" si="62"/>
        <v/>
      </c>
      <c r="K138" s="48">
        <f t="shared" si="107"/>
        <v>0</v>
      </c>
      <c r="L138" s="269" t="str">
        <f t="shared" si="63"/>
        <v/>
      </c>
      <c r="M138" s="269" t="str">
        <f t="shared" si="64"/>
        <v/>
      </c>
      <c r="N138" s="152"/>
      <c r="O138" s="106" t="str">
        <f t="shared" si="65"/>
        <v/>
      </c>
      <c r="P138" s="106" t="str">
        <f t="shared" si="66"/>
        <v/>
      </c>
      <c r="Q138" s="106" t="str">
        <f t="shared" si="67"/>
        <v/>
      </c>
      <c r="R138" s="106" t="str">
        <f t="shared" si="68"/>
        <v/>
      </c>
      <c r="S138" s="106" t="str">
        <f t="shared" si="69"/>
        <v/>
      </c>
      <c r="T138" s="106" t="str">
        <f t="shared" si="70"/>
        <v/>
      </c>
      <c r="U138" s="106" t="str">
        <f t="shared" si="71"/>
        <v/>
      </c>
      <c r="V138" s="106" t="str">
        <f t="shared" si="72"/>
        <v/>
      </c>
      <c r="W138" s="106" t="str">
        <f t="shared" si="73"/>
        <v/>
      </c>
      <c r="X138" s="106" t="str">
        <f t="shared" si="74"/>
        <v/>
      </c>
      <c r="Y138" s="106" t="str">
        <f t="shared" si="75"/>
        <v/>
      </c>
      <c r="Z138" s="106" t="str">
        <f t="shared" si="76"/>
        <v/>
      </c>
      <c r="AA138" s="106" t="str">
        <f t="shared" si="77"/>
        <v/>
      </c>
      <c r="AB138" s="106" t="str">
        <f t="shared" si="78"/>
        <v/>
      </c>
      <c r="AC138" s="106"/>
      <c r="AD138" s="106" t="str">
        <f t="shared" si="79"/>
        <v/>
      </c>
      <c r="AE138" s="106" t="str">
        <f t="shared" si="80"/>
        <v/>
      </c>
      <c r="AF138" s="106" t="str">
        <f t="shared" si="81"/>
        <v/>
      </c>
      <c r="AG138" s="106" t="str">
        <f t="shared" si="82"/>
        <v/>
      </c>
      <c r="AH138" s="106" t="str">
        <f t="shared" si="83"/>
        <v/>
      </c>
      <c r="AI138" s="106" t="str">
        <f t="shared" si="84"/>
        <v/>
      </c>
      <c r="AJ138" s="106" t="str">
        <f t="shared" si="85"/>
        <v/>
      </c>
      <c r="AK138" s="106" t="str">
        <f t="shared" si="86"/>
        <v/>
      </c>
      <c r="AL138" s="106" t="str">
        <f t="shared" si="87"/>
        <v/>
      </c>
      <c r="AM138" s="106" t="str">
        <f t="shared" si="88"/>
        <v/>
      </c>
      <c r="AN138" s="106" t="str">
        <f t="shared" si="89"/>
        <v/>
      </c>
      <c r="AO138" s="106" t="str">
        <f t="shared" si="90"/>
        <v/>
      </c>
      <c r="AP138" s="106" t="str">
        <f t="shared" si="91"/>
        <v/>
      </c>
      <c r="AQ138" s="106" t="str">
        <f t="shared" si="92"/>
        <v/>
      </c>
      <c r="AR138" s="269" t="str">
        <f t="shared" si="93"/>
        <v/>
      </c>
      <c r="AS138" s="269" t="str">
        <f t="shared" si="94"/>
        <v/>
      </c>
      <c r="AT138" s="269" t="str">
        <f t="shared" si="95"/>
        <v/>
      </c>
      <c r="AU138" s="269" t="str">
        <f t="shared" si="96"/>
        <v/>
      </c>
      <c r="AV138" s="269"/>
      <c r="AW138" s="106"/>
      <c r="AX138" s="431" t="str">
        <f t="shared" si="97"/>
        <v/>
      </c>
      <c r="AY138" s="431" t="str">
        <f t="shared" si="98"/>
        <v/>
      </c>
      <c r="AZ138" s="431" t="str">
        <f t="shared" si="99"/>
        <v/>
      </c>
      <c r="BA138" s="431"/>
      <c r="BB138" s="428"/>
      <c r="BC138" s="428"/>
      <c r="BD138" s="428"/>
      <c r="BE138" s="428"/>
    </row>
    <row r="139" spans="1:57" ht="15.75" customHeight="1" x14ac:dyDescent="0.3">
      <c r="A139" s="154" t="str">
        <f>Contacts!$L$11&amp;"_"&amp;'Service Points'!C139</f>
        <v>S8602_102</v>
      </c>
      <c r="B139" s="414">
        <f>IF(ISERROR(VLOOKUP(A139,LY!$D:$E,1,FALSE)),0,1)</f>
        <v>0</v>
      </c>
      <c r="C139" s="305">
        <f t="shared" si="100"/>
        <v>102</v>
      </c>
      <c r="D139" s="307" t="str">
        <f t="shared" si="101"/>
        <v/>
      </c>
      <c r="E139" s="42" t="str">
        <f t="shared" si="102"/>
        <v/>
      </c>
      <c r="F139" s="42" t="str">
        <f t="shared" si="103"/>
        <v/>
      </c>
      <c r="G139" s="42" t="str">
        <f t="shared" si="104"/>
        <v/>
      </c>
      <c r="H139" s="306" t="str">
        <f t="shared" si="105"/>
        <v/>
      </c>
      <c r="I139" s="136" t="str">
        <f t="shared" si="106"/>
        <v/>
      </c>
      <c r="J139" s="412" t="str">
        <f t="shared" si="62"/>
        <v/>
      </c>
      <c r="K139" s="48">
        <f t="shared" si="107"/>
        <v>0</v>
      </c>
      <c r="L139" s="269" t="str">
        <f t="shared" si="63"/>
        <v/>
      </c>
      <c r="M139" s="269" t="str">
        <f t="shared" si="64"/>
        <v/>
      </c>
      <c r="N139" s="152"/>
      <c r="O139" s="106" t="str">
        <f t="shared" si="65"/>
        <v/>
      </c>
      <c r="P139" s="106" t="str">
        <f t="shared" si="66"/>
        <v/>
      </c>
      <c r="Q139" s="106" t="str">
        <f t="shared" si="67"/>
        <v/>
      </c>
      <c r="R139" s="106" t="str">
        <f t="shared" si="68"/>
        <v/>
      </c>
      <c r="S139" s="106" t="str">
        <f t="shared" si="69"/>
        <v/>
      </c>
      <c r="T139" s="106" t="str">
        <f t="shared" si="70"/>
        <v/>
      </c>
      <c r="U139" s="106" t="str">
        <f t="shared" si="71"/>
        <v/>
      </c>
      <c r="V139" s="106" t="str">
        <f t="shared" si="72"/>
        <v/>
      </c>
      <c r="W139" s="106" t="str">
        <f t="shared" si="73"/>
        <v/>
      </c>
      <c r="X139" s="106" t="str">
        <f t="shared" si="74"/>
        <v/>
      </c>
      <c r="Y139" s="106" t="str">
        <f t="shared" si="75"/>
        <v/>
      </c>
      <c r="Z139" s="106" t="str">
        <f t="shared" si="76"/>
        <v/>
      </c>
      <c r="AA139" s="106" t="str">
        <f t="shared" si="77"/>
        <v/>
      </c>
      <c r="AB139" s="106" t="str">
        <f t="shared" si="78"/>
        <v/>
      </c>
      <c r="AC139" s="106"/>
      <c r="AD139" s="106" t="str">
        <f t="shared" si="79"/>
        <v/>
      </c>
      <c r="AE139" s="106" t="str">
        <f t="shared" si="80"/>
        <v/>
      </c>
      <c r="AF139" s="106" t="str">
        <f t="shared" si="81"/>
        <v/>
      </c>
      <c r="AG139" s="106" t="str">
        <f t="shared" si="82"/>
        <v/>
      </c>
      <c r="AH139" s="106" t="str">
        <f t="shared" si="83"/>
        <v/>
      </c>
      <c r="AI139" s="106" t="str">
        <f t="shared" si="84"/>
        <v/>
      </c>
      <c r="AJ139" s="106" t="str">
        <f t="shared" si="85"/>
        <v/>
      </c>
      <c r="AK139" s="106" t="str">
        <f t="shared" si="86"/>
        <v/>
      </c>
      <c r="AL139" s="106" t="str">
        <f t="shared" si="87"/>
        <v/>
      </c>
      <c r="AM139" s="106" t="str">
        <f t="shared" si="88"/>
        <v/>
      </c>
      <c r="AN139" s="106" t="str">
        <f t="shared" si="89"/>
        <v/>
      </c>
      <c r="AO139" s="106" t="str">
        <f t="shared" si="90"/>
        <v/>
      </c>
      <c r="AP139" s="106" t="str">
        <f t="shared" si="91"/>
        <v/>
      </c>
      <c r="AQ139" s="106" t="str">
        <f t="shared" si="92"/>
        <v/>
      </c>
      <c r="AR139" s="269" t="str">
        <f t="shared" si="93"/>
        <v/>
      </c>
      <c r="AS139" s="269" t="str">
        <f t="shared" si="94"/>
        <v/>
      </c>
      <c r="AT139" s="269" t="str">
        <f t="shared" si="95"/>
        <v/>
      </c>
      <c r="AU139" s="269" t="str">
        <f t="shared" si="96"/>
        <v/>
      </c>
      <c r="AV139" s="269"/>
      <c r="AW139" s="106"/>
      <c r="AX139" s="431" t="str">
        <f t="shared" si="97"/>
        <v/>
      </c>
      <c r="AY139" s="431" t="str">
        <f t="shared" si="98"/>
        <v/>
      </c>
      <c r="AZ139" s="431" t="str">
        <f t="shared" si="99"/>
        <v/>
      </c>
      <c r="BA139" s="431"/>
      <c r="BB139" s="428"/>
      <c r="BC139" s="428"/>
      <c r="BD139" s="428"/>
      <c r="BE139" s="428"/>
    </row>
    <row r="140" spans="1:57" ht="15.75" customHeight="1" x14ac:dyDescent="0.3">
      <c r="A140" s="154" t="str">
        <f>Contacts!$L$11&amp;"_"&amp;'Service Points'!C140</f>
        <v>S8602_103</v>
      </c>
      <c r="B140" s="414">
        <f>IF(ISERROR(VLOOKUP(A140,LY!$D:$E,1,FALSE)),0,1)</f>
        <v>0</v>
      </c>
      <c r="C140" s="305">
        <f t="shared" si="100"/>
        <v>103</v>
      </c>
      <c r="D140" s="307" t="str">
        <f t="shared" si="101"/>
        <v/>
      </c>
      <c r="E140" s="42" t="str">
        <f t="shared" si="102"/>
        <v/>
      </c>
      <c r="F140" s="42" t="str">
        <f t="shared" si="103"/>
        <v/>
      </c>
      <c r="G140" s="42" t="str">
        <f t="shared" si="104"/>
        <v/>
      </c>
      <c r="H140" s="306" t="str">
        <f t="shared" si="105"/>
        <v/>
      </c>
      <c r="I140" s="136" t="str">
        <f t="shared" si="106"/>
        <v/>
      </c>
      <c r="J140" s="412" t="str">
        <f t="shared" si="62"/>
        <v/>
      </c>
      <c r="K140" s="48">
        <f t="shared" si="107"/>
        <v>0</v>
      </c>
      <c r="L140" s="269" t="str">
        <f t="shared" si="63"/>
        <v/>
      </c>
      <c r="M140" s="269" t="str">
        <f t="shared" si="64"/>
        <v/>
      </c>
      <c r="N140" s="152"/>
      <c r="O140" s="106" t="str">
        <f t="shared" si="65"/>
        <v/>
      </c>
      <c r="P140" s="106" t="str">
        <f t="shared" si="66"/>
        <v/>
      </c>
      <c r="Q140" s="106" t="str">
        <f t="shared" si="67"/>
        <v/>
      </c>
      <c r="R140" s="106" t="str">
        <f t="shared" si="68"/>
        <v/>
      </c>
      <c r="S140" s="106" t="str">
        <f t="shared" si="69"/>
        <v/>
      </c>
      <c r="T140" s="106" t="str">
        <f t="shared" si="70"/>
        <v/>
      </c>
      <c r="U140" s="106" t="str">
        <f t="shared" si="71"/>
        <v/>
      </c>
      <c r="V140" s="106" t="str">
        <f t="shared" si="72"/>
        <v/>
      </c>
      <c r="W140" s="106" t="str">
        <f t="shared" si="73"/>
        <v/>
      </c>
      <c r="X140" s="106" t="str">
        <f t="shared" si="74"/>
        <v/>
      </c>
      <c r="Y140" s="106" t="str">
        <f t="shared" si="75"/>
        <v/>
      </c>
      <c r="Z140" s="106" t="str">
        <f t="shared" si="76"/>
        <v/>
      </c>
      <c r="AA140" s="106" t="str">
        <f t="shared" si="77"/>
        <v/>
      </c>
      <c r="AB140" s="106" t="str">
        <f t="shared" si="78"/>
        <v/>
      </c>
      <c r="AC140" s="106"/>
      <c r="AD140" s="106" t="str">
        <f t="shared" si="79"/>
        <v/>
      </c>
      <c r="AE140" s="106" t="str">
        <f t="shared" si="80"/>
        <v/>
      </c>
      <c r="AF140" s="106" t="str">
        <f t="shared" si="81"/>
        <v/>
      </c>
      <c r="AG140" s="106" t="str">
        <f t="shared" si="82"/>
        <v/>
      </c>
      <c r="AH140" s="106" t="str">
        <f t="shared" si="83"/>
        <v/>
      </c>
      <c r="AI140" s="106" t="str">
        <f t="shared" si="84"/>
        <v/>
      </c>
      <c r="AJ140" s="106" t="str">
        <f t="shared" si="85"/>
        <v/>
      </c>
      <c r="AK140" s="106" t="str">
        <f t="shared" si="86"/>
        <v/>
      </c>
      <c r="AL140" s="106" t="str">
        <f t="shared" si="87"/>
        <v/>
      </c>
      <c r="AM140" s="106" t="str">
        <f t="shared" si="88"/>
        <v/>
      </c>
      <c r="AN140" s="106" t="str">
        <f t="shared" si="89"/>
        <v/>
      </c>
      <c r="AO140" s="106" t="str">
        <f t="shared" si="90"/>
        <v/>
      </c>
      <c r="AP140" s="106" t="str">
        <f t="shared" si="91"/>
        <v/>
      </c>
      <c r="AQ140" s="106" t="str">
        <f t="shared" si="92"/>
        <v/>
      </c>
      <c r="AR140" s="269" t="str">
        <f t="shared" si="93"/>
        <v/>
      </c>
      <c r="AS140" s="269" t="str">
        <f t="shared" si="94"/>
        <v/>
      </c>
      <c r="AT140" s="269" t="str">
        <f t="shared" si="95"/>
        <v/>
      </c>
      <c r="AU140" s="269" t="str">
        <f t="shared" si="96"/>
        <v/>
      </c>
      <c r="AV140" s="269"/>
      <c r="AW140" s="106"/>
      <c r="AX140" s="431" t="str">
        <f t="shared" si="97"/>
        <v/>
      </c>
      <c r="AY140" s="431" t="str">
        <f t="shared" si="98"/>
        <v/>
      </c>
      <c r="AZ140" s="431" t="str">
        <f t="shared" si="99"/>
        <v/>
      </c>
      <c r="BA140" s="431"/>
      <c r="BB140" s="428"/>
      <c r="BC140" s="428"/>
      <c r="BD140" s="428"/>
      <c r="BE140" s="428"/>
    </row>
    <row r="141" spans="1:57" ht="15.75" customHeight="1" x14ac:dyDescent="0.3">
      <c r="A141" s="154" t="str">
        <f>Contacts!$L$11&amp;"_"&amp;'Service Points'!C141</f>
        <v>S8602_104</v>
      </c>
      <c r="B141" s="414">
        <f>IF(ISERROR(VLOOKUP(A141,LY!$D:$E,1,FALSE)),0,1)</f>
        <v>0</v>
      </c>
      <c r="C141" s="305">
        <f t="shared" si="100"/>
        <v>104</v>
      </c>
      <c r="D141" s="307" t="str">
        <f t="shared" si="101"/>
        <v/>
      </c>
      <c r="E141" s="42" t="str">
        <f t="shared" si="102"/>
        <v/>
      </c>
      <c r="F141" s="42" t="str">
        <f t="shared" si="103"/>
        <v/>
      </c>
      <c r="G141" s="42" t="str">
        <f t="shared" si="104"/>
        <v/>
      </c>
      <c r="H141" s="306" t="str">
        <f t="shared" si="105"/>
        <v/>
      </c>
      <c r="I141" s="136" t="str">
        <f t="shared" si="106"/>
        <v/>
      </c>
      <c r="J141" s="412" t="str">
        <f t="shared" si="62"/>
        <v/>
      </c>
      <c r="K141" s="48">
        <f t="shared" si="107"/>
        <v>0</v>
      </c>
      <c r="L141" s="269" t="str">
        <f t="shared" si="63"/>
        <v/>
      </c>
      <c r="M141" s="269" t="str">
        <f t="shared" si="64"/>
        <v/>
      </c>
      <c r="N141" s="152"/>
      <c r="O141" s="106" t="str">
        <f t="shared" si="65"/>
        <v/>
      </c>
      <c r="P141" s="106" t="str">
        <f t="shared" si="66"/>
        <v/>
      </c>
      <c r="Q141" s="106" t="str">
        <f t="shared" si="67"/>
        <v/>
      </c>
      <c r="R141" s="106" t="str">
        <f t="shared" si="68"/>
        <v/>
      </c>
      <c r="S141" s="106" t="str">
        <f t="shared" si="69"/>
        <v/>
      </c>
      <c r="T141" s="106" t="str">
        <f t="shared" si="70"/>
        <v/>
      </c>
      <c r="U141" s="106" t="str">
        <f t="shared" si="71"/>
        <v/>
      </c>
      <c r="V141" s="106" t="str">
        <f t="shared" si="72"/>
        <v/>
      </c>
      <c r="W141" s="106" t="str">
        <f t="shared" si="73"/>
        <v/>
      </c>
      <c r="X141" s="106" t="str">
        <f t="shared" si="74"/>
        <v/>
      </c>
      <c r="Y141" s="106" t="str">
        <f t="shared" si="75"/>
        <v/>
      </c>
      <c r="Z141" s="106" t="str">
        <f t="shared" si="76"/>
        <v/>
      </c>
      <c r="AA141" s="106" t="str">
        <f t="shared" si="77"/>
        <v/>
      </c>
      <c r="AB141" s="106" t="str">
        <f t="shared" si="78"/>
        <v/>
      </c>
      <c r="AC141" s="106"/>
      <c r="AD141" s="106" t="str">
        <f t="shared" si="79"/>
        <v/>
      </c>
      <c r="AE141" s="106" t="str">
        <f t="shared" si="80"/>
        <v/>
      </c>
      <c r="AF141" s="106" t="str">
        <f t="shared" si="81"/>
        <v/>
      </c>
      <c r="AG141" s="106" t="str">
        <f t="shared" si="82"/>
        <v/>
      </c>
      <c r="AH141" s="106" t="str">
        <f t="shared" si="83"/>
        <v/>
      </c>
      <c r="AI141" s="106" t="str">
        <f t="shared" si="84"/>
        <v/>
      </c>
      <c r="AJ141" s="106" t="str">
        <f t="shared" si="85"/>
        <v/>
      </c>
      <c r="AK141" s="106" t="str">
        <f t="shared" si="86"/>
        <v/>
      </c>
      <c r="AL141" s="106" t="str">
        <f t="shared" si="87"/>
        <v/>
      </c>
      <c r="AM141" s="106" t="str">
        <f t="shared" si="88"/>
        <v/>
      </c>
      <c r="AN141" s="106" t="str">
        <f t="shared" si="89"/>
        <v/>
      </c>
      <c r="AO141" s="106" t="str">
        <f t="shared" si="90"/>
        <v/>
      </c>
      <c r="AP141" s="106" t="str">
        <f t="shared" si="91"/>
        <v/>
      </c>
      <c r="AQ141" s="106" t="str">
        <f t="shared" si="92"/>
        <v/>
      </c>
      <c r="AR141" s="269" t="str">
        <f t="shared" si="93"/>
        <v/>
      </c>
      <c r="AS141" s="269" t="str">
        <f t="shared" si="94"/>
        <v/>
      </c>
      <c r="AT141" s="269" t="str">
        <f t="shared" si="95"/>
        <v/>
      </c>
      <c r="AU141" s="269" t="str">
        <f t="shared" si="96"/>
        <v/>
      </c>
      <c r="AV141" s="269"/>
      <c r="AW141" s="106"/>
      <c r="AX141" s="431" t="str">
        <f t="shared" si="97"/>
        <v/>
      </c>
      <c r="AY141" s="431" t="str">
        <f t="shared" si="98"/>
        <v/>
      </c>
      <c r="AZ141" s="431" t="str">
        <f t="shared" si="99"/>
        <v/>
      </c>
      <c r="BA141" s="431"/>
      <c r="BB141" s="428"/>
      <c r="BC141" s="428"/>
      <c r="BD141" s="428"/>
      <c r="BE141" s="428"/>
    </row>
    <row r="142" spans="1:57" ht="15.75" customHeight="1" x14ac:dyDescent="0.3">
      <c r="A142" s="154" t="str">
        <f>Contacts!$L$11&amp;"_"&amp;'Service Points'!C142</f>
        <v>S8602_105</v>
      </c>
      <c r="B142" s="414">
        <f>IF(ISERROR(VLOOKUP(A142,LY!$D:$E,1,FALSE)),0,1)</f>
        <v>0</v>
      </c>
      <c r="C142" s="305">
        <f t="shared" si="100"/>
        <v>105</v>
      </c>
      <c r="D142" s="307" t="str">
        <f t="shared" si="101"/>
        <v/>
      </c>
      <c r="E142" s="42" t="str">
        <f t="shared" si="102"/>
        <v/>
      </c>
      <c r="F142" s="42" t="str">
        <f t="shared" si="103"/>
        <v/>
      </c>
      <c r="G142" s="42" t="str">
        <f t="shared" si="104"/>
        <v/>
      </c>
      <c r="H142" s="306" t="str">
        <f t="shared" si="105"/>
        <v/>
      </c>
      <c r="I142" s="136" t="str">
        <f t="shared" si="106"/>
        <v/>
      </c>
      <c r="J142" s="412" t="str">
        <f t="shared" si="62"/>
        <v/>
      </c>
      <c r="K142" s="48">
        <f t="shared" si="107"/>
        <v>0</v>
      </c>
      <c r="L142" s="269" t="str">
        <f t="shared" si="63"/>
        <v/>
      </c>
      <c r="M142" s="269" t="str">
        <f t="shared" si="64"/>
        <v/>
      </c>
      <c r="N142" s="152"/>
      <c r="O142" s="106" t="str">
        <f t="shared" si="65"/>
        <v/>
      </c>
      <c r="P142" s="106" t="str">
        <f t="shared" si="66"/>
        <v/>
      </c>
      <c r="Q142" s="106" t="str">
        <f t="shared" si="67"/>
        <v/>
      </c>
      <c r="R142" s="106" t="str">
        <f t="shared" si="68"/>
        <v/>
      </c>
      <c r="S142" s="106" t="str">
        <f t="shared" si="69"/>
        <v/>
      </c>
      <c r="T142" s="106" t="str">
        <f t="shared" si="70"/>
        <v/>
      </c>
      <c r="U142" s="106" t="str">
        <f t="shared" si="71"/>
        <v/>
      </c>
      <c r="V142" s="106" t="str">
        <f t="shared" si="72"/>
        <v/>
      </c>
      <c r="W142" s="106" t="str">
        <f t="shared" si="73"/>
        <v/>
      </c>
      <c r="X142" s="106" t="str">
        <f t="shared" si="74"/>
        <v/>
      </c>
      <c r="Y142" s="106" t="str">
        <f t="shared" si="75"/>
        <v/>
      </c>
      <c r="Z142" s="106" t="str">
        <f t="shared" si="76"/>
        <v/>
      </c>
      <c r="AA142" s="106" t="str">
        <f t="shared" si="77"/>
        <v/>
      </c>
      <c r="AB142" s="106" t="str">
        <f t="shared" si="78"/>
        <v/>
      </c>
      <c r="AC142" s="106"/>
      <c r="AD142" s="106" t="str">
        <f t="shared" si="79"/>
        <v/>
      </c>
      <c r="AE142" s="106" t="str">
        <f t="shared" si="80"/>
        <v/>
      </c>
      <c r="AF142" s="106" t="str">
        <f t="shared" si="81"/>
        <v/>
      </c>
      <c r="AG142" s="106" t="str">
        <f t="shared" si="82"/>
        <v/>
      </c>
      <c r="AH142" s="106" t="str">
        <f t="shared" si="83"/>
        <v/>
      </c>
      <c r="AI142" s="106" t="str">
        <f t="shared" si="84"/>
        <v/>
      </c>
      <c r="AJ142" s="106" t="str">
        <f t="shared" si="85"/>
        <v/>
      </c>
      <c r="AK142" s="106" t="str">
        <f t="shared" si="86"/>
        <v/>
      </c>
      <c r="AL142" s="106" t="str">
        <f t="shared" si="87"/>
        <v/>
      </c>
      <c r="AM142" s="106" t="str">
        <f t="shared" si="88"/>
        <v/>
      </c>
      <c r="AN142" s="106" t="str">
        <f t="shared" si="89"/>
        <v/>
      </c>
      <c r="AO142" s="106" t="str">
        <f t="shared" si="90"/>
        <v/>
      </c>
      <c r="AP142" s="106" t="str">
        <f t="shared" si="91"/>
        <v/>
      </c>
      <c r="AQ142" s="106" t="str">
        <f t="shared" si="92"/>
        <v/>
      </c>
      <c r="AR142" s="269" t="str">
        <f t="shared" si="93"/>
        <v/>
      </c>
      <c r="AS142" s="269" t="str">
        <f t="shared" si="94"/>
        <v/>
      </c>
      <c r="AT142" s="269" t="str">
        <f t="shared" si="95"/>
        <v/>
      </c>
      <c r="AU142" s="269" t="str">
        <f t="shared" si="96"/>
        <v/>
      </c>
      <c r="AV142" s="269"/>
      <c r="AW142" s="106"/>
      <c r="AX142" s="431" t="str">
        <f t="shared" si="97"/>
        <v/>
      </c>
      <c r="AY142" s="431" t="str">
        <f t="shared" si="98"/>
        <v/>
      </c>
      <c r="AZ142" s="431" t="str">
        <f t="shared" si="99"/>
        <v/>
      </c>
      <c r="BA142" s="431"/>
      <c r="BB142" s="428"/>
      <c r="BC142" s="428"/>
      <c r="BD142" s="428"/>
      <c r="BE142" s="428"/>
    </row>
    <row r="143" spans="1:57" ht="15.75" customHeight="1" x14ac:dyDescent="0.3">
      <c r="A143" s="154" t="str">
        <f>Contacts!$L$11&amp;"_"&amp;'Service Points'!C143</f>
        <v>S8602_106</v>
      </c>
      <c r="B143" s="414">
        <f>IF(ISERROR(VLOOKUP(A143,LY!$D:$E,1,FALSE)),0,1)</f>
        <v>0</v>
      </c>
      <c r="C143" s="305">
        <f t="shared" si="100"/>
        <v>106</v>
      </c>
      <c r="D143" s="307" t="str">
        <f t="shared" si="101"/>
        <v/>
      </c>
      <c r="E143" s="42" t="str">
        <f t="shared" si="102"/>
        <v/>
      </c>
      <c r="F143" s="42" t="str">
        <f t="shared" si="103"/>
        <v/>
      </c>
      <c r="G143" s="42" t="str">
        <f t="shared" si="104"/>
        <v/>
      </c>
      <c r="H143" s="306" t="str">
        <f t="shared" si="105"/>
        <v/>
      </c>
      <c r="I143" s="136" t="str">
        <f t="shared" si="106"/>
        <v/>
      </c>
      <c r="J143" s="412" t="str">
        <f t="shared" si="62"/>
        <v/>
      </c>
      <c r="K143" s="48">
        <f t="shared" si="107"/>
        <v>0</v>
      </c>
      <c r="L143" s="269" t="str">
        <f t="shared" si="63"/>
        <v/>
      </c>
      <c r="M143" s="269" t="str">
        <f t="shared" si="64"/>
        <v/>
      </c>
      <c r="N143" s="152"/>
      <c r="O143" s="106" t="str">
        <f t="shared" si="65"/>
        <v/>
      </c>
      <c r="P143" s="106" t="str">
        <f t="shared" si="66"/>
        <v/>
      </c>
      <c r="Q143" s="106" t="str">
        <f t="shared" si="67"/>
        <v/>
      </c>
      <c r="R143" s="106" t="str">
        <f t="shared" si="68"/>
        <v/>
      </c>
      <c r="S143" s="106" t="str">
        <f t="shared" si="69"/>
        <v/>
      </c>
      <c r="T143" s="106" t="str">
        <f t="shared" si="70"/>
        <v/>
      </c>
      <c r="U143" s="106" t="str">
        <f t="shared" si="71"/>
        <v/>
      </c>
      <c r="V143" s="106" t="str">
        <f t="shared" si="72"/>
        <v/>
      </c>
      <c r="W143" s="106" t="str">
        <f t="shared" si="73"/>
        <v/>
      </c>
      <c r="X143" s="106" t="str">
        <f t="shared" si="74"/>
        <v/>
      </c>
      <c r="Y143" s="106" t="str">
        <f t="shared" si="75"/>
        <v/>
      </c>
      <c r="Z143" s="106" t="str">
        <f t="shared" si="76"/>
        <v/>
      </c>
      <c r="AA143" s="106" t="str">
        <f t="shared" si="77"/>
        <v/>
      </c>
      <c r="AB143" s="106" t="str">
        <f t="shared" si="78"/>
        <v/>
      </c>
      <c r="AC143" s="106"/>
      <c r="AD143" s="106" t="str">
        <f t="shared" si="79"/>
        <v/>
      </c>
      <c r="AE143" s="106" t="str">
        <f t="shared" si="80"/>
        <v/>
      </c>
      <c r="AF143" s="106" t="str">
        <f t="shared" si="81"/>
        <v/>
      </c>
      <c r="AG143" s="106" t="str">
        <f t="shared" si="82"/>
        <v/>
      </c>
      <c r="AH143" s="106" t="str">
        <f t="shared" si="83"/>
        <v/>
      </c>
      <c r="AI143" s="106" t="str">
        <f t="shared" si="84"/>
        <v/>
      </c>
      <c r="AJ143" s="106" t="str">
        <f t="shared" si="85"/>
        <v/>
      </c>
      <c r="AK143" s="106" t="str">
        <f t="shared" si="86"/>
        <v/>
      </c>
      <c r="AL143" s="106" t="str">
        <f t="shared" si="87"/>
        <v/>
      </c>
      <c r="AM143" s="106" t="str">
        <f t="shared" si="88"/>
        <v/>
      </c>
      <c r="AN143" s="106" t="str">
        <f t="shared" si="89"/>
        <v/>
      </c>
      <c r="AO143" s="106" t="str">
        <f t="shared" si="90"/>
        <v/>
      </c>
      <c r="AP143" s="106" t="str">
        <f t="shared" si="91"/>
        <v/>
      </c>
      <c r="AQ143" s="106" t="str">
        <f t="shared" si="92"/>
        <v/>
      </c>
      <c r="AR143" s="269" t="str">
        <f t="shared" si="93"/>
        <v/>
      </c>
      <c r="AS143" s="269" t="str">
        <f t="shared" si="94"/>
        <v/>
      </c>
      <c r="AT143" s="269" t="str">
        <f t="shared" si="95"/>
        <v/>
      </c>
      <c r="AU143" s="269" t="str">
        <f t="shared" si="96"/>
        <v/>
      </c>
      <c r="AV143" s="269"/>
      <c r="AW143" s="106"/>
      <c r="AX143" s="431" t="str">
        <f t="shared" si="97"/>
        <v/>
      </c>
      <c r="AY143" s="431" t="str">
        <f t="shared" si="98"/>
        <v/>
      </c>
      <c r="AZ143" s="431" t="str">
        <f t="shared" si="99"/>
        <v/>
      </c>
      <c r="BA143" s="431"/>
      <c r="BB143" s="428"/>
      <c r="BC143" s="428"/>
      <c r="BD143" s="428"/>
      <c r="BE143" s="428"/>
    </row>
    <row r="144" spans="1:57" ht="15.75" customHeight="1" x14ac:dyDescent="0.3">
      <c r="A144" s="154" t="str">
        <f>Contacts!$L$11&amp;"_"&amp;'Service Points'!C144</f>
        <v>S8602_107</v>
      </c>
      <c r="B144" s="414">
        <f>IF(ISERROR(VLOOKUP(A144,LY!$D:$E,1,FALSE)),0,1)</f>
        <v>0</v>
      </c>
      <c r="C144" s="305">
        <f t="shared" si="100"/>
        <v>107</v>
      </c>
      <c r="D144" s="307" t="str">
        <f t="shared" si="101"/>
        <v/>
      </c>
      <c r="E144" s="42" t="str">
        <f t="shared" si="102"/>
        <v/>
      </c>
      <c r="F144" s="42" t="str">
        <f t="shared" si="103"/>
        <v/>
      </c>
      <c r="G144" s="42" t="str">
        <f t="shared" si="104"/>
        <v/>
      </c>
      <c r="H144" s="306" t="str">
        <f t="shared" si="105"/>
        <v/>
      </c>
      <c r="I144" s="136" t="str">
        <f t="shared" si="106"/>
        <v/>
      </c>
      <c r="J144" s="412" t="str">
        <f t="shared" si="62"/>
        <v/>
      </c>
      <c r="K144" s="48">
        <f t="shared" si="107"/>
        <v>0</v>
      </c>
      <c r="L144" s="269" t="str">
        <f t="shared" si="63"/>
        <v/>
      </c>
      <c r="M144" s="269" t="str">
        <f t="shared" si="64"/>
        <v/>
      </c>
      <c r="N144" s="152"/>
      <c r="O144" s="106" t="str">
        <f t="shared" si="65"/>
        <v/>
      </c>
      <c r="P144" s="106" t="str">
        <f t="shared" si="66"/>
        <v/>
      </c>
      <c r="Q144" s="106" t="str">
        <f t="shared" si="67"/>
        <v/>
      </c>
      <c r="R144" s="106" t="str">
        <f t="shared" si="68"/>
        <v/>
      </c>
      <c r="S144" s="106" t="str">
        <f t="shared" si="69"/>
        <v/>
      </c>
      <c r="T144" s="106" t="str">
        <f t="shared" si="70"/>
        <v/>
      </c>
      <c r="U144" s="106" t="str">
        <f t="shared" si="71"/>
        <v/>
      </c>
      <c r="V144" s="106" t="str">
        <f t="shared" si="72"/>
        <v/>
      </c>
      <c r="W144" s="106" t="str">
        <f t="shared" si="73"/>
        <v/>
      </c>
      <c r="X144" s="106" t="str">
        <f t="shared" si="74"/>
        <v/>
      </c>
      <c r="Y144" s="106" t="str">
        <f t="shared" si="75"/>
        <v/>
      </c>
      <c r="Z144" s="106" t="str">
        <f t="shared" si="76"/>
        <v/>
      </c>
      <c r="AA144" s="106" t="str">
        <f t="shared" si="77"/>
        <v/>
      </c>
      <c r="AB144" s="106" t="str">
        <f t="shared" si="78"/>
        <v/>
      </c>
      <c r="AC144" s="106"/>
      <c r="AD144" s="106" t="str">
        <f t="shared" si="79"/>
        <v/>
      </c>
      <c r="AE144" s="106" t="str">
        <f t="shared" si="80"/>
        <v/>
      </c>
      <c r="AF144" s="106" t="str">
        <f t="shared" si="81"/>
        <v/>
      </c>
      <c r="AG144" s="106" t="str">
        <f t="shared" si="82"/>
        <v/>
      </c>
      <c r="AH144" s="106" t="str">
        <f t="shared" si="83"/>
        <v/>
      </c>
      <c r="AI144" s="106" t="str">
        <f t="shared" si="84"/>
        <v/>
      </c>
      <c r="AJ144" s="106" t="str">
        <f t="shared" si="85"/>
        <v/>
      </c>
      <c r="AK144" s="106" t="str">
        <f t="shared" si="86"/>
        <v/>
      </c>
      <c r="AL144" s="106" t="str">
        <f t="shared" si="87"/>
        <v/>
      </c>
      <c r="AM144" s="106" t="str">
        <f t="shared" si="88"/>
        <v/>
      </c>
      <c r="AN144" s="106" t="str">
        <f t="shared" si="89"/>
        <v/>
      </c>
      <c r="AO144" s="106" t="str">
        <f t="shared" si="90"/>
        <v/>
      </c>
      <c r="AP144" s="106" t="str">
        <f t="shared" si="91"/>
        <v/>
      </c>
      <c r="AQ144" s="106" t="str">
        <f t="shared" si="92"/>
        <v/>
      </c>
      <c r="AR144" s="269" t="str">
        <f t="shared" si="93"/>
        <v/>
      </c>
      <c r="AS144" s="269" t="str">
        <f t="shared" si="94"/>
        <v/>
      </c>
      <c r="AT144" s="269" t="str">
        <f t="shared" si="95"/>
        <v/>
      </c>
      <c r="AU144" s="269" t="str">
        <f t="shared" si="96"/>
        <v/>
      </c>
      <c r="AV144" s="269"/>
      <c r="AW144" s="106"/>
      <c r="AX144" s="431" t="str">
        <f t="shared" si="97"/>
        <v/>
      </c>
      <c r="AY144" s="431" t="str">
        <f t="shared" si="98"/>
        <v/>
      </c>
      <c r="AZ144" s="431" t="str">
        <f t="shared" si="99"/>
        <v/>
      </c>
      <c r="BA144" s="431"/>
      <c r="BB144" s="428"/>
      <c r="BC144" s="428"/>
      <c r="BD144" s="428"/>
      <c r="BE144" s="428"/>
    </row>
    <row r="145" spans="1:57" ht="15.75" customHeight="1" x14ac:dyDescent="0.3">
      <c r="A145" s="154" t="str">
        <f>Contacts!$L$11&amp;"_"&amp;'Service Points'!C145</f>
        <v>S8602_108</v>
      </c>
      <c r="B145" s="414">
        <f>IF(ISERROR(VLOOKUP(A145,LY!$D:$E,1,FALSE)),0,1)</f>
        <v>0</v>
      </c>
      <c r="C145" s="305">
        <f t="shared" si="100"/>
        <v>108</v>
      </c>
      <c r="D145" s="307" t="str">
        <f t="shared" si="101"/>
        <v/>
      </c>
      <c r="E145" s="42" t="str">
        <f t="shared" si="102"/>
        <v/>
      </c>
      <c r="F145" s="42" t="str">
        <f t="shared" si="103"/>
        <v/>
      </c>
      <c r="G145" s="42" t="str">
        <f t="shared" si="104"/>
        <v/>
      </c>
      <c r="H145" s="306" t="str">
        <f t="shared" si="105"/>
        <v/>
      </c>
      <c r="I145" s="136" t="str">
        <f t="shared" si="106"/>
        <v/>
      </c>
      <c r="J145" s="412" t="str">
        <f t="shared" si="62"/>
        <v/>
      </c>
      <c r="K145" s="48">
        <f t="shared" si="107"/>
        <v>0</v>
      </c>
      <c r="L145" s="269" t="str">
        <f t="shared" si="63"/>
        <v/>
      </c>
      <c r="M145" s="269" t="str">
        <f t="shared" si="64"/>
        <v/>
      </c>
      <c r="N145" s="152"/>
      <c r="O145" s="106" t="str">
        <f t="shared" si="65"/>
        <v/>
      </c>
      <c r="P145" s="106" t="str">
        <f t="shared" si="66"/>
        <v/>
      </c>
      <c r="Q145" s="106" t="str">
        <f t="shared" si="67"/>
        <v/>
      </c>
      <c r="R145" s="106" t="str">
        <f t="shared" si="68"/>
        <v/>
      </c>
      <c r="S145" s="106" t="str">
        <f t="shared" si="69"/>
        <v/>
      </c>
      <c r="T145" s="106" t="str">
        <f t="shared" si="70"/>
        <v/>
      </c>
      <c r="U145" s="106" t="str">
        <f t="shared" si="71"/>
        <v/>
      </c>
      <c r="V145" s="106" t="str">
        <f t="shared" si="72"/>
        <v/>
      </c>
      <c r="W145" s="106" t="str">
        <f t="shared" si="73"/>
        <v/>
      </c>
      <c r="X145" s="106" t="str">
        <f t="shared" si="74"/>
        <v/>
      </c>
      <c r="Y145" s="106" t="str">
        <f t="shared" si="75"/>
        <v/>
      </c>
      <c r="Z145" s="106" t="str">
        <f t="shared" si="76"/>
        <v/>
      </c>
      <c r="AA145" s="106" t="str">
        <f t="shared" si="77"/>
        <v/>
      </c>
      <c r="AB145" s="106" t="str">
        <f t="shared" si="78"/>
        <v/>
      </c>
      <c r="AC145" s="106"/>
      <c r="AD145" s="106" t="str">
        <f t="shared" si="79"/>
        <v/>
      </c>
      <c r="AE145" s="106" t="str">
        <f t="shared" si="80"/>
        <v/>
      </c>
      <c r="AF145" s="106" t="str">
        <f t="shared" si="81"/>
        <v/>
      </c>
      <c r="AG145" s="106" t="str">
        <f t="shared" si="82"/>
        <v/>
      </c>
      <c r="AH145" s="106" t="str">
        <f t="shared" si="83"/>
        <v/>
      </c>
      <c r="AI145" s="106" t="str">
        <f t="shared" si="84"/>
        <v/>
      </c>
      <c r="AJ145" s="106" t="str">
        <f t="shared" si="85"/>
        <v/>
      </c>
      <c r="AK145" s="106" t="str">
        <f t="shared" si="86"/>
        <v/>
      </c>
      <c r="AL145" s="106" t="str">
        <f t="shared" si="87"/>
        <v/>
      </c>
      <c r="AM145" s="106" t="str">
        <f t="shared" si="88"/>
        <v/>
      </c>
      <c r="AN145" s="106" t="str">
        <f t="shared" si="89"/>
        <v/>
      </c>
      <c r="AO145" s="106" t="str">
        <f t="shared" si="90"/>
        <v/>
      </c>
      <c r="AP145" s="106" t="str">
        <f t="shared" si="91"/>
        <v/>
      </c>
      <c r="AQ145" s="106" t="str">
        <f t="shared" si="92"/>
        <v/>
      </c>
      <c r="AR145" s="269" t="str">
        <f t="shared" si="93"/>
        <v/>
      </c>
      <c r="AS145" s="269" t="str">
        <f t="shared" si="94"/>
        <v/>
      </c>
      <c r="AT145" s="269" t="str">
        <f t="shared" si="95"/>
        <v/>
      </c>
      <c r="AU145" s="269" t="str">
        <f t="shared" si="96"/>
        <v/>
      </c>
      <c r="AV145" s="269"/>
      <c r="AW145" s="106"/>
      <c r="AX145" s="431" t="str">
        <f t="shared" si="97"/>
        <v/>
      </c>
      <c r="AY145" s="431" t="str">
        <f t="shared" si="98"/>
        <v/>
      </c>
      <c r="AZ145" s="431" t="str">
        <f t="shared" si="99"/>
        <v/>
      </c>
      <c r="BA145" s="431"/>
      <c r="BB145" s="428"/>
      <c r="BC145" s="428"/>
      <c r="BD145" s="428"/>
      <c r="BE145" s="428"/>
    </row>
    <row r="146" spans="1:57" ht="15.75" customHeight="1" x14ac:dyDescent="0.3">
      <c r="A146" s="154" t="str">
        <f>Contacts!$L$11&amp;"_"&amp;'Service Points'!C146</f>
        <v>S8602_109</v>
      </c>
      <c r="B146" s="414">
        <f>IF(ISERROR(VLOOKUP(A146,LY!$D:$E,1,FALSE)),0,1)</f>
        <v>0</v>
      </c>
      <c r="C146" s="305">
        <f t="shared" si="100"/>
        <v>109</v>
      </c>
      <c r="D146" s="307" t="str">
        <f t="shared" si="101"/>
        <v/>
      </c>
      <c r="E146" s="42" t="str">
        <f t="shared" si="102"/>
        <v/>
      </c>
      <c r="F146" s="42" t="str">
        <f t="shared" si="103"/>
        <v/>
      </c>
      <c r="G146" s="42" t="str">
        <f t="shared" si="104"/>
        <v/>
      </c>
      <c r="H146" s="306" t="str">
        <f t="shared" si="105"/>
        <v/>
      </c>
      <c r="I146" s="136" t="str">
        <f t="shared" si="106"/>
        <v/>
      </c>
      <c r="J146" s="412" t="str">
        <f t="shared" si="62"/>
        <v/>
      </c>
      <c r="K146" s="48">
        <f t="shared" si="107"/>
        <v>0</v>
      </c>
      <c r="L146" s="269" t="str">
        <f t="shared" si="63"/>
        <v/>
      </c>
      <c r="M146" s="269" t="str">
        <f t="shared" si="64"/>
        <v/>
      </c>
      <c r="N146" s="152"/>
      <c r="O146" s="106" t="str">
        <f t="shared" si="65"/>
        <v/>
      </c>
      <c r="P146" s="106" t="str">
        <f t="shared" si="66"/>
        <v/>
      </c>
      <c r="Q146" s="106" t="str">
        <f t="shared" si="67"/>
        <v/>
      </c>
      <c r="R146" s="106" t="str">
        <f t="shared" si="68"/>
        <v/>
      </c>
      <c r="S146" s="106" t="str">
        <f t="shared" si="69"/>
        <v/>
      </c>
      <c r="T146" s="106" t="str">
        <f t="shared" si="70"/>
        <v/>
      </c>
      <c r="U146" s="106" t="str">
        <f t="shared" si="71"/>
        <v/>
      </c>
      <c r="V146" s="106" t="str">
        <f t="shared" si="72"/>
        <v/>
      </c>
      <c r="W146" s="106" t="str">
        <f t="shared" si="73"/>
        <v/>
      </c>
      <c r="X146" s="106" t="str">
        <f t="shared" si="74"/>
        <v/>
      </c>
      <c r="Y146" s="106" t="str">
        <f t="shared" si="75"/>
        <v/>
      </c>
      <c r="Z146" s="106" t="str">
        <f t="shared" si="76"/>
        <v/>
      </c>
      <c r="AA146" s="106" t="str">
        <f t="shared" si="77"/>
        <v/>
      </c>
      <c r="AB146" s="106" t="str">
        <f t="shared" si="78"/>
        <v/>
      </c>
      <c r="AC146" s="106"/>
      <c r="AD146" s="106" t="str">
        <f t="shared" si="79"/>
        <v/>
      </c>
      <c r="AE146" s="106" t="str">
        <f t="shared" si="80"/>
        <v/>
      </c>
      <c r="AF146" s="106" t="str">
        <f t="shared" si="81"/>
        <v/>
      </c>
      <c r="AG146" s="106" t="str">
        <f t="shared" si="82"/>
        <v/>
      </c>
      <c r="AH146" s="106" t="str">
        <f t="shared" si="83"/>
        <v/>
      </c>
      <c r="AI146" s="106" t="str">
        <f t="shared" si="84"/>
        <v/>
      </c>
      <c r="AJ146" s="106" t="str">
        <f t="shared" si="85"/>
        <v/>
      </c>
      <c r="AK146" s="106" t="str">
        <f t="shared" si="86"/>
        <v/>
      </c>
      <c r="AL146" s="106" t="str">
        <f t="shared" si="87"/>
        <v/>
      </c>
      <c r="AM146" s="106" t="str">
        <f t="shared" si="88"/>
        <v/>
      </c>
      <c r="AN146" s="106" t="str">
        <f t="shared" si="89"/>
        <v/>
      </c>
      <c r="AO146" s="106" t="str">
        <f t="shared" si="90"/>
        <v/>
      </c>
      <c r="AP146" s="106" t="str">
        <f t="shared" si="91"/>
        <v/>
      </c>
      <c r="AQ146" s="106" t="str">
        <f t="shared" si="92"/>
        <v/>
      </c>
      <c r="AR146" s="269" t="str">
        <f t="shared" si="93"/>
        <v/>
      </c>
      <c r="AS146" s="269" t="str">
        <f t="shared" si="94"/>
        <v/>
      </c>
      <c r="AT146" s="269" t="str">
        <f t="shared" si="95"/>
        <v/>
      </c>
      <c r="AU146" s="269" t="str">
        <f t="shared" si="96"/>
        <v/>
      </c>
      <c r="AV146" s="269"/>
      <c r="AW146" s="106"/>
      <c r="AX146" s="431" t="str">
        <f t="shared" si="97"/>
        <v/>
      </c>
      <c r="AY146" s="431" t="str">
        <f t="shared" si="98"/>
        <v/>
      </c>
      <c r="AZ146" s="431" t="str">
        <f t="shared" si="99"/>
        <v/>
      </c>
      <c r="BA146" s="431"/>
      <c r="BB146" s="428"/>
      <c r="BC146" s="428"/>
      <c r="BD146" s="428"/>
      <c r="BE146" s="428"/>
    </row>
    <row r="147" spans="1:57" ht="15.75" customHeight="1" x14ac:dyDescent="0.3">
      <c r="A147" s="154" t="str">
        <f>Contacts!$L$11&amp;"_"&amp;'Service Points'!C147</f>
        <v>S8602_110</v>
      </c>
      <c r="B147" s="414">
        <f>IF(ISERROR(VLOOKUP(A147,LY!$D:$E,1,FALSE)),0,1)</f>
        <v>0</v>
      </c>
      <c r="C147" s="305">
        <f t="shared" si="100"/>
        <v>110</v>
      </c>
      <c r="D147" s="307" t="str">
        <f t="shared" si="101"/>
        <v/>
      </c>
      <c r="E147" s="42" t="str">
        <f t="shared" si="102"/>
        <v/>
      </c>
      <c r="F147" s="42" t="str">
        <f t="shared" si="103"/>
        <v/>
      </c>
      <c r="G147" s="42" t="str">
        <f t="shared" si="104"/>
        <v/>
      </c>
      <c r="H147" s="306" t="str">
        <f t="shared" si="105"/>
        <v/>
      </c>
      <c r="I147" s="136" t="str">
        <f t="shared" si="106"/>
        <v/>
      </c>
      <c r="J147" s="412" t="str">
        <f t="shared" si="62"/>
        <v/>
      </c>
      <c r="K147" s="48">
        <f t="shared" si="107"/>
        <v>0</v>
      </c>
      <c r="L147" s="269" t="str">
        <f t="shared" si="63"/>
        <v/>
      </c>
      <c r="M147" s="269" t="str">
        <f t="shared" si="64"/>
        <v/>
      </c>
      <c r="N147" s="152"/>
      <c r="O147" s="106" t="str">
        <f t="shared" si="65"/>
        <v/>
      </c>
      <c r="P147" s="106" t="str">
        <f t="shared" si="66"/>
        <v/>
      </c>
      <c r="Q147" s="106" t="str">
        <f t="shared" si="67"/>
        <v/>
      </c>
      <c r="R147" s="106" t="str">
        <f t="shared" si="68"/>
        <v/>
      </c>
      <c r="S147" s="106" t="str">
        <f t="shared" si="69"/>
        <v/>
      </c>
      <c r="T147" s="106" t="str">
        <f t="shared" si="70"/>
        <v/>
      </c>
      <c r="U147" s="106" t="str">
        <f t="shared" si="71"/>
        <v/>
      </c>
      <c r="V147" s="106" t="str">
        <f t="shared" si="72"/>
        <v/>
      </c>
      <c r="W147" s="106" t="str">
        <f t="shared" si="73"/>
        <v/>
      </c>
      <c r="X147" s="106" t="str">
        <f t="shared" si="74"/>
        <v/>
      </c>
      <c r="Y147" s="106" t="str">
        <f t="shared" si="75"/>
        <v/>
      </c>
      <c r="Z147" s="106" t="str">
        <f t="shared" si="76"/>
        <v/>
      </c>
      <c r="AA147" s="106" t="str">
        <f t="shared" si="77"/>
        <v/>
      </c>
      <c r="AB147" s="106" t="str">
        <f t="shared" si="78"/>
        <v/>
      </c>
      <c r="AC147" s="106"/>
      <c r="AD147" s="106" t="str">
        <f t="shared" si="79"/>
        <v/>
      </c>
      <c r="AE147" s="106" t="str">
        <f t="shared" si="80"/>
        <v/>
      </c>
      <c r="AF147" s="106" t="str">
        <f t="shared" si="81"/>
        <v/>
      </c>
      <c r="AG147" s="106" t="str">
        <f t="shared" si="82"/>
        <v/>
      </c>
      <c r="AH147" s="106" t="str">
        <f t="shared" si="83"/>
        <v/>
      </c>
      <c r="AI147" s="106" t="str">
        <f t="shared" si="84"/>
        <v/>
      </c>
      <c r="AJ147" s="106" t="str">
        <f t="shared" si="85"/>
        <v/>
      </c>
      <c r="AK147" s="106" t="str">
        <f t="shared" si="86"/>
        <v/>
      </c>
      <c r="AL147" s="106" t="str">
        <f t="shared" si="87"/>
        <v/>
      </c>
      <c r="AM147" s="106" t="str">
        <f t="shared" si="88"/>
        <v/>
      </c>
      <c r="AN147" s="106" t="str">
        <f t="shared" si="89"/>
        <v/>
      </c>
      <c r="AO147" s="106" t="str">
        <f t="shared" si="90"/>
        <v/>
      </c>
      <c r="AP147" s="106" t="str">
        <f t="shared" si="91"/>
        <v/>
      </c>
      <c r="AQ147" s="106" t="str">
        <f t="shared" si="92"/>
        <v/>
      </c>
      <c r="AR147" s="269" t="str">
        <f t="shared" si="93"/>
        <v/>
      </c>
      <c r="AS147" s="269" t="str">
        <f t="shared" si="94"/>
        <v/>
      </c>
      <c r="AT147" s="269" t="str">
        <f t="shared" si="95"/>
        <v/>
      </c>
      <c r="AU147" s="269" t="str">
        <f t="shared" si="96"/>
        <v/>
      </c>
      <c r="AV147" s="269"/>
      <c r="AW147" s="106"/>
      <c r="AX147" s="431" t="str">
        <f t="shared" si="97"/>
        <v/>
      </c>
      <c r="AY147" s="431" t="str">
        <f t="shared" si="98"/>
        <v/>
      </c>
      <c r="AZ147" s="431" t="str">
        <f t="shared" si="99"/>
        <v/>
      </c>
      <c r="BA147" s="431"/>
      <c r="BB147" s="428"/>
      <c r="BC147" s="428"/>
      <c r="BD147" s="428"/>
      <c r="BE147" s="428"/>
    </row>
    <row r="148" spans="1:57" ht="15.75" customHeight="1" x14ac:dyDescent="0.3">
      <c r="A148" s="154" t="str">
        <f>Contacts!$L$11&amp;"_"&amp;'Service Points'!C148</f>
        <v>S8602_111</v>
      </c>
      <c r="B148" s="414">
        <f>IF(ISERROR(VLOOKUP(A148,LY!$D:$E,1,FALSE)),0,1)</f>
        <v>0</v>
      </c>
      <c r="C148" s="305">
        <f t="shared" si="100"/>
        <v>111</v>
      </c>
      <c r="D148" s="307" t="str">
        <f t="shared" si="101"/>
        <v/>
      </c>
      <c r="E148" s="42" t="str">
        <f t="shared" si="102"/>
        <v/>
      </c>
      <c r="F148" s="42" t="str">
        <f t="shared" si="103"/>
        <v/>
      </c>
      <c r="G148" s="42" t="str">
        <f t="shared" si="104"/>
        <v/>
      </c>
      <c r="H148" s="306" t="str">
        <f t="shared" si="105"/>
        <v/>
      </c>
      <c r="I148" s="136" t="str">
        <f t="shared" si="106"/>
        <v/>
      </c>
      <c r="J148" s="412" t="str">
        <f t="shared" si="62"/>
        <v/>
      </c>
      <c r="K148" s="48">
        <f t="shared" si="107"/>
        <v>0</v>
      </c>
      <c r="L148" s="269" t="str">
        <f t="shared" si="63"/>
        <v/>
      </c>
      <c r="M148" s="269" t="str">
        <f t="shared" si="64"/>
        <v/>
      </c>
      <c r="N148" s="152"/>
      <c r="O148" s="106" t="str">
        <f t="shared" si="65"/>
        <v/>
      </c>
      <c r="P148" s="106" t="str">
        <f t="shared" si="66"/>
        <v/>
      </c>
      <c r="Q148" s="106" t="str">
        <f t="shared" si="67"/>
        <v/>
      </c>
      <c r="R148" s="106" t="str">
        <f t="shared" si="68"/>
        <v/>
      </c>
      <c r="S148" s="106" t="str">
        <f t="shared" si="69"/>
        <v/>
      </c>
      <c r="T148" s="106" t="str">
        <f t="shared" si="70"/>
        <v/>
      </c>
      <c r="U148" s="106" t="str">
        <f t="shared" si="71"/>
        <v/>
      </c>
      <c r="V148" s="106" t="str">
        <f t="shared" si="72"/>
        <v/>
      </c>
      <c r="W148" s="106" t="str">
        <f t="shared" si="73"/>
        <v/>
      </c>
      <c r="X148" s="106" t="str">
        <f t="shared" si="74"/>
        <v/>
      </c>
      <c r="Y148" s="106" t="str">
        <f t="shared" si="75"/>
        <v/>
      </c>
      <c r="Z148" s="106" t="str">
        <f t="shared" si="76"/>
        <v/>
      </c>
      <c r="AA148" s="106" t="str">
        <f t="shared" si="77"/>
        <v/>
      </c>
      <c r="AB148" s="106" t="str">
        <f t="shared" si="78"/>
        <v/>
      </c>
      <c r="AC148" s="106"/>
      <c r="AD148" s="106" t="str">
        <f t="shared" si="79"/>
        <v/>
      </c>
      <c r="AE148" s="106" t="str">
        <f t="shared" si="80"/>
        <v/>
      </c>
      <c r="AF148" s="106" t="str">
        <f t="shared" si="81"/>
        <v/>
      </c>
      <c r="AG148" s="106" t="str">
        <f t="shared" si="82"/>
        <v/>
      </c>
      <c r="AH148" s="106" t="str">
        <f t="shared" si="83"/>
        <v/>
      </c>
      <c r="AI148" s="106" t="str">
        <f t="shared" si="84"/>
        <v/>
      </c>
      <c r="AJ148" s="106" t="str">
        <f t="shared" si="85"/>
        <v/>
      </c>
      <c r="AK148" s="106" t="str">
        <f t="shared" si="86"/>
        <v/>
      </c>
      <c r="AL148" s="106" t="str">
        <f t="shared" si="87"/>
        <v/>
      </c>
      <c r="AM148" s="106" t="str">
        <f t="shared" si="88"/>
        <v/>
      </c>
      <c r="AN148" s="106" t="str">
        <f t="shared" si="89"/>
        <v/>
      </c>
      <c r="AO148" s="106" t="str">
        <f t="shared" si="90"/>
        <v/>
      </c>
      <c r="AP148" s="106" t="str">
        <f t="shared" si="91"/>
        <v/>
      </c>
      <c r="AQ148" s="106" t="str">
        <f t="shared" si="92"/>
        <v/>
      </c>
      <c r="AR148" s="269" t="str">
        <f t="shared" si="93"/>
        <v/>
      </c>
      <c r="AS148" s="269" t="str">
        <f t="shared" si="94"/>
        <v/>
      </c>
      <c r="AT148" s="269" t="str">
        <f t="shared" si="95"/>
        <v/>
      </c>
      <c r="AU148" s="269" t="str">
        <f t="shared" si="96"/>
        <v/>
      </c>
      <c r="AV148" s="269"/>
      <c r="AW148" s="106"/>
      <c r="AX148" s="431" t="str">
        <f t="shared" si="97"/>
        <v/>
      </c>
      <c r="AY148" s="431" t="str">
        <f t="shared" si="98"/>
        <v/>
      </c>
      <c r="AZ148" s="431" t="str">
        <f t="shared" si="99"/>
        <v/>
      </c>
      <c r="BA148" s="431"/>
      <c r="BB148" s="428"/>
      <c r="BC148" s="428"/>
      <c r="BD148" s="428"/>
      <c r="BE148" s="428"/>
    </row>
    <row r="149" spans="1:57" ht="15.75" customHeight="1" x14ac:dyDescent="0.3">
      <c r="A149" s="154" t="str">
        <f>Contacts!$L$11&amp;"_"&amp;'Service Points'!C149</f>
        <v>S8602_112</v>
      </c>
      <c r="B149" s="414">
        <f>IF(ISERROR(VLOOKUP(A149,LY!$D:$E,1,FALSE)),0,1)</f>
        <v>0</v>
      </c>
      <c r="C149" s="305">
        <f t="shared" si="100"/>
        <v>112</v>
      </c>
      <c r="D149" s="307" t="str">
        <f t="shared" si="101"/>
        <v/>
      </c>
      <c r="E149" s="42" t="str">
        <f t="shared" si="102"/>
        <v/>
      </c>
      <c r="F149" s="42" t="str">
        <f t="shared" si="103"/>
        <v/>
      </c>
      <c r="G149" s="42" t="str">
        <f t="shared" si="104"/>
        <v/>
      </c>
      <c r="H149" s="306" t="str">
        <f t="shared" si="105"/>
        <v/>
      </c>
      <c r="I149" s="136" t="str">
        <f t="shared" si="106"/>
        <v/>
      </c>
      <c r="J149" s="412" t="str">
        <f t="shared" si="62"/>
        <v/>
      </c>
      <c r="K149" s="48">
        <f t="shared" si="107"/>
        <v>0</v>
      </c>
      <c r="L149" s="269" t="str">
        <f t="shared" si="63"/>
        <v/>
      </c>
      <c r="M149" s="269" t="str">
        <f t="shared" si="64"/>
        <v/>
      </c>
      <c r="N149" s="152"/>
      <c r="O149" s="106" t="str">
        <f t="shared" si="65"/>
        <v/>
      </c>
      <c r="P149" s="106" t="str">
        <f t="shared" si="66"/>
        <v/>
      </c>
      <c r="Q149" s="106" t="str">
        <f t="shared" si="67"/>
        <v/>
      </c>
      <c r="R149" s="106" t="str">
        <f t="shared" si="68"/>
        <v/>
      </c>
      <c r="S149" s="106" t="str">
        <f t="shared" si="69"/>
        <v/>
      </c>
      <c r="T149" s="106" t="str">
        <f t="shared" si="70"/>
        <v/>
      </c>
      <c r="U149" s="106" t="str">
        <f t="shared" si="71"/>
        <v/>
      </c>
      <c r="V149" s="106" t="str">
        <f t="shared" si="72"/>
        <v/>
      </c>
      <c r="W149" s="106" t="str">
        <f t="shared" si="73"/>
        <v/>
      </c>
      <c r="X149" s="106" t="str">
        <f t="shared" si="74"/>
        <v/>
      </c>
      <c r="Y149" s="106" t="str">
        <f t="shared" si="75"/>
        <v/>
      </c>
      <c r="Z149" s="106" t="str">
        <f t="shared" si="76"/>
        <v/>
      </c>
      <c r="AA149" s="106" t="str">
        <f t="shared" si="77"/>
        <v/>
      </c>
      <c r="AB149" s="106" t="str">
        <f t="shared" si="78"/>
        <v/>
      </c>
      <c r="AC149" s="106"/>
      <c r="AD149" s="106" t="str">
        <f t="shared" si="79"/>
        <v/>
      </c>
      <c r="AE149" s="106" t="str">
        <f t="shared" si="80"/>
        <v/>
      </c>
      <c r="AF149" s="106" t="str">
        <f t="shared" si="81"/>
        <v/>
      </c>
      <c r="AG149" s="106" t="str">
        <f t="shared" si="82"/>
        <v/>
      </c>
      <c r="AH149" s="106" t="str">
        <f t="shared" si="83"/>
        <v/>
      </c>
      <c r="AI149" s="106" t="str">
        <f t="shared" si="84"/>
        <v/>
      </c>
      <c r="AJ149" s="106" t="str">
        <f t="shared" si="85"/>
        <v/>
      </c>
      <c r="AK149" s="106" t="str">
        <f t="shared" si="86"/>
        <v/>
      </c>
      <c r="AL149" s="106" t="str">
        <f t="shared" si="87"/>
        <v/>
      </c>
      <c r="AM149" s="106" t="str">
        <f t="shared" si="88"/>
        <v/>
      </c>
      <c r="AN149" s="106" t="str">
        <f t="shared" si="89"/>
        <v/>
      </c>
      <c r="AO149" s="106" t="str">
        <f t="shared" si="90"/>
        <v/>
      </c>
      <c r="AP149" s="106" t="str">
        <f t="shared" si="91"/>
        <v/>
      </c>
      <c r="AQ149" s="106" t="str">
        <f t="shared" si="92"/>
        <v/>
      </c>
      <c r="AR149" s="269" t="str">
        <f t="shared" si="93"/>
        <v/>
      </c>
      <c r="AS149" s="269" t="str">
        <f t="shared" si="94"/>
        <v/>
      </c>
      <c r="AT149" s="269" t="str">
        <f t="shared" si="95"/>
        <v/>
      </c>
      <c r="AU149" s="269" t="str">
        <f t="shared" si="96"/>
        <v/>
      </c>
      <c r="AV149" s="269"/>
      <c r="AW149" s="106"/>
      <c r="AX149" s="431" t="str">
        <f t="shared" si="97"/>
        <v/>
      </c>
      <c r="AY149" s="431" t="str">
        <f t="shared" si="98"/>
        <v/>
      </c>
      <c r="AZ149" s="431" t="str">
        <f t="shared" si="99"/>
        <v/>
      </c>
      <c r="BA149" s="431"/>
      <c r="BB149" s="428"/>
      <c r="BC149" s="428"/>
      <c r="BD149" s="428"/>
      <c r="BE149" s="428"/>
    </row>
    <row r="150" spans="1:57" ht="15.75" customHeight="1" x14ac:dyDescent="0.3">
      <c r="A150" s="154" t="str">
        <f>Contacts!$L$11&amp;"_"&amp;'Service Points'!C150</f>
        <v>S8602_113</v>
      </c>
      <c r="B150" s="414">
        <f>IF(ISERROR(VLOOKUP(A150,LY!$D:$E,1,FALSE)),0,1)</f>
        <v>0</v>
      </c>
      <c r="C150" s="305">
        <f t="shared" si="100"/>
        <v>113</v>
      </c>
      <c r="D150" s="307" t="str">
        <f t="shared" si="101"/>
        <v/>
      </c>
      <c r="E150" s="42" t="str">
        <f t="shared" si="102"/>
        <v/>
      </c>
      <c r="F150" s="42" t="str">
        <f t="shared" si="103"/>
        <v/>
      </c>
      <c r="G150" s="42" t="str">
        <f t="shared" si="104"/>
        <v/>
      </c>
      <c r="H150" s="306" t="str">
        <f t="shared" si="105"/>
        <v/>
      </c>
      <c r="I150" s="136" t="str">
        <f t="shared" si="106"/>
        <v/>
      </c>
      <c r="J150" s="412" t="str">
        <f t="shared" si="62"/>
        <v/>
      </c>
      <c r="K150" s="48">
        <f t="shared" si="107"/>
        <v>0</v>
      </c>
      <c r="L150" s="269" t="str">
        <f t="shared" si="63"/>
        <v/>
      </c>
      <c r="M150" s="269" t="str">
        <f t="shared" si="64"/>
        <v/>
      </c>
      <c r="N150" s="152"/>
      <c r="O150" s="106" t="str">
        <f t="shared" si="65"/>
        <v/>
      </c>
      <c r="P150" s="106" t="str">
        <f t="shared" si="66"/>
        <v/>
      </c>
      <c r="Q150" s="106" t="str">
        <f t="shared" si="67"/>
        <v/>
      </c>
      <c r="R150" s="106" t="str">
        <f t="shared" si="68"/>
        <v/>
      </c>
      <c r="S150" s="106" t="str">
        <f t="shared" si="69"/>
        <v/>
      </c>
      <c r="T150" s="106" t="str">
        <f t="shared" si="70"/>
        <v/>
      </c>
      <c r="U150" s="106" t="str">
        <f t="shared" si="71"/>
        <v/>
      </c>
      <c r="V150" s="106" t="str">
        <f t="shared" si="72"/>
        <v/>
      </c>
      <c r="W150" s="106" t="str">
        <f t="shared" si="73"/>
        <v/>
      </c>
      <c r="X150" s="106" t="str">
        <f t="shared" si="74"/>
        <v/>
      </c>
      <c r="Y150" s="106" t="str">
        <f t="shared" si="75"/>
        <v/>
      </c>
      <c r="Z150" s="106" t="str">
        <f t="shared" si="76"/>
        <v/>
      </c>
      <c r="AA150" s="106" t="str">
        <f t="shared" si="77"/>
        <v/>
      </c>
      <c r="AB150" s="106" t="str">
        <f t="shared" si="78"/>
        <v/>
      </c>
      <c r="AC150" s="106"/>
      <c r="AD150" s="106" t="str">
        <f t="shared" si="79"/>
        <v/>
      </c>
      <c r="AE150" s="106" t="str">
        <f t="shared" si="80"/>
        <v/>
      </c>
      <c r="AF150" s="106" t="str">
        <f t="shared" si="81"/>
        <v/>
      </c>
      <c r="AG150" s="106" t="str">
        <f t="shared" si="82"/>
        <v/>
      </c>
      <c r="AH150" s="106" t="str">
        <f t="shared" si="83"/>
        <v/>
      </c>
      <c r="AI150" s="106" t="str">
        <f t="shared" si="84"/>
        <v/>
      </c>
      <c r="AJ150" s="106" t="str">
        <f t="shared" si="85"/>
        <v/>
      </c>
      <c r="AK150" s="106" t="str">
        <f t="shared" si="86"/>
        <v/>
      </c>
      <c r="AL150" s="106" t="str">
        <f t="shared" si="87"/>
        <v/>
      </c>
      <c r="AM150" s="106" t="str">
        <f t="shared" si="88"/>
        <v/>
      </c>
      <c r="AN150" s="106" t="str">
        <f t="shared" si="89"/>
        <v/>
      </c>
      <c r="AO150" s="106" t="str">
        <f t="shared" si="90"/>
        <v/>
      </c>
      <c r="AP150" s="106" t="str">
        <f t="shared" si="91"/>
        <v/>
      </c>
      <c r="AQ150" s="106" t="str">
        <f t="shared" si="92"/>
        <v/>
      </c>
      <c r="AR150" s="269" t="str">
        <f t="shared" si="93"/>
        <v/>
      </c>
      <c r="AS150" s="269" t="str">
        <f t="shared" si="94"/>
        <v/>
      </c>
      <c r="AT150" s="269" t="str">
        <f t="shared" si="95"/>
        <v/>
      </c>
      <c r="AU150" s="269" t="str">
        <f t="shared" si="96"/>
        <v/>
      </c>
      <c r="AV150" s="269"/>
      <c r="AW150" s="106"/>
      <c r="AX150" s="431" t="str">
        <f t="shared" si="97"/>
        <v/>
      </c>
      <c r="AY150" s="431" t="str">
        <f t="shared" si="98"/>
        <v/>
      </c>
      <c r="AZ150" s="431" t="str">
        <f t="shared" si="99"/>
        <v/>
      </c>
      <c r="BA150" s="431"/>
      <c r="BB150" s="428"/>
      <c r="BC150" s="428"/>
      <c r="BD150" s="428"/>
      <c r="BE150" s="428"/>
    </row>
    <row r="151" spans="1:57" ht="15.75" customHeight="1" x14ac:dyDescent="0.3">
      <c r="A151" s="154" t="str">
        <f>Contacts!$L$11&amp;"_"&amp;'Service Points'!C151</f>
        <v>S8602_114</v>
      </c>
      <c r="B151" s="414">
        <f>IF(ISERROR(VLOOKUP(A151,LY!$D:$E,1,FALSE)),0,1)</f>
        <v>0</v>
      </c>
      <c r="C151" s="305">
        <f t="shared" si="100"/>
        <v>114</v>
      </c>
      <c r="D151" s="307" t="str">
        <f t="shared" si="101"/>
        <v/>
      </c>
      <c r="E151" s="42" t="str">
        <f t="shared" si="102"/>
        <v/>
      </c>
      <c r="F151" s="42" t="str">
        <f t="shared" si="103"/>
        <v/>
      </c>
      <c r="G151" s="42" t="str">
        <f t="shared" si="104"/>
        <v/>
      </c>
      <c r="H151" s="306" t="str">
        <f t="shared" si="105"/>
        <v/>
      </c>
      <c r="I151" s="136" t="str">
        <f t="shared" si="106"/>
        <v/>
      </c>
      <c r="J151" s="412" t="str">
        <f t="shared" si="62"/>
        <v/>
      </c>
      <c r="K151" s="48">
        <f t="shared" si="107"/>
        <v>0</v>
      </c>
      <c r="L151" s="269" t="str">
        <f t="shared" si="63"/>
        <v/>
      </c>
      <c r="M151" s="269" t="str">
        <f t="shared" si="64"/>
        <v/>
      </c>
      <c r="N151" s="152"/>
      <c r="O151" s="106" t="str">
        <f t="shared" si="65"/>
        <v/>
      </c>
      <c r="P151" s="106" t="str">
        <f t="shared" si="66"/>
        <v/>
      </c>
      <c r="Q151" s="106" t="str">
        <f t="shared" si="67"/>
        <v/>
      </c>
      <c r="R151" s="106" t="str">
        <f t="shared" si="68"/>
        <v/>
      </c>
      <c r="S151" s="106" t="str">
        <f t="shared" si="69"/>
        <v/>
      </c>
      <c r="T151" s="106" t="str">
        <f t="shared" si="70"/>
        <v/>
      </c>
      <c r="U151" s="106" t="str">
        <f t="shared" si="71"/>
        <v/>
      </c>
      <c r="V151" s="106" t="str">
        <f t="shared" si="72"/>
        <v/>
      </c>
      <c r="W151" s="106" t="str">
        <f t="shared" si="73"/>
        <v/>
      </c>
      <c r="X151" s="106" t="str">
        <f t="shared" si="74"/>
        <v/>
      </c>
      <c r="Y151" s="106" t="str">
        <f t="shared" si="75"/>
        <v/>
      </c>
      <c r="Z151" s="106" t="str">
        <f t="shared" si="76"/>
        <v/>
      </c>
      <c r="AA151" s="106" t="str">
        <f t="shared" si="77"/>
        <v/>
      </c>
      <c r="AB151" s="106" t="str">
        <f t="shared" si="78"/>
        <v/>
      </c>
      <c r="AC151" s="106"/>
      <c r="AD151" s="106" t="str">
        <f t="shared" si="79"/>
        <v/>
      </c>
      <c r="AE151" s="106" t="str">
        <f t="shared" si="80"/>
        <v/>
      </c>
      <c r="AF151" s="106" t="str">
        <f t="shared" si="81"/>
        <v/>
      </c>
      <c r="AG151" s="106" t="str">
        <f t="shared" si="82"/>
        <v/>
      </c>
      <c r="AH151" s="106" t="str">
        <f t="shared" si="83"/>
        <v/>
      </c>
      <c r="AI151" s="106" t="str">
        <f t="shared" si="84"/>
        <v/>
      </c>
      <c r="AJ151" s="106" t="str">
        <f t="shared" si="85"/>
        <v/>
      </c>
      <c r="AK151" s="106" t="str">
        <f t="shared" si="86"/>
        <v/>
      </c>
      <c r="AL151" s="106" t="str">
        <f t="shared" si="87"/>
        <v/>
      </c>
      <c r="AM151" s="106" t="str">
        <f t="shared" si="88"/>
        <v/>
      </c>
      <c r="AN151" s="106" t="str">
        <f t="shared" si="89"/>
        <v/>
      </c>
      <c r="AO151" s="106" t="str">
        <f t="shared" si="90"/>
        <v/>
      </c>
      <c r="AP151" s="106" t="str">
        <f t="shared" si="91"/>
        <v/>
      </c>
      <c r="AQ151" s="106" t="str">
        <f t="shared" si="92"/>
        <v/>
      </c>
      <c r="AR151" s="269" t="str">
        <f t="shared" si="93"/>
        <v/>
      </c>
      <c r="AS151" s="269" t="str">
        <f t="shared" si="94"/>
        <v/>
      </c>
      <c r="AT151" s="269" t="str">
        <f t="shared" si="95"/>
        <v/>
      </c>
      <c r="AU151" s="269" t="str">
        <f t="shared" si="96"/>
        <v/>
      </c>
      <c r="AV151" s="269"/>
      <c r="AW151" s="106"/>
      <c r="AX151" s="431" t="str">
        <f t="shared" si="97"/>
        <v/>
      </c>
      <c r="AY151" s="431" t="str">
        <f t="shared" si="98"/>
        <v/>
      </c>
      <c r="AZ151" s="431" t="str">
        <f t="shared" si="99"/>
        <v/>
      </c>
      <c r="BA151" s="431"/>
      <c r="BB151" s="428"/>
      <c r="BC151" s="428"/>
      <c r="BD151" s="428"/>
      <c r="BE151" s="428"/>
    </row>
    <row r="152" spans="1:57" ht="15.75" customHeight="1" x14ac:dyDescent="0.3">
      <c r="A152" s="154" t="str">
        <f>Contacts!$L$11&amp;"_"&amp;'Service Points'!C152</f>
        <v>S8602_115</v>
      </c>
      <c r="B152" s="414">
        <f>IF(ISERROR(VLOOKUP(A152,LY!$D:$E,1,FALSE)),0,1)</f>
        <v>0</v>
      </c>
      <c r="C152" s="305">
        <f t="shared" si="100"/>
        <v>115</v>
      </c>
      <c r="D152" s="307" t="str">
        <f t="shared" si="101"/>
        <v/>
      </c>
      <c r="E152" s="42" t="str">
        <f t="shared" si="102"/>
        <v/>
      </c>
      <c r="F152" s="42" t="str">
        <f t="shared" si="103"/>
        <v/>
      </c>
      <c r="G152" s="42" t="str">
        <f t="shared" si="104"/>
        <v/>
      </c>
      <c r="H152" s="306" t="str">
        <f t="shared" si="105"/>
        <v/>
      </c>
      <c r="I152" s="136" t="str">
        <f t="shared" si="106"/>
        <v/>
      </c>
      <c r="J152" s="412" t="str">
        <f t="shared" si="62"/>
        <v/>
      </c>
      <c r="K152" s="48">
        <f t="shared" si="107"/>
        <v>0</v>
      </c>
      <c r="L152" s="269" t="str">
        <f t="shared" si="63"/>
        <v/>
      </c>
      <c r="M152" s="269" t="str">
        <f t="shared" si="64"/>
        <v/>
      </c>
      <c r="N152" s="152"/>
      <c r="O152" s="106" t="str">
        <f t="shared" si="65"/>
        <v/>
      </c>
      <c r="P152" s="106" t="str">
        <f t="shared" si="66"/>
        <v/>
      </c>
      <c r="Q152" s="106" t="str">
        <f t="shared" si="67"/>
        <v/>
      </c>
      <c r="R152" s="106" t="str">
        <f t="shared" si="68"/>
        <v/>
      </c>
      <c r="S152" s="106" t="str">
        <f t="shared" si="69"/>
        <v/>
      </c>
      <c r="T152" s="106" t="str">
        <f t="shared" si="70"/>
        <v/>
      </c>
      <c r="U152" s="106" t="str">
        <f t="shared" si="71"/>
        <v/>
      </c>
      <c r="V152" s="106" t="str">
        <f t="shared" si="72"/>
        <v/>
      </c>
      <c r="W152" s="106" t="str">
        <f t="shared" si="73"/>
        <v/>
      </c>
      <c r="X152" s="106" t="str">
        <f t="shared" si="74"/>
        <v/>
      </c>
      <c r="Y152" s="106" t="str">
        <f t="shared" si="75"/>
        <v/>
      </c>
      <c r="Z152" s="106" t="str">
        <f t="shared" si="76"/>
        <v/>
      </c>
      <c r="AA152" s="106" t="str">
        <f t="shared" si="77"/>
        <v/>
      </c>
      <c r="AB152" s="106" t="str">
        <f t="shared" si="78"/>
        <v/>
      </c>
      <c r="AC152" s="106"/>
      <c r="AD152" s="106" t="str">
        <f t="shared" si="79"/>
        <v/>
      </c>
      <c r="AE152" s="106" t="str">
        <f t="shared" si="80"/>
        <v/>
      </c>
      <c r="AF152" s="106" t="str">
        <f t="shared" si="81"/>
        <v/>
      </c>
      <c r="AG152" s="106" t="str">
        <f t="shared" si="82"/>
        <v/>
      </c>
      <c r="AH152" s="106" t="str">
        <f t="shared" si="83"/>
        <v/>
      </c>
      <c r="AI152" s="106" t="str">
        <f t="shared" si="84"/>
        <v/>
      </c>
      <c r="AJ152" s="106" t="str">
        <f t="shared" si="85"/>
        <v/>
      </c>
      <c r="AK152" s="106" t="str">
        <f t="shared" si="86"/>
        <v/>
      </c>
      <c r="AL152" s="106" t="str">
        <f t="shared" si="87"/>
        <v/>
      </c>
      <c r="AM152" s="106" t="str">
        <f t="shared" si="88"/>
        <v/>
      </c>
      <c r="AN152" s="106" t="str">
        <f t="shared" si="89"/>
        <v/>
      </c>
      <c r="AO152" s="106" t="str">
        <f t="shared" si="90"/>
        <v/>
      </c>
      <c r="AP152" s="106" t="str">
        <f t="shared" si="91"/>
        <v/>
      </c>
      <c r="AQ152" s="106" t="str">
        <f t="shared" si="92"/>
        <v/>
      </c>
      <c r="AR152" s="269" t="str">
        <f t="shared" si="93"/>
        <v/>
      </c>
      <c r="AS152" s="269" t="str">
        <f t="shared" si="94"/>
        <v/>
      </c>
      <c r="AT152" s="269" t="str">
        <f t="shared" si="95"/>
        <v/>
      </c>
      <c r="AU152" s="269" t="str">
        <f t="shared" si="96"/>
        <v/>
      </c>
      <c r="AV152" s="269"/>
      <c r="AW152" s="106"/>
      <c r="AX152" s="431" t="str">
        <f t="shared" si="97"/>
        <v/>
      </c>
      <c r="AY152" s="431" t="str">
        <f t="shared" si="98"/>
        <v/>
      </c>
      <c r="AZ152" s="431" t="str">
        <f t="shared" si="99"/>
        <v/>
      </c>
      <c r="BA152" s="431"/>
      <c r="BB152" s="428"/>
      <c r="BC152" s="428"/>
      <c r="BD152" s="428"/>
      <c r="BE152" s="428"/>
    </row>
    <row r="153" spans="1:57" ht="15.75" customHeight="1" x14ac:dyDescent="0.3">
      <c r="A153" s="154" t="str">
        <f>Contacts!$L$11&amp;"_"&amp;'Service Points'!C153</f>
        <v>S8602_116</v>
      </c>
      <c r="B153" s="414">
        <f>IF(ISERROR(VLOOKUP(A153,LY!$D:$E,1,FALSE)),0,1)</f>
        <v>0</v>
      </c>
      <c r="C153" s="305">
        <f t="shared" si="100"/>
        <v>116</v>
      </c>
      <c r="D153" s="307" t="str">
        <f t="shared" si="101"/>
        <v/>
      </c>
      <c r="E153" s="42" t="str">
        <f t="shared" si="102"/>
        <v/>
      </c>
      <c r="F153" s="42" t="str">
        <f t="shared" si="103"/>
        <v/>
      </c>
      <c r="G153" s="42" t="str">
        <f t="shared" si="104"/>
        <v/>
      </c>
      <c r="H153" s="306" t="str">
        <f t="shared" si="105"/>
        <v/>
      </c>
      <c r="I153" s="136" t="str">
        <f t="shared" si="106"/>
        <v/>
      </c>
      <c r="J153" s="412" t="str">
        <f t="shared" si="62"/>
        <v/>
      </c>
      <c r="K153" s="48">
        <f t="shared" si="107"/>
        <v>0</v>
      </c>
      <c r="L153" s="269" t="str">
        <f t="shared" si="63"/>
        <v/>
      </c>
      <c r="M153" s="269" t="str">
        <f t="shared" si="64"/>
        <v/>
      </c>
      <c r="N153" s="152"/>
      <c r="O153" s="106" t="str">
        <f t="shared" si="65"/>
        <v/>
      </c>
      <c r="P153" s="106" t="str">
        <f t="shared" si="66"/>
        <v/>
      </c>
      <c r="Q153" s="106" t="str">
        <f t="shared" si="67"/>
        <v/>
      </c>
      <c r="R153" s="106" t="str">
        <f t="shared" si="68"/>
        <v/>
      </c>
      <c r="S153" s="106" t="str">
        <f t="shared" si="69"/>
        <v/>
      </c>
      <c r="T153" s="106" t="str">
        <f t="shared" si="70"/>
        <v/>
      </c>
      <c r="U153" s="106" t="str">
        <f t="shared" si="71"/>
        <v/>
      </c>
      <c r="V153" s="106" t="str">
        <f t="shared" si="72"/>
        <v/>
      </c>
      <c r="W153" s="106" t="str">
        <f t="shared" si="73"/>
        <v/>
      </c>
      <c r="X153" s="106" t="str">
        <f t="shared" si="74"/>
        <v/>
      </c>
      <c r="Y153" s="106" t="str">
        <f t="shared" si="75"/>
        <v/>
      </c>
      <c r="Z153" s="106" t="str">
        <f t="shared" si="76"/>
        <v/>
      </c>
      <c r="AA153" s="106" t="str">
        <f t="shared" si="77"/>
        <v/>
      </c>
      <c r="AB153" s="106" t="str">
        <f t="shared" si="78"/>
        <v/>
      </c>
      <c r="AC153" s="106"/>
      <c r="AD153" s="106" t="str">
        <f t="shared" si="79"/>
        <v/>
      </c>
      <c r="AE153" s="106" t="str">
        <f t="shared" si="80"/>
        <v/>
      </c>
      <c r="AF153" s="106" t="str">
        <f t="shared" si="81"/>
        <v/>
      </c>
      <c r="AG153" s="106" t="str">
        <f t="shared" si="82"/>
        <v/>
      </c>
      <c r="AH153" s="106" t="str">
        <f t="shared" si="83"/>
        <v/>
      </c>
      <c r="AI153" s="106" t="str">
        <f t="shared" si="84"/>
        <v/>
      </c>
      <c r="AJ153" s="106" t="str">
        <f t="shared" si="85"/>
        <v/>
      </c>
      <c r="AK153" s="106" t="str">
        <f t="shared" si="86"/>
        <v/>
      </c>
      <c r="AL153" s="106" t="str">
        <f t="shared" si="87"/>
        <v/>
      </c>
      <c r="AM153" s="106" t="str">
        <f t="shared" si="88"/>
        <v/>
      </c>
      <c r="AN153" s="106" t="str">
        <f t="shared" si="89"/>
        <v/>
      </c>
      <c r="AO153" s="106" t="str">
        <f t="shared" si="90"/>
        <v/>
      </c>
      <c r="AP153" s="106" t="str">
        <f t="shared" si="91"/>
        <v/>
      </c>
      <c r="AQ153" s="106" t="str">
        <f t="shared" si="92"/>
        <v/>
      </c>
      <c r="AR153" s="269" t="str">
        <f t="shared" si="93"/>
        <v/>
      </c>
      <c r="AS153" s="269" t="str">
        <f t="shared" si="94"/>
        <v/>
      </c>
      <c r="AT153" s="269" t="str">
        <f t="shared" si="95"/>
        <v/>
      </c>
      <c r="AU153" s="269" t="str">
        <f t="shared" si="96"/>
        <v/>
      </c>
      <c r="AV153" s="269"/>
      <c r="AW153" s="106"/>
      <c r="AX153" s="431" t="str">
        <f t="shared" si="97"/>
        <v/>
      </c>
      <c r="AY153" s="431" t="str">
        <f t="shared" si="98"/>
        <v/>
      </c>
      <c r="AZ153" s="431" t="str">
        <f t="shared" si="99"/>
        <v/>
      </c>
      <c r="BA153" s="431"/>
      <c r="BB153" s="428"/>
      <c r="BC153" s="428"/>
      <c r="BD153" s="428"/>
      <c r="BE153" s="428"/>
    </row>
    <row r="154" spans="1:57" ht="15.75" customHeight="1" x14ac:dyDescent="0.3">
      <c r="A154" s="154" t="str">
        <f>Contacts!$L$11&amp;"_"&amp;'Service Points'!C154</f>
        <v>S8602_117</v>
      </c>
      <c r="B154" s="414">
        <f>IF(ISERROR(VLOOKUP(A154,LY!$D:$E,1,FALSE)),0,1)</f>
        <v>0</v>
      </c>
      <c r="C154" s="305">
        <f t="shared" si="100"/>
        <v>117</v>
      </c>
      <c r="D154" s="307" t="str">
        <f t="shared" si="101"/>
        <v/>
      </c>
      <c r="E154" s="42" t="str">
        <f t="shared" si="102"/>
        <v/>
      </c>
      <c r="F154" s="42" t="str">
        <f t="shared" si="103"/>
        <v/>
      </c>
      <c r="G154" s="42" t="str">
        <f t="shared" si="104"/>
        <v/>
      </c>
      <c r="H154" s="306" t="str">
        <f t="shared" si="105"/>
        <v/>
      </c>
      <c r="I154" s="136" t="str">
        <f t="shared" si="106"/>
        <v/>
      </c>
      <c r="J154" s="412" t="str">
        <f t="shared" si="62"/>
        <v/>
      </c>
      <c r="K154" s="48">
        <f t="shared" si="107"/>
        <v>0</v>
      </c>
      <c r="L154" s="269" t="str">
        <f t="shared" si="63"/>
        <v/>
      </c>
      <c r="M154" s="269" t="str">
        <f t="shared" si="64"/>
        <v/>
      </c>
      <c r="N154" s="152"/>
      <c r="O154" s="106" t="str">
        <f t="shared" si="65"/>
        <v/>
      </c>
      <c r="P154" s="106" t="str">
        <f t="shared" si="66"/>
        <v/>
      </c>
      <c r="Q154" s="106" t="str">
        <f t="shared" si="67"/>
        <v/>
      </c>
      <c r="R154" s="106" t="str">
        <f t="shared" si="68"/>
        <v/>
      </c>
      <c r="S154" s="106" t="str">
        <f t="shared" si="69"/>
        <v/>
      </c>
      <c r="T154" s="106" t="str">
        <f t="shared" si="70"/>
        <v/>
      </c>
      <c r="U154" s="106" t="str">
        <f t="shared" si="71"/>
        <v/>
      </c>
      <c r="V154" s="106" t="str">
        <f t="shared" si="72"/>
        <v/>
      </c>
      <c r="W154" s="106" t="str">
        <f t="shared" si="73"/>
        <v/>
      </c>
      <c r="X154" s="106" t="str">
        <f t="shared" si="74"/>
        <v/>
      </c>
      <c r="Y154" s="106" t="str">
        <f t="shared" si="75"/>
        <v/>
      </c>
      <c r="Z154" s="106" t="str">
        <f t="shared" si="76"/>
        <v/>
      </c>
      <c r="AA154" s="106" t="str">
        <f t="shared" si="77"/>
        <v/>
      </c>
      <c r="AB154" s="106" t="str">
        <f t="shared" si="78"/>
        <v/>
      </c>
      <c r="AC154" s="106"/>
      <c r="AD154" s="106" t="str">
        <f t="shared" si="79"/>
        <v/>
      </c>
      <c r="AE154" s="106" t="str">
        <f t="shared" si="80"/>
        <v/>
      </c>
      <c r="AF154" s="106" t="str">
        <f t="shared" si="81"/>
        <v/>
      </c>
      <c r="AG154" s="106" t="str">
        <f t="shared" si="82"/>
        <v/>
      </c>
      <c r="AH154" s="106" t="str">
        <f t="shared" si="83"/>
        <v/>
      </c>
      <c r="AI154" s="106" t="str">
        <f t="shared" si="84"/>
        <v/>
      </c>
      <c r="AJ154" s="106" t="str">
        <f t="shared" si="85"/>
        <v/>
      </c>
      <c r="AK154" s="106" t="str">
        <f t="shared" si="86"/>
        <v/>
      </c>
      <c r="AL154" s="106" t="str">
        <f t="shared" si="87"/>
        <v/>
      </c>
      <c r="AM154" s="106" t="str">
        <f t="shared" si="88"/>
        <v/>
      </c>
      <c r="AN154" s="106" t="str">
        <f t="shared" si="89"/>
        <v/>
      </c>
      <c r="AO154" s="106" t="str">
        <f t="shared" si="90"/>
        <v/>
      </c>
      <c r="AP154" s="106" t="str">
        <f t="shared" si="91"/>
        <v/>
      </c>
      <c r="AQ154" s="106" t="str">
        <f t="shared" si="92"/>
        <v/>
      </c>
      <c r="AR154" s="269" t="str">
        <f t="shared" si="93"/>
        <v/>
      </c>
      <c r="AS154" s="269" t="str">
        <f t="shared" si="94"/>
        <v/>
      </c>
      <c r="AT154" s="269" t="str">
        <f t="shared" si="95"/>
        <v/>
      </c>
      <c r="AU154" s="269" t="str">
        <f t="shared" si="96"/>
        <v/>
      </c>
      <c r="AV154" s="269"/>
      <c r="AW154" s="106"/>
      <c r="AX154" s="431" t="str">
        <f t="shared" si="97"/>
        <v/>
      </c>
      <c r="AY154" s="431" t="str">
        <f t="shared" si="98"/>
        <v/>
      </c>
      <c r="AZ154" s="431" t="str">
        <f>IF(Z154=1,$F154,"")</f>
        <v/>
      </c>
      <c r="BA154" s="431"/>
      <c r="BB154" s="428"/>
      <c r="BC154" s="428"/>
      <c r="BD154" s="428"/>
      <c r="BE154" s="428"/>
    </row>
    <row r="155" spans="1:57" ht="15.75" customHeight="1" x14ac:dyDescent="0.3">
      <c r="A155" s="154" t="str">
        <f>Contacts!$L$11&amp;"_"&amp;'Service Points'!C155</f>
        <v>S8602_118</v>
      </c>
      <c r="B155" s="414">
        <f>IF(ISERROR(VLOOKUP(A155,LY!$D:$E,1,FALSE)),0,1)</f>
        <v>0</v>
      </c>
      <c r="C155" s="305">
        <f t="shared" si="100"/>
        <v>118</v>
      </c>
      <c r="D155" s="307" t="str">
        <f t="shared" si="101"/>
        <v/>
      </c>
      <c r="E155" s="42" t="str">
        <f t="shared" si="102"/>
        <v/>
      </c>
      <c r="F155" s="42" t="str">
        <f t="shared" si="103"/>
        <v/>
      </c>
      <c r="G155" s="42" t="str">
        <f t="shared" si="104"/>
        <v/>
      </c>
      <c r="H155" s="306" t="str">
        <f t="shared" si="105"/>
        <v/>
      </c>
      <c r="I155" s="136" t="str">
        <f t="shared" si="106"/>
        <v/>
      </c>
      <c r="J155" s="412" t="str">
        <f t="shared" si="62"/>
        <v/>
      </c>
      <c r="K155" s="48">
        <f t="shared" si="107"/>
        <v>0</v>
      </c>
      <c r="L155" s="269" t="str">
        <f t="shared" si="63"/>
        <v/>
      </c>
      <c r="M155" s="269" t="str">
        <f t="shared" si="64"/>
        <v/>
      </c>
      <c r="N155" s="152"/>
      <c r="O155" s="106" t="str">
        <f t="shared" si="65"/>
        <v/>
      </c>
      <c r="P155" s="106" t="str">
        <f t="shared" si="66"/>
        <v/>
      </c>
      <c r="Q155" s="106" t="str">
        <f t="shared" si="67"/>
        <v/>
      </c>
      <c r="R155" s="106" t="str">
        <f t="shared" si="68"/>
        <v/>
      </c>
      <c r="S155" s="106" t="str">
        <f t="shared" si="69"/>
        <v/>
      </c>
      <c r="T155" s="106" t="str">
        <f t="shared" si="70"/>
        <v/>
      </c>
      <c r="U155" s="106" t="str">
        <f t="shared" si="71"/>
        <v/>
      </c>
      <c r="V155" s="106" t="str">
        <f t="shared" si="72"/>
        <v/>
      </c>
      <c r="W155" s="106" t="str">
        <f t="shared" si="73"/>
        <v/>
      </c>
      <c r="X155" s="106" t="str">
        <f t="shared" si="74"/>
        <v/>
      </c>
      <c r="Y155" s="106" t="str">
        <f t="shared" si="75"/>
        <v/>
      </c>
      <c r="Z155" s="106" t="str">
        <f t="shared" si="76"/>
        <v/>
      </c>
      <c r="AA155" s="106" t="str">
        <f t="shared" si="77"/>
        <v/>
      </c>
      <c r="AB155" s="106" t="str">
        <f t="shared" si="78"/>
        <v/>
      </c>
      <c r="AC155" s="106"/>
      <c r="AD155" s="106" t="str">
        <f t="shared" si="79"/>
        <v/>
      </c>
      <c r="AE155" s="106" t="str">
        <f t="shared" si="80"/>
        <v/>
      </c>
      <c r="AF155" s="106" t="str">
        <f t="shared" si="81"/>
        <v/>
      </c>
      <c r="AG155" s="106" t="str">
        <f t="shared" si="82"/>
        <v/>
      </c>
      <c r="AH155" s="106" t="str">
        <f t="shared" si="83"/>
        <v/>
      </c>
      <c r="AI155" s="106" t="str">
        <f t="shared" si="84"/>
        <v/>
      </c>
      <c r="AJ155" s="106" t="str">
        <f t="shared" si="85"/>
        <v/>
      </c>
      <c r="AK155" s="106" t="str">
        <f t="shared" si="86"/>
        <v/>
      </c>
      <c r="AL155" s="106" t="str">
        <f t="shared" si="87"/>
        <v/>
      </c>
      <c r="AM155" s="106" t="str">
        <f t="shared" si="88"/>
        <v/>
      </c>
      <c r="AN155" s="106" t="str">
        <f t="shared" si="89"/>
        <v/>
      </c>
      <c r="AO155" s="106" t="str">
        <f t="shared" si="90"/>
        <v/>
      </c>
      <c r="AP155" s="106" t="str">
        <f t="shared" si="91"/>
        <v/>
      </c>
      <c r="AQ155" s="106" t="str">
        <f t="shared" si="92"/>
        <v/>
      </c>
      <c r="AR155" s="269" t="str">
        <f t="shared" si="93"/>
        <v/>
      </c>
      <c r="AS155" s="269" t="str">
        <f t="shared" si="94"/>
        <v/>
      </c>
      <c r="AT155" s="269" t="str">
        <f t="shared" si="95"/>
        <v/>
      </c>
      <c r="AU155" s="269" t="str">
        <f t="shared" si="96"/>
        <v/>
      </c>
      <c r="AV155" s="269"/>
      <c r="AW155" s="106"/>
      <c r="AX155" s="431" t="str">
        <f t="shared" si="97"/>
        <v/>
      </c>
      <c r="AY155" s="431" t="str">
        <f t="shared" si="98"/>
        <v/>
      </c>
      <c r="AZ155" s="431" t="str">
        <f t="shared" si="99"/>
        <v/>
      </c>
      <c r="BA155" s="431"/>
      <c r="BB155" s="428"/>
      <c r="BC155" s="428"/>
      <c r="BD155" s="428"/>
      <c r="BE155" s="428"/>
    </row>
    <row r="156" spans="1:57" ht="15.75" customHeight="1" x14ac:dyDescent="0.3">
      <c r="A156" s="154" t="str">
        <f>Contacts!$L$11&amp;"_"&amp;'Service Points'!C156</f>
        <v>S8602_119</v>
      </c>
      <c r="B156" s="414">
        <f>IF(ISERROR(VLOOKUP(A156,LY!$D:$E,1,FALSE)),0,1)</f>
        <v>0</v>
      </c>
      <c r="C156" s="305">
        <f t="shared" si="100"/>
        <v>119</v>
      </c>
      <c r="D156" s="307" t="str">
        <f t="shared" si="101"/>
        <v/>
      </c>
      <c r="E156" s="42" t="str">
        <f t="shared" si="102"/>
        <v/>
      </c>
      <c r="F156" s="42" t="str">
        <f t="shared" si="103"/>
        <v/>
      </c>
      <c r="G156" s="42" t="str">
        <f t="shared" si="104"/>
        <v/>
      </c>
      <c r="H156" s="306" t="str">
        <f t="shared" si="105"/>
        <v/>
      </c>
      <c r="I156" s="136" t="str">
        <f t="shared" si="106"/>
        <v/>
      </c>
      <c r="J156" s="412" t="str">
        <f t="shared" si="62"/>
        <v/>
      </c>
      <c r="K156" s="48">
        <f t="shared" si="107"/>
        <v>0</v>
      </c>
      <c r="L156" s="269" t="str">
        <f t="shared" si="63"/>
        <v/>
      </c>
      <c r="M156" s="269" t="str">
        <f t="shared" si="64"/>
        <v/>
      </c>
      <c r="N156" s="152"/>
      <c r="O156" s="106" t="str">
        <f t="shared" si="65"/>
        <v/>
      </c>
      <c r="P156" s="106" t="str">
        <f t="shared" si="66"/>
        <v/>
      </c>
      <c r="Q156" s="106" t="str">
        <f t="shared" si="67"/>
        <v/>
      </c>
      <c r="R156" s="106" t="str">
        <f t="shared" si="68"/>
        <v/>
      </c>
      <c r="S156" s="106" t="str">
        <f t="shared" si="69"/>
        <v/>
      </c>
      <c r="T156" s="106" t="str">
        <f t="shared" si="70"/>
        <v/>
      </c>
      <c r="U156" s="106" t="str">
        <f t="shared" si="71"/>
        <v/>
      </c>
      <c r="V156" s="106" t="str">
        <f t="shared" si="72"/>
        <v/>
      </c>
      <c r="W156" s="106" t="str">
        <f t="shared" si="73"/>
        <v/>
      </c>
      <c r="X156" s="106" t="str">
        <f t="shared" si="74"/>
        <v/>
      </c>
      <c r="Y156" s="106" t="str">
        <f t="shared" si="75"/>
        <v/>
      </c>
      <c r="Z156" s="106" t="str">
        <f t="shared" si="76"/>
        <v/>
      </c>
      <c r="AA156" s="106" t="str">
        <f t="shared" si="77"/>
        <v/>
      </c>
      <c r="AB156" s="106" t="str">
        <f t="shared" si="78"/>
        <v/>
      </c>
      <c r="AC156" s="106"/>
      <c r="AD156" s="106" t="str">
        <f t="shared" si="79"/>
        <v/>
      </c>
      <c r="AE156" s="106" t="str">
        <f t="shared" si="80"/>
        <v/>
      </c>
      <c r="AF156" s="106" t="str">
        <f t="shared" si="81"/>
        <v/>
      </c>
      <c r="AG156" s="106" t="str">
        <f t="shared" si="82"/>
        <v/>
      </c>
      <c r="AH156" s="106" t="str">
        <f t="shared" si="83"/>
        <v/>
      </c>
      <c r="AI156" s="106" t="str">
        <f t="shared" si="84"/>
        <v/>
      </c>
      <c r="AJ156" s="106" t="str">
        <f t="shared" si="85"/>
        <v/>
      </c>
      <c r="AK156" s="106" t="str">
        <f t="shared" si="86"/>
        <v/>
      </c>
      <c r="AL156" s="106" t="str">
        <f t="shared" si="87"/>
        <v/>
      </c>
      <c r="AM156" s="106" t="str">
        <f t="shared" si="88"/>
        <v/>
      </c>
      <c r="AN156" s="106" t="str">
        <f t="shared" si="89"/>
        <v/>
      </c>
      <c r="AO156" s="106" t="str">
        <f t="shared" si="90"/>
        <v/>
      </c>
      <c r="AP156" s="106" t="str">
        <f t="shared" si="91"/>
        <v/>
      </c>
      <c r="AQ156" s="106" t="str">
        <f t="shared" si="92"/>
        <v/>
      </c>
      <c r="AR156" s="269" t="str">
        <f t="shared" si="93"/>
        <v/>
      </c>
      <c r="AS156" s="269" t="str">
        <f t="shared" si="94"/>
        <v/>
      </c>
      <c r="AT156" s="269" t="str">
        <f t="shared" si="95"/>
        <v/>
      </c>
      <c r="AU156" s="269" t="str">
        <f t="shared" si="96"/>
        <v/>
      </c>
      <c r="AV156" s="269"/>
      <c r="AW156" s="106"/>
      <c r="AX156" s="431" t="str">
        <f t="shared" si="97"/>
        <v/>
      </c>
      <c r="AY156" s="431" t="str">
        <f t="shared" si="98"/>
        <v/>
      </c>
      <c r="AZ156" s="431" t="str">
        <f t="shared" si="99"/>
        <v/>
      </c>
      <c r="BA156" s="431"/>
      <c r="BB156" s="428"/>
      <c r="BC156" s="428"/>
      <c r="BD156" s="428"/>
      <c r="BE156" s="428"/>
    </row>
    <row r="157" spans="1:57" ht="15.75" customHeight="1" x14ac:dyDescent="0.3">
      <c r="A157" s="154" t="str">
        <f>Contacts!$L$11&amp;"_"&amp;'Service Points'!C157</f>
        <v>S8602_120</v>
      </c>
      <c r="B157" s="414">
        <f>IF(ISERROR(VLOOKUP(A157,LY!$D:$E,1,FALSE)),0,1)</f>
        <v>0</v>
      </c>
      <c r="C157" s="305">
        <f t="shared" si="100"/>
        <v>120</v>
      </c>
      <c r="D157" s="307" t="str">
        <f t="shared" si="101"/>
        <v/>
      </c>
      <c r="E157" s="42" t="str">
        <f t="shared" si="102"/>
        <v/>
      </c>
      <c r="F157" s="42" t="str">
        <f t="shared" si="103"/>
        <v/>
      </c>
      <c r="G157" s="42" t="str">
        <f t="shared" si="104"/>
        <v/>
      </c>
      <c r="H157" s="306" t="str">
        <f t="shared" si="105"/>
        <v/>
      </c>
      <c r="I157" s="136" t="str">
        <f t="shared" si="106"/>
        <v/>
      </c>
      <c r="J157" s="412" t="str">
        <f t="shared" si="62"/>
        <v/>
      </c>
      <c r="K157" s="48">
        <f t="shared" si="107"/>
        <v>0</v>
      </c>
      <c r="L157" s="269" t="str">
        <f t="shared" si="63"/>
        <v/>
      </c>
      <c r="M157" s="269" t="str">
        <f t="shared" si="64"/>
        <v/>
      </c>
      <c r="N157" s="152"/>
      <c r="O157" s="106" t="str">
        <f t="shared" si="65"/>
        <v/>
      </c>
      <c r="P157" s="106" t="str">
        <f t="shared" si="66"/>
        <v/>
      </c>
      <c r="Q157" s="106" t="str">
        <f t="shared" si="67"/>
        <v/>
      </c>
      <c r="R157" s="106" t="str">
        <f t="shared" si="68"/>
        <v/>
      </c>
      <c r="S157" s="106" t="str">
        <f t="shared" si="69"/>
        <v/>
      </c>
      <c r="T157" s="106" t="str">
        <f t="shared" si="70"/>
        <v/>
      </c>
      <c r="U157" s="106" t="str">
        <f t="shared" si="71"/>
        <v/>
      </c>
      <c r="V157" s="106" t="str">
        <f t="shared" si="72"/>
        <v/>
      </c>
      <c r="W157" s="106" t="str">
        <f t="shared" si="73"/>
        <v/>
      </c>
      <c r="X157" s="106" t="str">
        <f t="shared" si="74"/>
        <v/>
      </c>
      <c r="Y157" s="106" t="str">
        <f t="shared" si="75"/>
        <v/>
      </c>
      <c r="Z157" s="106" t="str">
        <f t="shared" si="76"/>
        <v/>
      </c>
      <c r="AA157" s="106" t="str">
        <f t="shared" si="77"/>
        <v/>
      </c>
      <c r="AB157" s="106" t="str">
        <f t="shared" si="78"/>
        <v/>
      </c>
      <c r="AC157" s="106"/>
      <c r="AD157" s="106" t="str">
        <f t="shared" si="79"/>
        <v/>
      </c>
      <c r="AE157" s="106" t="str">
        <f t="shared" si="80"/>
        <v/>
      </c>
      <c r="AF157" s="106" t="str">
        <f t="shared" si="81"/>
        <v/>
      </c>
      <c r="AG157" s="106" t="str">
        <f t="shared" si="82"/>
        <v/>
      </c>
      <c r="AH157" s="106" t="str">
        <f t="shared" si="83"/>
        <v/>
      </c>
      <c r="AI157" s="106" t="str">
        <f t="shared" si="84"/>
        <v/>
      </c>
      <c r="AJ157" s="106" t="str">
        <f t="shared" si="85"/>
        <v/>
      </c>
      <c r="AK157" s="106" t="str">
        <f t="shared" si="86"/>
        <v/>
      </c>
      <c r="AL157" s="106" t="str">
        <f t="shared" si="87"/>
        <v/>
      </c>
      <c r="AM157" s="106" t="str">
        <f t="shared" si="88"/>
        <v/>
      </c>
      <c r="AN157" s="106" t="str">
        <f t="shared" si="89"/>
        <v/>
      </c>
      <c r="AO157" s="106" t="str">
        <f t="shared" si="90"/>
        <v/>
      </c>
      <c r="AP157" s="106" t="str">
        <f t="shared" si="91"/>
        <v/>
      </c>
      <c r="AQ157" s="106" t="str">
        <f t="shared" si="92"/>
        <v/>
      </c>
      <c r="AR157" s="269" t="str">
        <f t="shared" si="93"/>
        <v/>
      </c>
      <c r="AS157" s="269" t="str">
        <f t="shared" si="94"/>
        <v/>
      </c>
      <c r="AT157" s="269" t="str">
        <f t="shared" si="95"/>
        <v/>
      </c>
      <c r="AU157" s="269" t="str">
        <f t="shared" si="96"/>
        <v/>
      </c>
      <c r="AV157" s="269"/>
      <c r="AW157" s="106"/>
      <c r="AX157" s="431" t="str">
        <f t="shared" si="97"/>
        <v/>
      </c>
      <c r="AY157" s="431" t="str">
        <f t="shared" si="98"/>
        <v/>
      </c>
      <c r="AZ157" s="431" t="str">
        <f t="shared" si="99"/>
        <v/>
      </c>
      <c r="BA157" s="431"/>
      <c r="BB157" s="428"/>
      <c r="BC157" s="428"/>
      <c r="BD157" s="428"/>
      <c r="BE157" s="428"/>
    </row>
    <row r="158" spans="1:57" ht="15.75" customHeight="1" x14ac:dyDescent="0.3">
      <c r="A158" s="154" t="str">
        <f>Contacts!$L$11&amp;"_"&amp;'Service Points'!C158</f>
        <v>S8602_121</v>
      </c>
      <c r="B158" s="414">
        <f>IF(ISERROR(VLOOKUP(A158,LY!$D:$E,1,FALSE)),0,1)</f>
        <v>0</v>
      </c>
      <c r="C158" s="305">
        <f t="shared" si="100"/>
        <v>121</v>
      </c>
      <c r="D158" s="307" t="str">
        <f t="shared" si="101"/>
        <v/>
      </c>
      <c r="E158" s="42" t="str">
        <f t="shared" si="102"/>
        <v/>
      </c>
      <c r="F158" s="42" t="str">
        <f t="shared" si="103"/>
        <v/>
      </c>
      <c r="G158" s="42" t="str">
        <f t="shared" si="104"/>
        <v/>
      </c>
      <c r="H158" s="306" t="str">
        <f t="shared" si="105"/>
        <v/>
      </c>
      <c r="I158" s="136" t="str">
        <f t="shared" si="106"/>
        <v/>
      </c>
      <c r="J158" s="412" t="str">
        <f t="shared" si="62"/>
        <v/>
      </c>
      <c r="K158" s="48">
        <f t="shared" si="107"/>
        <v>0</v>
      </c>
      <c r="L158" s="269" t="str">
        <f t="shared" si="63"/>
        <v/>
      </c>
      <c r="M158" s="269" t="str">
        <f t="shared" si="64"/>
        <v/>
      </c>
      <c r="N158" s="152"/>
      <c r="O158" s="106" t="str">
        <f t="shared" si="65"/>
        <v/>
      </c>
      <c r="P158" s="106" t="str">
        <f t="shared" si="66"/>
        <v/>
      </c>
      <c r="Q158" s="106" t="str">
        <f t="shared" si="67"/>
        <v/>
      </c>
      <c r="R158" s="106" t="str">
        <f t="shared" si="68"/>
        <v/>
      </c>
      <c r="S158" s="106" t="str">
        <f t="shared" si="69"/>
        <v/>
      </c>
      <c r="T158" s="106" t="str">
        <f t="shared" si="70"/>
        <v/>
      </c>
      <c r="U158" s="106" t="str">
        <f t="shared" si="71"/>
        <v/>
      </c>
      <c r="V158" s="106" t="str">
        <f t="shared" si="72"/>
        <v/>
      </c>
      <c r="W158" s="106" t="str">
        <f t="shared" si="73"/>
        <v/>
      </c>
      <c r="X158" s="106" t="str">
        <f t="shared" si="74"/>
        <v/>
      </c>
      <c r="Y158" s="106" t="str">
        <f t="shared" si="75"/>
        <v/>
      </c>
      <c r="Z158" s="106" t="str">
        <f t="shared" si="76"/>
        <v/>
      </c>
      <c r="AA158" s="106" t="str">
        <f t="shared" si="77"/>
        <v/>
      </c>
      <c r="AB158" s="106" t="str">
        <f t="shared" si="78"/>
        <v/>
      </c>
      <c r="AC158" s="106"/>
      <c r="AD158" s="106" t="str">
        <f t="shared" si="79"/>
        <v/>
      </c>
      <c r="AE158" s="106" t="str">
        <f t="shared" si="80"/>
        <v/>
      </c>
      <c r="AF158" s="106" t="str">
        <f t="shared" si="81"/>
        <v/>
      </c>
      <c r="AG158" s="106" t="str">
        <f t="shared" si="82"/>
        <v/>
      </c>
      <c r="AH158" s="106" t="str">
        <f t="shared" si="83"/>
        <v/>
      </c>
      <c r="AI158" s="106" t="str">
        <f t="shared" si="84"/>
        <v/>
      </c>
      <c r="AJ158" s="106" t="str">
        <f t="shared" si="85"/>
        <v/>
      </c>
      <c r="AK158" s="106" t="str">
        <f t="shared" si="86"/>
        <v/>
      </c>
      <c r="AL158" s="106" t="str">
        <f t="shared" si="87"/>
        <v/>
      </c>
      <c r="AM158" s="106" t="str">
        <f t="shared" si="88"/>
        <v/>
      </c>
      <c r="AN158" s="106" t="str">
        <f t="shared" si="89"/>
        <v/>
      </c>
      <c r="AO158" s="106" t="str">
        <f t="shared" si="90"/>
        <v/>
      </c>
      <c r="AP158" s="106" t="str">
        <f t="shared" si="91"/>
        <v/>
      </c>
      <c r="AQ158" s="106" t="str">
        <f t="shared" si="92"/>
        <v/>
      </c>
      <c r="AR158" s="269" t="str">
        <f t="shared" si="93"/>
        <v/>
      </c>
      <c r="AS158" s="269" t="str">
        <f t="shared" si="94"/>
        <v/>
      </c>
      <c r="AT158" s="269" t="str">
        <f t="shared" si="95"/>
        <v/>
      </c>
      <c r="AU158" s="269" t="str">
        <f t="shared" si="96"/>
        <v/>
      </c>
      <c r="AV158" s="269"/>
      <c r="AW158" s="106"/>
      <c r="AX158" s="431" t="str">
        <f t="shared" si="97"/>
        <v/>
      </c>
      <c r="AY158" s="431" t="str">
        <f t="shared" si="98"/>
        <v/>
      </c>
      <c r="AZ158" s="431" t="str">
        <f t="shared" si="99"/>
        <v/>
      </c>
      <c r="BA158" s="431"/>
      <c r="BB158" s="428"/>
      <c r="BC158" s="428"/>
      <c r="BD158" s="428"/>
      <c r="BE158" s="428"/>
    </row>
    <row r="159" spans="1:57" ht="15.75" customHeight="1" x14ac:dyDescent="0.3">
      <c r="A159" s="154" t="str">
        <f>Contacts!$L$11&amp;"_"&amp;'Service Points'!C159</f>
        <v>S8602_122</v>
      </c>
      <c r="B159" s="414">
        <f>IF(ISERROR(VLOOKUP(A159,LY!$D:$E,1,FALSE)),0,1)</f>
        <v>0</v>
      </c>
      <c r="C159" s="305">
        <f t="shared" si="100"/>
        <v>122</v>
      </c>
      <c r="D159" s="307" t="str">
        <f t="shared" si="101"/>
        <v/>
      </c>
      <c r="E159" s="42" t="str">
        <f t="shared" si="102"/>
        <v/>
      </c>
      <c r="F159" s="42" t="str">
        <f t="shared" si="103"/>
        <v/>
      </c>
      <c r="G159" s="42" t="str">
        <f t="shared" si="104"/>
        <v/>
      </c>
      <c r="H159" s="306" t="str">
        <f t="shared" si="105"/>
        <v/>
      </c>
      <c r="I159" s="136" t="str">
        <f t="shared" si="106"/>
        <v/>
      </c>
      <c r="J159" s="412" t="str">
        <f t="shared" si="62"/>
        <v/>
      </c>
      <c r="K159" s="48">
        <f t="shared" si="107"/>
        <v>0</v>
      </c>
      <c r="L159" s="269" t="str">
        <f t="shared" si="63"/>
        <v/>
      </c>
      <c r="M159" s="269" t="str">
        <f t="shared" si="64"/>
        <v/>
      </c>
      <c r="N159" s="152"/>
      <c r="O159" s="106" t="str">
        <f t="shared" si="65"/>
        <v/>
      </c>
      <c r="P159" s="106" t="str">
        <f t="shared" si="66"/>
        <v/>
      </c>
      <c r="Q159" s="106" t="str">
        <f t="shared" si="67"/>
        <v/>
      </c>
      <c r="R159" s="106" t="str">
        <f t="shared" si="68"/>
        <v/>
      </c>
      <c r="S159" s="106" t="str">
        <f t="shared" si="69"/>
        <v/>
      </c>
      <c r="T159" s="106" t="str">
        <f t="shared" si="70"/>
        <v/>
      </c>
      <c r="U159" s="106" t="str">
        <f t="shared" si="71"/>
        <v/>
      </c>
      <c r="V159" s="106" t="str">
        <f t="shared" si="72"/>
        <v/>
      </c>
      <c r="W159" s="106" t="str">
        <f t="shared" si="73"/>
        <v/>
      </c>
      <c r="X159" s="106" t="str">
        <f t="shared" si="74"/>
        <v/>
      </c>
      <c r="Y159" s="106" t="str">
        <f t="shared" si="75"/>
        <v/>
      </c>
      <c r="Z159" s="106" t="str">
        <f t="shared" si="76"/>
        <v/>
      </c>
      <c r="AA159" s="106" t="str">
        <f t="shared" si="77"/>
        <v/>
      </c>
      <c r="AB159" s="106" t="str">
        <f t="shared" si="78"/>
        <v/>
      </c>
      <c r="AC159" s="106"/>
      <c r="AD159" s="106" t="str">
        <f t="shared" si="79"/>
        <v/>
      </c>
      <c r="AE159" s="106" t="str">
        <f t="shared" si="80"/>
        <v/>
      </c>
      <c r="AF159" s="106" t="str">
        <f t="shared" si="81"/>
        <v/>
      </c>
      <c r="AG159" s="106" t="str">
        <f t="shared" si="82"/>
        <v/>
      </c>
      <c r="AH159" s="106" t="str">
        <f t="shared" si="83"/>
        <v/>
      </c>
      <c r="AI159" s="106" t="str">
        <f t="shared" si="84"/>
        <v/>
      </c>
      <c r="AJ159" s="106" t="str">
        <f t="shared" si="85"/>
        <v/>
      </c>
      <c r="AK159" s="106" t="str">
        <f t="shared" si="86"/>
        <v/>
      </c>
      <c r="AL159" s="106" t="str">
        <f t="shared" si="87"/>
        <v/>
      </c>
      <c r="AM159" s="106" t="str">
        <f t="shared" si="88"/>
        <v/>
      </c>
      <c r="AN159" s="106" t="str">
        <f t="shared" si="89"/>
        <v/>
      </c>
      <c r="AO159" s="106" t="str">
        <f t="shared" si="90"/>
        <v/>
      </c>
      <c r="AP159" s="106" t="str">
        <f t="shared" si="91"/>
        <v/>
      </c>
      <c r="AQ159" s="106" t="str">
        <f t="shared" si="92"/>
        <v/>
      </c>
      <c r="AR159" s="269" t="str">
        <f t="shared" si="93"/>
        <v/>
      </c>
      <c r="AS159" s="269" t="str">
        <f t="shared" si="94"/>
        <v/>
      </c>
      <c r="AT159" s="269" t="str">
        <f t="shared" si="95"/>
        <v/>
      </c>
      <c r="AU159" s="269" t="str">
        <f t="shared" si="96"/>
        <v/>
      </c>
      <c r="AV159" s="269"/>
      <c r="AW159" s="106"/>
      <c r="AX159" s="431" t="str">
        <f t="shared" si="97"/>
        <v/>
      </c>
      <c r="AY159" s="431" t="str">
        <f t="shared" si="98"/>
        <v/>
      </c>
      <c r="AZ159" s="431" t="str">
        <f t="shared" si="99"/>
        <v/>
      </c>
      <c r="BA159" s="431"/>
      <c r="BB159" s="428"/>
      <c r="BC159" s="428"/>
      <c r="BD159" s="428"/>
      <c r="BE159" s="428"/>
    </row>
    <row r="160" spans="1:57" ht="15.75" customHeight="1" x14ac:dyDescent="0.3">
      <c r="A160" s="154" t="str">
        <f>Contacts!$L$11&amp;"_"&amp;'Service Points'!C160</f>
        <v>S8602_123</v>
      </c>
      <c r="B160" s="414">
        <f>IF(ISERROR(VLOOKUP(A160,LY!$D:$E,1,FALSE)),0,1)</f>
        <v>0</v>
      </c>
      <c r="C160" s="305">
        <f t="shared" si="100"/>
        <v>123</v>
      </c>
      <c r="D160" s="307" t="str">
        <f t="shared" si="101"/>
        <v/>
      </c>
      <c r="E160" s="42" t="str">
        <f t="shared" si="102"/>
        <v/>
      </c>
      <c r="F160" s="42" t="str">
        <f t="shared" si="103"/>
        <v/>
      </c>
      <c r="G160" s="42" t="str">
        <f t="shared" si="104"/>
        <v/>
      </c>
      <c r="H160" s="306" t="str">
        <f t="shared" si="105"/>
        <v/>
      </c>
      <c r="I160" s="136" t="str">
        <f t="shared" si="106"/>
        <v/>
      </c>
      <c r="J160" s="412" t="str">
        <f t="shared" si="62"/>
        <v/>
      </c>
      <c r="K160" s="48">
        <f t="shared" si="107"/>
        <v>0</v>
      </c>
      <c r="L160" s="269" t="str">
        <f t="shared" si="63"/>
        <v/>
      </c>
      <c r="M160" s="269" t="str">
        <f t="shared" si="64"/>
        <v/>
      </c>
      <c r="N160" s="152"/>
      <c r="O160" s="106" t="str">
        <f t="shared" si="65"/>
        <v/>
      </c>
      <c r="P160" s="106" t="str">
        <f t="shared" si="66"/>
        <v/>
      </c>
      <c r="Q160" s="106" t="str">
        <f t="shared" si="67"/>
        <v/>
      </c>
      <c r="R160" s="106" t="str">
        <f t="shared" si="68"/>
        <v/>
      </c>
      <c r="S160" s="106" t="str">
        <f t="shared" si="69"/>
        <v/>
      </c>
      <c r="T160" s="106" t="str">
        <f t="shared" si="70"/>
        <v/>
      </c>
      <c r="U160" s="106" t="str">
        <f t="shared" si="71"/>
        <v/>
      </c>
      <c r="V160" s="106" t="str">
        <f t="shared" si="72"/>
        <v/>
      </c>
      <c r="W160" s="106" t="str">
        <f t="shared" si="73"/>
        <v/>
      </c>
      <c r="X160" s="106" t="str">
        <f t="shared" si="74"/>
        <v/>
      </c>
      <c r="Y160" s="106" t="str">
        <f t="shared" si="75"/>
        <v/>
      </c>
      <c r="Z160" s="106" t="str">
        <f t="shared" si="76"/>
        <v/>
      </c>
      <c r="AA160" s="106" t="str">
        <f t="shared" si="77"/>
        <v/>
      </c>
      <c r="AB160" s="106" t="str">
        <f t="shared" si="78"/>
        <v/>
      </c>
      <c r="AC160" s="106"/>
      <c r="AD160" s="106" t="str">
        <f t="shared" si="79"/>
        <v/>
      </c>
      <c r="AE160" s="106" t="str">
        <f t="shared" si="80"/>
        <v/>
      </c>
      <c r="AF160" s="106" t="str">
        <f t="shared" si="81"/>
        <v/>
      </c>
      <c r="AG160" s="106" t="str">
        <f t="shared" si="82"/>
        <v/>
      </c>
      <c r="AH160" s="106" t="str">
        <f t="shared" si="83"/>
        <v/>
      </c>
      <c r="AI160" s="106" t="str">
        <f t="shared" si="84"/>
        <v/>
      </c>
      <c r="AJ160" s="106" t="str">
        <f t="shared" si="85"/>
        <v/>
      </c>
      <c r="AK160" s="106" t="str">
        <f t="shared" si="86"/>
        <v/>
      </c>
      <c r="AL160" s="106" t="str">
        <f t="shared" si="87"/>
        <v/>
      </c>
      <c r="AM160" s="106" t="str">
        <f t="shared" si="88"/>
        <v/>
      </c>
      <c r="AN160" s="106" t="str">
        <f t="shared" si="89"/>
        <v/>
      </c>
      <c r="AO160" s="106" t="str">
        <f t="shared" si="90"/>
        <v/>
      </c>
      <c r="AP160" s="106" t="str">
        <f t="shared" si="91"/>
        <v/>
      </c>
      <c r="AQ160" s="106" t="str">
        <f t="shared" si="92"/>
        <v/>
      </c>
      <c r="AR160" s="269" t="str">
        <f t="shared" si="93"/>
        <v/>
      </c>
      <c r="AS160" s="269" t="str">
        <f t="shared" si="94"/>
        <v/>
      </c>
      <c r="AT160" s="269" t="str">
        <f t="shared" si="95"/>
        <v/>
      </c>
      <c r="AU160" s="269" t="str">
        <f t="shared" si="96"/>
        <v/>
      </c>
      <c r="AV160" s="269"/>
      <c r="AW160" s="106"/>
      <c r="AX160" s="431" t="str">
        <f t="shared" si="97"/>
        <v/>
      </c>
      <c r="AY160" s="431" t="str">
        <f t="shared" si="98"/>
        <v/>
      </c>
      <c r="AZ160" s="431" t="str">
        <f t="shared" si="99"/>
        <v/>
      </c>
      <c r="BA160" s="431"/>
      <c r="BB160" s="428"/>
      <c r="BC160" s="428"/>
      <c r="BD160" s="428"/>
      <c r="BE160" s="428"/>
    </row>
    <row r="161" spans="1:57" ht="15.75" customHeight="1" x14ac:dyDescent="0.3">
      <c r="A161" s="154" t="str">
        <f>Contacts!$L$11&amp;"_"&amp;'Service Points'!C161</f>
        <v>S8602_124</v>
      </c>
      <c r="B161" s="414">
        <f>IF(ISERROR(VLOOKUP(A161,LY!$D:$E,1,FALSE)),0,1)</f>
        <v>0</v>
      </c>
      <c r="C161" s="305">
        <f t="shared" si="100"/>
        <v>124</v>
      </c>
      <c r="D161" s="307" t="str">
        <f t="shared" si="101"/>
        <v/>
      </c>
      <c r="E161" s="42" t="str">
        <f t="shared" si="102"/>
        <v/>
      </c>
      <c r="F161" s="42" t="str">
        <f t="shared" si="103"/>
        <v/>
      </c>
      <c r="G161" s="42" t="str">
        <f t="shared" si="104"/>
        <v/>
      </c>
      <c r="H161" s="306" t="str">
        <f t="shared" si="105"/>
        <v/>
      </c>
      <c r="I161" s="136" t="str">
        <f t="shared" si="106"/>
        <v/>
      </c>
      <c r="J161" s="412" t="str">
        <f t="shared" si="62"/>
        <v/>
      </c>
      <c r="K161" s="48">
        <f t="shared" si="107"/>
        <v>0</v>
      </c>
      <c r="L161" s="269" t="str">
        <f t="shared" si="63"/>
        <v/>
      </c>
      <c r="M161" s="269" t="str">
        <f t="shared" si="64"/>
        <v/>
      </c>
      <c r="N161" s="152"/>
      <c r="O161" s="106" t="str">
        <f t="shared" si="65"/>
        <v/>
      </c>
      <c r="P161" s="106" t="str">
        <f t="shared" si="66"/>
        <v/>
      </c>
      <c r="Q161" s="106" t="str">
        <f t="shared" si="67"/>
        <v/>
      </c>
      <c r="R161" s="106" t="str">
        <f t="shared" si="68"/>
        <v/>
      </c>
      <c r="S161" s="106" t="str">
        <f t="shared" si="69"/>
        <v/>
      </c>
      <c r="T161" s="106" t="str">
        <f t="shared" si="70"/>
        <v/>
      </c>
      <c r="U161" s="106" t="str">
        <f t="shared" si="71"/>
        <v/>
      </c>
      <c r="V161" s="106" t="str">
        <f t="shared" si="72"/>
        <v/>
      </c>
      <c r="W161" s="106" t="str">
        <f t="shared" si="73"/>
        <v/>
      </c>
      <c r="X161" s="106" t="str">
        <f t="shared" si="74"/>
        <v/>
      </c>
      <c r="Y161" s="106" t="str">
        <f t="shared" si="75"/>
        <v/>
      </c>
      <c r="Z161" s="106" t="str">
        <f t="shared" si="76"/>
        <v/>
      </c>
      <c r="AA161" s="106" t="str">
        <f t="shared" si="77"/>
        <v/>
      </c>
      <c r="AB161" s="106" t="str">
        <f t="shared" si="78"/>
        <v/>
      </c>
      <c r="AC161" s="106"/>
      <c r="AD161" s="106" t="str">
        <f t="shared" si="79"/>
        <v/>
      </c>
      <c r="AE161" s="106" t="str">
        <f t="shared" si="80"/>
        <v/>
      </c>
      <c r="AF161" s="106" t="str">
        <f t="shared" si="81"/>
        <v/>
      </c>
      <c r="AG161" s="106" t="str">
        <f t="shared" si="82"/>
        <v/>
      </c>
      <c r="AH161" s="106" t="str">
        <f t="shared" si="83"/>
        <v/>
      </c>
      <c r="AI161" s="106" t="str">
        <f t="shared" si="84"/>
        <v/>
      </c>
      <c r="AJ161" s="106" t="str">
        <f t="shared" si="85"/>
        <v/>
      </c>
      <c r="AK161" s="106" t="str">
        <f t="shared" si="86"/>
        <v/>
      </c>
      <c r="AL161" s="106" t="str">
        <f t="shared" si="87"/>
        <v/>
      </c>
      <c r="AM161" s="106" t="str">
        <f t="shared" si="88"/>
        <v/>
      </c>
      <c r="AN161" s="106" t="str">
        <f t="shared" si="89"/>
        <v/>
      </c>
      <c r="AO161" s="106" t="str">
        <f t="shared" si="90"/>
        <v/>
      </c>
      <c r="AP161" s="106" t="str">
        <f t="shared" si="91"/>
        <v/>
      </c>
      <c r="AQ161" s="106" t="str">
        <f t="shared" si="92"/>
        <v/>
      </c>
      <c r="AR161" s="269" t="str">
        <f t="shared" si="93"/>
        <v/>
      </c>
      <c r="AS161" s="269" t="str">
        <f t="shared" si="94"/>
        <v/>
      </c>
      <c r="AT161" s="269" t="str">
        <f t="shared" si="95"/>
        <v/>
      </c>
      <c r="AU161" s="269" t="str">
        <f t="shared" si="96"/>
        <v/>
      </c>
      <c r="AV161" s="269"/>
      <c r="AW161" s="106"/>
      <c r="AX161" s="431" t="str">
        <f t="shared" si="97"/>
        <v/>
      </c>
      <c r="AY161" s="431" t="str">
        <f t="shared" si="98"/>
        <v/>
      </c>
      <c r="AZ161" s="431" t="str">
        <f t="shared" si="99"/>
        <v/>
      </c>
      <c r="BA161" s="431"/>
      <c r="BB161" s="428"/>
      <c r="BC161" s="428"/>
      <c r="BD161" s="428"/>
      <c r="BE161" s="428"/>
    </row>
    <row r="162" spans="1:57" ht="15.75" customHeight="1" x14ac:dyDescent="0.3">
      <c r="A162" s="154" t="str">
        <f>Contacts!$L$11&amp;"_"&amp;'Service Points'!C162</f>
        <v>S8602_125</v>
      </c>
      <c r="B162" s="414">
        <f>IF(ISERROR(VLOOKUP(A162,LY!$D:$E,1,FALSE)),0,1)</f>
        <v>0</v>
      </c>
      <c r="C162" s="305">
        <f t="shared" si="100"/>
        <v>125</v>
      </c>
      <c r="D162" s="307" t="str">
        <f t="shared" si="101"/>
        <v/>
      </c>
      <c r="E162" s="42" t="str">
        <f t="shared" si="102"/>
        <v/>
      </c>
      <c r="F162" s="42" t="str">
        <f t="shared" si="103"/>
        <v/>
      </c>
      <c r="G162" s="42" t="str">
        <f t="shared" si="104"/>
        <v/>
      </c>
      <c r="H162" s="306" t="str">
        <f t="shared" si="105"/>
        <v/>
      </c>
      <c r="I162" s="136" t="str">
        <f t="shared" si="106"/>
        <v/>
      </c>
      <c r="J162" s="412" t="str">
        <f t="shared" si="62"/>
        <v/>
      </c>
      <c r="K162" s="48">
        <f t="shared" si="107"/>
        <v>0</v>
      </c>
      <c r="L162" s="269" t="str">
        <f t="shared" si="63"/>
        <v/>
      </c>
      <c r="M162" s="269" t="str">
        <f t="shared" si="64"/>
        <v/>
      </c>
      <c r="N162" s="152"/>
      <c r="O162" s="106" t="str">
        <f t="shared" si="65"/>
        <v/>
      </c>
      <c r="P162" s="106" t="str">
        <f t="shared" si="66"/>
        <v/>
      </c>
      <c r="Q162" s="106" t="str">
        <f t="shared" si="67"/>
        <v/>
      </c>
      <c r="R162" s="106" t="str">
        <f t="shared" si="68"/>
        <v/>
      </c>
      <c r="S162" s="106" t="str">
        <f t="shared" si="69"/>
        <v/>
      </c>
      <c r="T162" s="106" t="str">
        <f t="shared" si="70"/>
        <v/>
      </c>
      <c r="U162" s="106" t="str">
        <f t="shared" si="71"/>
        <v/>
      </c>
      <c r="V162" s="106" t="str">
        <f t="shared" si="72"/>
        <v/>
      </c>
      <c r="W162" s="106" t="str">
        <f t="shared" si="73"/>
        <v/>
      </c>
      <c r="X162" s="106" t="str">
        <f t="shared" si="74"/>
        <v/>
      </c>
      <c r="Y162" s="106" t="str">
        <f t="shared" si="75"/>
        <v/>
      </c>
      <c r="Z162" s="106" t="str">
        <f t="shared" si="76"/>
        <v/>
      </c>
      <c r="AA162" s="106" t="str">
        <f t="shared" si="77"/>
        <v/>
      </c>
      <c r="AB162" s="106" t="str">
        <f t="shared" si="78"/>
        <v/>
      </c>
      <c r="AC162" s="106"/>
      <c r="AD162" s="106" t="str">
        <f t="shared" si="79"/>
        <v/>
      </c>
      <c r="AE162" s="106" t="str">
        <f t="shared" si="80"/>
        <v/>
      </c>
      <c r="AF162" s="106" t="str">
        <f t="shared" si="81"/>
        <v/>
      </c>
      <c r="AG162" s="106" t="str">
        <f t="shared" si="82"/>
        <v/>
      </c>
      <c r="AH162" s="106" t="str">
        <f t="shared" si="83"/>
        <v/>
      </c>
      <c r="AI162" s="106" t="str">
        <f t="shared" si="84"/>
        <v/>
      </c>
      <c r="AJ162" s="106" t="str">
        <f t="shared" si="85"/>
        <v/>
      </c>
      <c r="AK162" s="106" t="str">
        <f t="shared" si="86"/>
        <v/>
      </c>
      <c r="AL162" s="106" t="str">
        <f t="shared" si="87"/>
        <v/>
      </c>
      <c r="AM162" s="106" t="str">
        <f t="shared" si="88"/>
        <v/>
      </c>
      <c r="AN162" s="106" t="str">
        <f t="shared" si="89"/>
        <v/>
      </c>
      <c r="AO162" s="106" t="str">
        <f t="shared" si="90"/>
        <v/>
      </c>
      <c r="AP162" s="106" t="str">
        <f t="shared" si="91"/>
        <v/>
      </c>
      <c r="AQ162" s="106" t="str">
        <f t="shared" si="92"/>
        <v/>
      </c>
      <c r="AR162" s="269" t="str">
        <f t="shared" si="93"/>
        <v/>
      </c>
      <c r="AS162" s="269" t="str">
        <f t="shared" si="94"/>
        <v/>
      </c>
      <c r="AT162" s="269" t="str">
        <f t="shared" si="95"/>
        <v/>
      </c>
      <c r="AU162" s="269" t="str">
        <f t="shared" si="96"/>
        <v/>
      </c>
      <c r="AV162" s="269"/>
      <c r="AW162" s="106"/>
      <c r="AX162" s="431" t="str">
        <f t="shared" si="97"/>
        <v/>
      </c>
      <c r="AY162" s="431" t="str">
        <f t="shared" si="98"/>
        <v/>
      </c>
      <c r="AZ162" s="431" t="str">
        <f t="shared" si="99"/>
        <v/>
      </c>
      <c r="BA162" s="431"/>
      <c r="BB162" s="428"/>
      <c r="BC162" s="428"/>
      <c r="BD162" s="428"/>
      <c r="BE162" s="428"/>
    </row>
    <row r="163" spans="1:57" ht="15.75" customHeight="1" x14ac:dyDescent="0.3">
      <c r="A163" s="154" t="str">
        <f>Contacts!$L$11&amp;"_"&amp;'Service Points'!C163</f>
        <v>S8602_126</v>
      </c>
      <c r="B163" s="414">
        <f>IF(ISERROR(VLOOKUP(A163,LY!$D:$E,1,FALSE)),0,1)</f>
        <v>0</v>
      </c>
      <c r="C163" s="305">
        <f t="shared" si="100"/>
        <v>126</v>
      </c>
      <c r="D163" s="307" t="str">
        <f t="shared" si="101"/>
        <v/>
      </c>
      <c r="E163" s="42" t="str">
        <f t="shared" si="102"/>
        <v/>
      </c>
      <c r="F163" s="42" t="str">
        <f t="shared" si="103"/>
        <v/>
      </c>
      <c r="G163" s="42" t="str">
        <f t="shared" si="104"/>
        <v/>
      </c>
      <c r="H163" s="306" t="str">
        <f t="shared" si="105"/>
        <v/>
      </c>
      <c r="I163" s="136" t="str">
        <f t="shared" si="106"/>
        <v/>
      </c>
      <c r="J163" s="412" t="str">
        <f t="shared" si="62"/>
        <v/>
      </c>
      <c r="K163" s="48">
        <f t="shared" si="107"/>
        <v>0</v>
      </c>
      <c r="L163" s="269" t="str">
        <f t="shared" si="63"/>
        <v/>
      </c>
      <c r="M163" s="269" t="str">
        <f t="shared" si="64"/>
        <v/>
      </c>
      <c r="N163" s="152"/>
      <c r="O163" s="106" t="str">
        <f t="shared" si="65"/>
        <v/>
      </c>
      <c r="P163" s="106" t="str">
        <f t="shared" si="66"/>
        <v/>
      </c>
      <c r="Q163" s="106" t="str">
        <f t="shared" si="67"/>
        <v/>
      </c>
      <c r="R163" s="106" t="str">
        <f t="shared" si="68"/>
        <v/>
      </c>
      <c r="S163" s="106" t="str">
        <f t="shared" si="69"/>
        <v/>
      </c>
      <c r="T163" s="106" t="str">
        <f t="shared" si="70"/>
        <v/>
      </c>
      <c r="U163" s="106" t="str">
        <f t="shared" si="71"/>
        <v/>
      </c>
      <c r="V163" s="106" t="str">
        <f t="shared" si="72"/>
        <v/>
      </c>
      <c r="W163" s="106" t="str">
        <f t="shared" si="73"/>
        <v/>
      </c>
      <c r="X163" s="106" t="str">
        <f t="shared" si="74"/>
        <v/>
      </c>
      <c r="Y163" s="106" t="str">
        <f t="shared" si="75"/>
        <v/>
      </c>
      <c r="Z163" s="106" t="str">
        <f t="shared" si="76"/>
        <v/>
      </c>
      <c r="AA163" s="106" t="str">
        <f t="shared" si="77"/>
        <v/>
      </c>
      <c r="AB163" s="106" t="str">
        <f t="shared" si="78"/>
        <v/>
      </c>
      <c r="AC163" s="106"/>
      <c r="AD163" s="106" t="str">
        <f t="shared" si="79"/>
        <v/>
      </c>
      <c r="AE163" s="106" t="str">
        <f t="shared" si="80"/>
        <v/>
      </c>
      <c r="AF163" s="106" t="str">
        <f t="shared" si="81"/>
        <v/>
      </c>
      <c r="AG163" s="106" t="str">
        <f t="shared" si="82"/>
        <v/>
      </c>
      <c r="AH163" s="106" t="str">
        <f t="shared" si="83"/>
        <v/>
      </c>
      <c r="AI163" s="106" t="str">
        <f t="shared" si="84"/>
        <v/>
      </c>
      <c r="AJ163" s="106" t="str">
        <f t="shared" si="85"/>
        <v/>
      </c>
      <c r="AK163" s="106" t="str">
        <f t="shared" si="86"/>
        <v/>
      </c>
      <c r="AL163" s="106" t="str">
        <f t="shared" si="87"/>
        <v/>
      </c>
      <c r="AM163" s="106" t="str">
        <f t="shared" si="88"/>
        <v/>
      </c>
      <c r="AN163" s="106" t="str">
        <f t="shared" si="89"/>
        <v/>
      </c>
      <c r="AO163" s="106" t="str">
        <f t="shared" si="90"/>
        <v/>
      </c>
      <c r="AP163" s="106" t="str">
        <f t="shared" si="91"/>
        <v/>
      </c>
      <c r="AQ163" s="106" t="str">
        <f t="shared" si="92"/>
        <v/>
      </c>
      <c r="AR163" s="269" t="str">
        <f t="shared" si="93"/>
        <v/>
      </c>
      <c r="AS163" s="269" t="str">
        <f t="shared" si="94"/>
        <v/>
      </c>
      <c r="AT163" s="269" t="str">
        <f t="shared" si="95"/>
        <v/>
      </c>
      <c r="AU163" s="269" t="str">
        <f t="shared" si="96"/>
        <v/>
      </c>
      <c r="AV163" s="269"/>
      <c r="AW163" s="106"/>
      <c r="AX163" s="431" t="str">
        <f t="shared" si="97"/>
        <v/>
      </c>
      <c r="AY163" s="431" t="str">
        <f t="shared" si="98"/>
        <v/>
      </c>
      <c r="AZ163" s="431" t="str">
        <f t="shared" si="99"/>
        <v/>
      </c>
      <c r="BA163" s="431"/>
      <c r="BB163" s="428"/>
      <c r="BC163" s="428"/>
      <c r="BD163" s="428"/>
      <c r="BE163" s="428"/>
    </row>
    <row r="164" spans="1:57" ht="15.75" customHeight="1" x14ac:dyDescent="0.3">
      <c r="A164" s="154" t="str">
        <f>Contacts!$L$11&amp;"_"&amp;'Service Points'!C164</f>
        <v>S8602_127</v>
      </c>
      <c r="B164" s="414">
        <f>IF(ISERROR(VLOOKUP(A164,LY!$D:$E,1,FALSE)),0,1)</f>
        <v>0</v>
      </c>
      <c r="C164" s="305">
        <f t="shared" si="100"/>
        <v>127</v>
      </c>
      <c r="D164" s="307" t="str">
        <f t="shared" si="101"/>
        <v/>
      </c>
      <c r="E164" s="42" t="str">
        <f t="shared" si="102"/>
        <v/>
      </c>
      <c r="F164" s="42" t="str">
        <f t="shared" si="103"/>
        <v/>
      </c>
      <c r="G164" s="42" t="str">
        <f t="shared" si="104"/>
        <v/>
      </c>
      <c r="H164" s="306" t="str">
        <f t="shared" si="105"/>
        <v/>
      </c>
      <c r="I164" s="136" t="str">
        <f t="shared" si="106"/>
        <v/>
      </c>
      <c r="J164" s="412" t="str">
        <f t="shared" si="62"/>
        <v/>
      </c>
      <c r="K164" s="48">
        <f t="shared" si="107"/>
        <v>0</v>
      </c>
      <c r="L164" s="269" t="str">
        <f t="shared" si="63"/>
        <v/>
      </c>
      <c r="M164" s="269" t="str">
        <f t="shared" si="64"/>
        <v/>
      </c>
      <c r="N164" s="152"/>
      <c r="O164" s="106" t="str">
        <f t="shared" si="65"/>
        <v/>
      </c>
      <c r="P164" s="106" t="str">
        <f t="shared" si="66"/>
        <v/>
      </c>
      <c r="Q164" s="106" t="str">
        <f t="shared" si="67"/>
        <v/>
      </c>
      <c r="R164" s="106" t="str">
        <f t="shared" si="68"/>
        <v/>
      </c>
      <c r="S164" s="106" t="str">
        <f t="shared" si="69"/>
        <v/>
      </c>
      <c r="T164" s="106" t="str">
        <f t="shared" si="70"/>
        <v/>
      </c>
      <c r="U164" s="106" t="str">
        <f t="shared" si="71"/>
        <v/>
      </c>
      <c r="V164" s="106" t="str">
        <f t="shared" si="72"/>
        <v/>
      </c>
      <c r="W164" s="106" t="str">
        <f t="shared" si="73"/>
        <v/>
      </c>
      <c r="X164" s="106" t="str">
        <f t="shared" si="74"/>
        <v/>
      </c>
      <c r="Y164" s="106" t="str">
        <f t="shared" si="75"/>
        <v/>
      </c>
      <c r="Z164" s="106" t="str">
        <f t="shared" si="76"/>
        <v/>
      </c>
      <c r="AA164" s="106" t="str">
        <f t="shared" si="77"/>
        <v/>
      </c>
      <c r="AB164" s="106" t="str">
        <f t="shared" si="78"/>
        <v/>
      </c>
      <c r="AC164" s="106"/>
      <c r="AD164" s="106" t="str">
        <f t="shared" si="79"/>
        <v/>
      </c>
      <c r="AE164" s="106" t="str">
        <f t="shared" si="80"/>
        <v/>
      </c>
      <c r="AF164" s="106" t="str">
        <f t="shared" si="81"/>
        <v/>
      </c>
      <c r="AG164" s="106" t="str">
        <f t="shared" si="82"/>
        <v/>
      </c>
      <c r="AH164" s="106" t="str">
        <f t="shared" si="83"/>
        <v/>
      </c>
      <c r="AI164" s="106" t="str">
        <f t="shared" si="84"/>
        <v/>
      </c>
      <c r="AJ164" s="106" t="str">
        <f t="shared" si="85"/>
        <v/>
      </c>
      <c r="AK164" s="106" t="str">
        <f t="shared" si="86"/>
        <v/>
      </c>
      <c r="AL164" s="106" t="str">
        <f t="shared" si="87"/>
        <v/>
      </c>
      <c r="AM164" s="106" t="str">
        <f t="shared" si="88"/>
        <v/>
      </c>
      <c r="AN164" s="106" t="str">
        <f t="shared" si="89"/>
        <v/>
      </c>
      <c r="AO164" s="106" t="str">
        <f t="shared" si="90"/>
        <v/>
      </c>
      <c r="AP164" s="106" t="str">
        <f t="shared" si="91"/>
        <v/>
      </c>
      <c r="AQ164" s="106" t="str">
        <f t="shared" si="92"/>
        <v/>
      </c>
      <c r="AR164" s="269" t="str">
        <f t="shared" si="93"/>
        <v/>
      </c>
      <c r="AS164" s="269" t="str">
        <f t="shared" si="94"/>
        <v/>
      </c>
      <c r="AT164" s="269" t="str">
        <f t="shared" si="95"/>
        <v/>
      </c>
      <c r="AU164" s="269" t="str">
        <f t="shared" si="96"/>
        <v/>
      </c>
      <c r="AV164" s="269"/>
      <c r="AW164" s="106"/>
      <c r="AX164" s="431" t="str">
        <f t="shared" si="97"/>
        <v/>
      </c>
      <c r="AY164" s="431" t="str">
        <f t="shared" si="98"/>
        <v/>
      </c>
      <c r="AZ164" s="431" t="str">
        <f t="shared" si="99"/>
        <v/>
      </c>
      <c r="BA164" s="431"/>
      <c r="BB164" s="428"/>
      <c r="BC164" s="428"/>
      <c r="BD164" s="428"/>
      <c r="BE164" s="428"/>
    </row>
    <row r="165" spans="1:57" ht="15.75" customHeight="1" x14ac:dyDescent="0.3">
      <c r="A165" s="154" t="str">
        <f>Contacts!$L$11&amp;"_"&amp;'Service Points'!C165</f>
        <v>S8602_128</v>
      </c>
      <c r="B165" s="414">
        <f>IF(ISERROR(VLOOKUP(A165,LY!$D:$E,1,FALSE)),0,1)</f>
        <v>0</v>
      </c>
      <c r="C165" s="305">
        <f t="shared" si="100"/>
        <v>128</v>
      </c>
      <c r="D165" s="307" t="str">
        <f t="shared" si="101"/>
        <v/>
      </c>
      <c r="E165" s="42" t="str">
        <f t="shared" si="102"/>
        <v/>
      </c>
      <c r="F165" s="42" t="str">
        <f t="shared" si="103"/>
        <v/>
      </c>
      <c r="G165" s="42" t="str">
        <f t="shared" si="104"/>
        <v/>
      </c>
      <c r="H165" s="306" t="str">
        <f t="shared" si="105"/>
        <v/>
      </c>
      <c r="I165" s="136" t="str">
        <f t="shared" si="106"/>
        <v/>
      </c>
      <c r="J165" s="412" t="str">
        <f t="shared" si="62"/>
        <v/>
      </c>
      <c r="K165" s="48">
        <f t="shared" si="107"/>
        <v>0</v>
      </c>
      <c r="L165" s="269" t="str">
        <f t="shared" si="63"/>
        <v/>
      </c>
      <c r="M165" s="269" t="str">
        <f t="shared" si="64"/>
        <v/>
      </c>
      <c r="N165" s="152"/>
      <c r="O165" s="106" t="str">
        <f t="shared" si="65"/>
        <v/>
      </c>
      <c r="P165" s="106" t="str">
        <f t="shared" si="66"/>
        <v/>
      </c>
      <c r="Q165" s="106" t="str">
        <f t="shared" si="67"/>
        <v/>
      </c>
      <c r="R165" s="106" t="str">
        <f t="shared" si="68"/>
        <v/>
      </c>
      <c r="S165" s="106" t="str">
        <f t="shared" si="69"/>
        <v/>
      </c>
      <c r="T165" s="106" t="str">
        <f t="shared" si="70"/>
        <v/>
      </c>
      <c r="U165" s="106" t="str">
        <f t="shared" si="71"/>
        <v/>
      </c>
      <c r="V165" s="106" t="str">
        <f t="shared" si="72"/>
        <v/>
      </c>
      <c r="W165" s="106" t="str">
        <f t="shared" si="73"/>
        <v/>
      </c>
      <c r="X165" s="106" t="str">
        <f t="shared" si="74"/>
        <v/>
      </c>
      <c r="Y165" s="106" t="str">
        <f t="shared" si="75"/>
        <v/>
      </c>
      <c r="Z165" s="106" t="str">
        <f t="shared" si="76"/>
        <v/>
      </c>
      <c r="AA165" s="106" t="str">
        <f t="shared" si="77"/>
        <v/>
      </c>
      <c r="AB165" s="106" t="str">
        <f t="shared" si="78"/>
        <v/>
      </c>
      <c r="AC165" s="106"/>
      <c r="AD165" s="106" t="str">
        <f t="shared" si="79"/>
        <v/>
      </c>
      <c r="AE165" s="106" t="str">
        <f t="shared" si="80"/>
        <v/>
      </c>
      <c r="AF165" s="106" t="str">
        <f t="shared" si="81"/>
        <v/>
      </c>
      <c r="AG165" s="106" t="str">
        <f t="shared" si="82"/>
        <v/>
      </c>
      <c r="AH165" s="106" t="str">
        <f t="shared" si="83"/>
        <v/>
      </c>
      <c r="AI165" s="106" t="str">
        <f t="shared" si="84"/>
        <v/>
      </c>
      <c r="AJ165" s="106" t="str">
        <f t="shared" si="85"/>
        <v/>
      </c>
      <c r="AK165" s="106" t="str">
        <f t="shared" si="86"/>
        <v/>
      </c>
      <c r="AL165" s="106" t="str">
        <f t="shared" si="87"/>
        <v/>
      </c>
      <c r="AM165" s="106" t="str">
        <f t="shared" si="88"/>
        <v/>
      </c>
      <c r="AN165" s="106" t="str">
        <f t="shared" si="89"/>
        <v/>
      </c>
      <c r="AO165" s="106" t="str">
        <f t="shared" si="90"/>
        <v/>
      </c>
      <c r="AP165" s="106" t="str">
        <f t="shared" si="91"/>
        <v/>
      </c>
      <c r="AQ165" s="106" t="str">
        <f t="shared" si="92"/>
        <v/>
      </c>
      <c r="AR165" s="269" t="str">
        <f t="shared" si="93"/>
        <v/>
      </c>
      <c r="AS165" s="269" t="str">
        <f t="shared" si="94"/>
        <v/>
      </c>
      <c r="AT165" s="269" t="str">
        <f t="shared" si="95"/>
        <v/>
      </c>
      <c r="AU165" s="269" t="str">
        <f t="shared" si="96"/>
        <v/>
      </c>
      <c r="AV165" s="269"/>
      <c r="AW165" s="106"/>
      <c r="AX165" s="431" t="str">
        <f t="shared" si="97"/>
        <v/>
      </c>
      <c r="AY165" s="431" t="str">
        <f t="shared" si="98"/>
        <v/>
      </c>
      <c r="AZ165" s="431" t="str">
        <f t="shared" si="99"/>
        <v/>
      </c>
      <c r="BA165" s="431"/>
      <c r="BB165" s="428"/>
      <c r="BC165" s="428"/>
      <c r="BD165" s="428"/>
      <c r="BE165" s="428"/>
    </row>
    <row r="166" spans="1:57" ht="15.75" customHeight="1" x14ac:dyDescent="0.3">
      <c r="A166" s="154" t="str">
        <f>Contacts!$L$11&amp;"_"&amp;'Service Points'!C166</f>
        <v>S8602_129</v>
      </c>
      <c r="B166" s="414">
        <f>IF(ISERROR(VLOOKUP(A166,LY!$D:$E,1,FALSE)),0,1)</f>
        <v>0</v>
      </c>
      <c r="C166" s="305">
        <f t="shared" si="100"/>
        <v>129</v>
      </c>
      <c r="D166" s="307" t="str">
        <f t="shared" ref="D166:D177" si="108">IF($B166=1,VLOOKUP($A166,LY_ServicePoints,2,FALSE),"")</f>
        <v/>
      </c>
      <c r="E166" s="42" t="str">
        <f t="shared" ref="E166:E177" si="109">IF($B166=1,VLOOKUP($A166,LY_ServicePoints,3,FALSE),"")</f>
        <v/>
      </c>
      <c r="F166" s="42" t="str">
        <f t="shared" ref="F166:F177" si="110">IF($B166=1,VLOOKUP($A166,LY_ServicePoints,4,FALSE),"")</f>
        <v/>
      </c>
      <c r="G166" s="42" t="str">
        <f t="shared" ref="G166:G177" si="111">IF($B166=1,VLOOKUP($A166,LY_ServicePoints,5,FALSE),"")</f>
        <v/>
      </c>
      <c r="H166" s="306" t="str">
        <f t="shared" ref="H166:H177" si="112">IF($B166=1,VLOOKUP($A166,LY_ServicePoints,6,FALSE),"")</f>
        <v/>
      </c>
      <c r="I166" s="136" t="str">
        <f t="shared" ref="I166:I177" si="113">IF($B166=1,VLOOKUP($A166,LY_ServicePoints,7,FALSE),"")</f>
        <v/>
      </c>
      <c r="J166" s="412" t="str">
        <f t="shared" si="62"/>
        <v/>
      </c>
      <c r="K166" s="48">
        <f t="shared" ref="K166:K177" si="114">IF(LEN(D166)&gt;0,1,0)</f>
        <v>0</v>
      </c>
      <c r="L166" s="269" t="str">
        <f t="shared" si="63"/>
        <v/>
      </c>
      <c r="M166" s="269" t="str">
        <f t="shared" si="64"/>
        <v/>
      </c>
      <c r="N166" s="152"/>
      <c r="O166" s="106" t="str">
        <f t="shared" si="65"/>
        <v/>
      </c>
      <c r="P166" s="106" t="str">
        <f t="shared" si="66"/>
        <v/>
      </c>
      <c r="Q166" s="106" t="str">
        <f t="shared" si="67"/>
        <v/>
      </c>
      <c r="R166" s="106" t="str">
        <f t="shared" si="68"/>
        <v/>
      </c>
      <c r="S166" s="106" t="str">
        <f t="shared" si="69"/>
        <v/>
      </c>
      <c r="T166" s="106" t="str">
        <f t="shared" si="70"/>
        <v/>
      </c>
      <c r="U166" s="106" t="str">
        <f t="shared" si="71"/>
        <v/>
      </c>
      <c r="V166" s="106" t="str">
        <f t="shared" si="72"/>
        <v/>
      </c>
      <c r="W166" s="106" t="str">
        <f t="shared" si="73"/>
        <v/>
      </c>
      <c r="X166" s="106" t="str">
        <f t="shared" si="74"/>
        <v/>
      </c>
      <c r="Y166" s="106" t="str">
        <f t="shared" si="75"/>
        <v/>
      </c>
      <c r="Z166" s="106" t="str">
        <f t="shared" si="76"/>
        <v/>
      </c>
      <c r="AA166" s="106" t="str">
        <f t="shared" si="77"/>
        <v/>
      </c>
      <c r="AB166" s="106" t="str">
        <f t="shared" si="78"/>
        <v/>
      </c>
      <c r="AC166" s="106"/>
      <c r="AD166" s="106" t="str">
        <f t="shared" si="79"/>
        <v/>
      </c>
      <c r="AE166" s="106" t="str">
        <f t="shared" si="80"/>
        <v/>
      </c>
      <c r="AF166" s="106" t="str">
        <f t="shared" si="81"/>
        <v/>
      </c>
      <c r="AG166" s="106" t="str">
        <f t="shared" si="82"/>
        <v/>
      </c>
      <c r="AH166" s="106" t="str">
        <f t="shared" si="83"/>
        <v/>
      </c>
      <c r="AI166" s="106" t="str">
        <f t="shared" si="84"/>
        <v/>
      </c>
      <c r="AJ166" s="106" t="str">
        <f t="shared" si="85"/>
        <v/>
      </c>
      <c r="AK166" s="106" t="str">
        <f t="shared" si="86"/>
        <v/>
      </c>
      <c r="AL166" s="106" t="str">
        <f t="shared" si="87"/>
        <v/>
      </c>
      <c r="AM166" s="106" t="str">
        <f t="shared" si="88"/>
        <v/>
      </c>
      <c r="AN166" s="106" t="str">
        <f t="shared" si="89"/>
        <v/>
      </c>
      <c r="AO166" s="106" t="str">
        <f t="shared" si="90"/>
        <v/>
      </c>
      <c r="AP166" s="106" t="str">
        <f t="shared" si="91"/>
        <v/>
      </c>
      <c r="AQ166" s="106" t="str">
        <f t="shared" si="92"/>
        <v/>
      </c>
      <c r="AR166" s="269" t="str">
        <f t="shared" si="93"/>
        <v/>
      </c>
      <c r="AS166" s="269" t="str">
        <f t="shared" si="94"/>
        <v/>
      </c>
      <c r="AT166" s="269" t="str">
        <f t="shared" si="95"/>
        <v/>
      </c>
      <c r="AU166" s="269" t="str">
        <f t="shared" si="96"/>
        <v/>
      </c>
      <c r="AV166" s="269"/>
      <c r="AW166" s="106"/>
      <c r="AX166" s="431" t="str">
        <f t="shared" si="97"/>
        <v/>
      </c>
      <c r="AY166" s="431" t="str">
        <f t="shared" si="98"/>
        <v/>
      </c>
      <c r="AZ166" s="431" t="str">
        <f t="shared" si="99"/>
        <v/>
      </c>
      <c r="BA166" s="431"/>
      <c r="BB166" s="428"/>
      <c r="BC166" s="428"/>
      <c r="BD166" s="428"/>
      <c r="BE166" s="428"/>
    </row>
    <row r="167" spans="1:57" ht="15.75" customHeight="1" x14ac:dyDescent="0.3">
      <c r="A167" s="154" t="str">
        <f>Contacts!$L$11&amp;"_"&amp;'Service Points'!C167</f>
        <v>S8602_130</v>
      </c>
      <c r="B167" s="414">
        <f>IF(ISERROR(VLOOKUP(A167,LY!$D:$E,1,FALSE)),0,1)</f>
        <v>0</v>
      </c>
      <c r="C167" s="305">
        <f t="shared" si="100"/>
        <v>130</v>
      </c>
      <c r="D167" s="307" t="str">
        <f t="shared" si="108"/>
        <v/>
      </c>
      <c r="E167" s="42" t="str">
        <f t="shared" si="109"/>
        <v/>
      </c>
      <c r="F167" s="42" t="str">
        <f t="shared" si="110"/>
        <v/>
      </c>
      <c r="G167" s="42" t="str">
        <f t="shared" si="111"/>
        <v/>
      </c>
      <c r="H167" s="306" t="str">
        <f t="shared" si="112"/>
        <v/>
      </c>
      <c r="I167" s="136" t="str">
        <f t="shared" si="113"/>
        <v/>
      </c>
      <c r="J167" s="412" t="str">
        <f t="shared" ref="J167:J177" si="115">IF(OR(ISTEXT(F167),ISTEXT(G167)),LEFT(E167,1),"")</f>
        <v/>
      </c>
      <c r="K167" s="48">
        <f t="shared" si="114"/>
        <v>0</v>
      </c>
      <c r="L167" s="269" t="str">
        <f t="shared" ref="L167:L177" si="116">IF($K167=0,"",IF(OR($I167="(Select)",$I167="Select",$I167="No",I167=""),0,1))</f>
        <v/>
      </c>
      <c r="M167" s="269" t="str">
        <f t="shared" ref="M167:M177" si="117">IF($K167=0,"",IF(OR($I167="(Select)",$I167="Select",$I167="Yes",I167=""),0,1))</f>
        <v/>
      </c>
      <c r="N167" s="152"/>
      <c r="O167" s="106" t="str">
        <f t="shared" ref="O167:O177" si="118">IF($K167=0,"",IF(AND($L167=1,$E167="Static",SUM($F167,$G167)&gt;=60),1,0))</f>
        <v/>
      </c>
      <c r="P167" s="106" t="str">
        <f t="shared" ref="P167:P177" si="119">IF($K167=0,"",IF(AND($L167=1,$E167="Static",SUM($F167,$G167)&gt;=55),1-O167,0))</f>
        <v/>
      </c>
      <c r="Q167" s="106" t="str">
        <f t="shared" ref="Q167:Q177" si="120">IF($K167=0,"",IF(AND($L167=1,$E167="Static",SUM($F167,$G167)&gt;=50),1-SUM(O167:P167),0))</f>
        <v/>
      </c>
      <c r="R167" s="106" t="str">
        <f t="shared" ref="R167:R177" si="121">IF($K167=0,"",IF(AND($L167=1,$E167="Static",SUM($F167,$G167)&gt;=45),1-SUM(O167:Q167),0))</f>
        <v/>
      </c>
      <c r="S167" s="106" t="str">
        <f t="shared" ref="S167:S177" si="122">IF($K167=0,"",IF(AND($L167=1,$E167="Static",SUM($F167,$G167)&gt;=40),1-SUM(O167:R167),0))</f>
        <v/>
      </c>
      <c r="T167" s="106" t="str">
        <f t="shared" ref="T167:T177" si="123">IF($K167=0,"",IF(AND($L167=1,$E167="Static",SUM($F167,$G167)&gt;=35),1-SUM(O167:S167),0))</f>
        <v/>
      </c>
      <c r="U167" s="106" t="str">
        <f t="shared" ref="U167:U177" si="124">IF($K167=0,"",IF(AND($L167=1,$E167="Static",SUM($F167,$G167)&gt;=30),1-SUM(O167:T167),0))</f>
        <v/>
      </c>
      <c r="V167" s="106" t="str">
        <f t="shared" ref="V167:V177" si="125">IF($K167=0,"",IF(AND($L167=1,$E167="Static",SUM($F167,$G167)&gt;=25),1-SUM(O167:U167),0))</f>
        <v/>
      </c>
      <c r="W167" s="106" t="str">
        <f t="shared" ref="W167:W177" si="126">IF($K167=0,"",IF(AND($L167=1,$E167="Static",SUM($F167,$G167)&gt;=20),1-SUM(O167:V167),0))</f>
        <v/>
      </c>
      <c r="X167" s="106" t="str">
        <f t="shared" ref="X167:X177" si="127">IF($K167=0,"",IF(AND($L167=1,$E167="Static",SUM($F167,$G167)&gt;=15),1-SUM(O167:W167),0))</f>
        <v/>
      </c>
      <c r="Y167" s="106" t="str">
        <f t="shared" ref="Y167:Y177" si="128">IF($K167=0,"",IF(AND($L167=1,$E167="Static",SUM($F167,$G167)&gt;=10),1-SUM(O167:X167),0))</f>
        <v/>
      </c>
      <c r="Z167" s="106" t="str">
        <f t="shared" ref="Z167:Z177" si="129">IF($K167=0,"",IF(AND($L167=1,$E167="Mobile",SUM($F167,$G167)&gt;=10),1,0))</f>
        <v/>
      </c>
      <c r="AA167" s="106" t="str">
        <f t="shared" ref="AA167:AA177" si="130">IF($K167=0,"",IF(AND($L167=1,$E167="Mobile",SUM($F167,$G167)&lt;10),1,0))</f>
        <v/>
      </c>
      <c r="AB167" s="106" t="str">
        <f t="shared" ref="AB167:AB177" si="131">IF($K167=0,"",IF(AND($L167=1,$E167="Static",SUM($F167,$G167)&lt;10),1,0))</f>
        <v/>
      </c>
      <c r="AC167" s="106"/>
      <c r="AD167" s="106" t="str">
        <f t="shared" ref="AD167:AD177" si="132">IF($K167=0,"",IF(AND($M167=1,$E167="Static",SUM($F167,$G167)&gt;=60),1,0))</f>
        <v/>
      </c>
      <c r="AE167" s="106" t="str">
        <f t="shared" ref="AE167:AE177" si="133">IF($K167=0,"",IF(AND($M167=1,$E167="Static",SUM($F167,$G167)&gt;=55),1-AD167,0))</f>
        <v/>
      </c>
      <c r="AF167" s="106" t="str">
        <f t="shared" ref="AF167:AF177" si="134">IF($K167=0,"",IF(AND($M167=1,$E167="Static",SUM($F167,$G167)&gt;=50),1-SUM(AD167:AE167),0))</f>
        <v/>
      </c>
      <c r="AG167" s="106" t="str">
        <f t="shared" ref="AG167:AG177" si="135">IF($K167=0,"",IF(AND($M167=1,$E167="Static",SUM($F167,$G167)&gt;=45),1-SUM(AD167:AF167),0))</f>
        <v/>
      </c>
      <c r="AH167" s="106" t="str">
        <f t="shared" ref="AH167:AH177" si="136">IF($K167=0,"",IF(AND($M167=1,$E167="Static",SUM($F167,$G167)&gt;=40),1-SUM(AD167:AG167),0))</f>
        <v/>
      </c>
      <c r="AI167" s="106" t="str">
        <f t="shared" ref="AI167:AI177" si="137">IF($K167=0,"",IF(AND($M167=1,$E167="Static",SUM($F167,$G167)&gt;=35),1-SUM(AD167:AH167),0))</f>
        <v/>
      </c>
      <c r="AJ167" s="106" t="str">
        <f t="shared" ref="AJ167:AJ177" si="138">IF($K167=0,"",IF(AND($M167=1,$E167="Static",SUM($F167,$G167)&gt;=30),1-SUM(AD167:AI167),0))</f>
        <v/>
      </c>
      <c r="AK167" s="106" t="str">
        <f t="shared" ref="AK167:AK177" si="139">IF($K167=0,"",IF(AND($M167=1,$E167="Static",SUM($F167,$G167)&gt;=25),1-SUM(AD167:AJ167),0))</f>
        <v/>
      </c>
      <c r="AL167" s="106" t="str">
        <f t="shared" ref="AL167:AL177" si="140">IF($K167=0,"",IF(AND($M167=1,$E167="Static",SUM($F167,$G167)&gt;=20),1-SUM(AD167:AK167),0))</f>
        <v/>
      </c>
      <c r="AM167" s="106" t="str">
        <f t="shared" ref="AM167:AM177" si="141">IF($K167=0,"",IF(AND($M167=1,$E167="Static",SUM($F167,$G167)&gt;=15),1-SUM(AD167:AL167),0))</f>
        <v/>
      </c>
      <c r="AN167" s="106" t="str">
        <f t="shared" ref="AN167:AN177" si="142">IF($K167=0,"",IF(AND($M167=1,$E167="Static",SUM($F167,$G167)&gt;=10),1-SUM(AD167:AM167),0))</f>
        <v/>
      </c>
      <c r="AO167" s="106" t="str">
        <f t="shared" ref="AO167:AO177" si="143">IF($K167=0,"",IF(AND($M167=1,$E167="Mobile",SUM($F167,$G167)&gt;=10),1,0))</f>
        <v/>
      </c>
      <c r="AP167" s="106" t="str">
        <f t="shared" ref="AP167:AP177" si="144">IF($K167=0,"",IF(AND($M167=1,$E167="Mobile",SUM($F167,$G167)&lt;10),1,0))</f>
        <v/>
      </c>
      <c r="AQ167" s="106" t="str">
        <f t="shared" ref="AQ167:AQ177" si="145">IF($K167=0,"",IF(AND($M167=1,$E167="Static",SUM($F167,$G167)&lt;10),1,0))</f>
        <v/>
      </c>
      <c r="AR167" s="269" t="str">
        <f t="shared" ref="AR167:AR172" si="146">IF($K167=0,"",IF($H167="Local Authority Run Library",1,0))</f>
        <v/>
      </c>
      <c r="AS167" s="269" t="str">
        <f t="shared" ref="AS167:AS172" si="147">IF($K167=0,"",IF($H167="Community Managed Co-Produced Library",1,0))</f>
        <v/>
      </c>
      <c r="AT167" s="269" t="str">
        <f t="shared" ref="AT167:AT172" si="148">IF($K167=0,"",IF($H167="Commissioned Community Co-Produced Library",1,0))</f>
        <v/>
      </c>
      <c r="AU167" s="269" t="str">
        <f t="shared" ref="AU167:AU172" si="149">IF($K167=0,"",IF($H167="Independent Library",1,0))</f>
        <v/>
      </c>
      <c r="AV167" s="269"/>
      <c r="AW167" s="106"/>
      <c r="AX167" s="431" t="str">
        <f t="shared" ref="AX167:AX177" si="150">IF(Q167=1,$F167,"")</f>
        <v/>
      </c>
      <c r="AY167" s="431" t="str">
        <f t="shared" ref="AY167:AY177" si="151">IF(R167=1,$F167,"")</f>
        <v/>
      </c>
      <c r="AZ167" s="431" t="str">
        <f t="shared" ref="AZ167:AZ177" si="152">IF(Z167=1,$F167,"")</f>
        <v/>
      </c>
      <c r="BA167" s="431"/>
      <c r="BB167" s="428"/>
      <c r="BC167" s="428"/>
      <c r="BD167" s="428"/>
      <c r="BE167" s="428"/>
    </row>
    <row r="168" spans="1:57" ht="15.75" customHeight="1" x14ac:dyDescent="0.3">
      <c r="A168" s="154" t="str">
        <f>Contacts!$L$11&amp;"_"&amp;'Service Points'!C168</f>
        <v>S8602_131</v>
      </c>
      <c r="B168" s="414">
        <f>IF(ISERROR(VLOOKUP(A168,LY!$D:$E,1,FALSE)),0,1)</f>
        <v>0</v>
      </c>
      <c r="C168" s="305">
        <f t="shared" ref="C168:C177" si="153">C167+1</f>
        <v>131</v>
      </c>
      <c r="D168" s="307" t="str">
        <f t="shared" si="108"/>
        <v/>
      </c>
      <c r="E168" s="42" t="str">
        <f t="shared" si="109"/>
        <v/>
      </c>
      <c r="F168" s="42" t="str">
        <f t="shared" si="110"/>
        <v/>
      </c>
      <c r="G168" s="42" t="str">
        <f t="shared" si="111"/>
        <v/>
      </c>
      <c r="H168" s="306" t="str">
        <f t="shared" si="112"/>
        <v/>
      </c>
      <c r="I168" s="136" t="str">
        <f t="shared" si="113"/>
        <v/>
      </c>
      <c r="J168" s="412" t="str">
        <f t="shared" si="115"/>
        <v/>
      </c>
      <c r="K168" s="48">
        <f t="shared" si="114"/>
        <v>0</v>
      </c>
      <c r="L168" s="269" t="str">
        <f t="shared" si="116"/>
        <v/>
      </c>
      <c r="M168" s="269" t="str">
        <f t="shared" si="117"/>
        <v/>
      </c>
      <c r="N168" s="152"/>
      <c r="O168" s="106" t="str">
        <f t="shared" si="118"/>
        <v/>
      </c>
      <c r="P168" s="106" t="str">
        <f t="shared" si="119"/>
        <v/>
      </c>
      <c r="Q168" s="106" t="str">
        <f t="shared" si="120"/>
        <v/>
      </c>
      <c r="R168" s="106" t="str">
        <f t="shared" si="121"/>
        <v/>
      </c>
      <c r="S168" s="106" t="str">
        <f t="shared" si="122"/>
        <v/>
      </c>
      <c r="T168" s="106" t="str">
        <f t="shared" si="123"/>
        <v/>
      </c>
      <c r="U168" s="106" t="str">
        <f t="shared" si="124"/>
        <v/>
      </c>
      <c r="V168" s="106" t="str">
        <f t="shared" si="125"/>
        <v/>
      </c>
      <c r="W168" s="106" t="str">
        <f t="shared" si="126"/>
        <v/>
      </c>
      <c r="X168" s="106" t="str">
        <f t="shared" si="127"/>
        <v/>
      </c>
      <c r="Y168" s="106" t="str">
        <f t="shared" si="128"/>
        <v/>
      </c>
      <c r="Z168" s="106" t="str">
        <f t="shared" si="129"/>
        <v/>
      </c>
      <c r="AA168" s="106" t="str">
        <f t="shared" si="130"/>
        <v/>
      </c>
      <c r="AB168" s="106" t="str">
        <f t="shared" si="131"/>
        <v/>
      </c>
      <c r="AC168" s="106"/>
      <c r="AD168" s="106" t="str">
        <f t="shared" si="132"/>
        <v/>
      </c>
      <c r="AE168" s="106" t="str">
        <f t="shared" si="133"/>
        <v/>
      </c>
      <c r="AF168" s="106" t="str">
        <f t="shared" si="134"/>
        <v/>
      </c>
      <c r="AG168" s="106" t="str">
        <f t="shared" si="135"/>
        <v/>
      </c>
      <c r="AH168" s="106" t="str">
        <f t="shared" si="136"/>
        <v/>
      </c>
      <c r="AI168" s="106" t="str">
        <f t="shared" si="137"/>
        <v/>
      </c>
      <c r="AJ168" s="106" t="str">
        <f t="shared" si="138"/>
        <v/>
      </c>
      <c r="AK168" s="106" t="str">
        <f t="shared" si="139"/>
        <v/>
      </c>
      <c r="AL168" s="106" t="str">
        <f t="shared" si="140"/>
        <v/>
      </c>
      <c r="AM168" s="106" t="str">
        <f t="shared" si="141"/>
        <v/>
      </c>
      <c r="AN168" s="106" t="str">
        <f t="shared" si="142"/>
        <v/>
      </c>
      <c r="AO168" s="106" t="str">
        <f t="shared" si="143"/>
        <v/>
      </c>
      <c r="AP168" s="106" t="str">
        <f t="shared" si="144"/>
        <v/>
      </c>
      <c r="AQ168" s="106" t="str">
        <f t="shared" si="145"/>
        <v/>
      </c>
      <c r="AR168" s="269" t="str">
        <f t="shared" si="146"/>
        <v/>
      </c>
      <c r="AS168" s="269" t="str">
        <f t="shared" si="147"/>
        <v/>
      </c>
      <c r="AT168" s="269" t="str">
        <f t="shared" si="148"/>
        <v/>
      </c>
      <c r="AU168" s="269" t="str">
        <f t="shared" si="149"/>
        <v/>
      </c>
      <c r="AV168" s="269"/>
      <c r="AW168" s="106"/>
      <c r="AX168" s="431" t="str">
        <f t="shared" si="150"/>
        <v/>
      </c>
      <c r="AY168" s="431" t="str">
        <f t="shared" si="151"/>
        <v/>
      </c>
      <c r="AZ168" s="431" t="str">
        <f t="shared" si="152"/>
        <v/>
      </c>
      <c r="BA168" s="431"/>
      <c r="BB168" s="428"/>
      <c r="BC168" s="428"/>
      <c r="BD168" s="428"/>
      <c r="BE168" s="428"/>
    </row>
    <row r="169" spans="1:57" ht="15.75" customHeight="1" x14ac:dyDescent="0.3">
      <c r="A169" s="154" t="str">
        <f>Contacts!$L$11&amp;"_"&amp;'Service Points'!C169</f>
        <v>S8602_132</v>
      </c>
      <c r="B169" s="414">
        <f>IF(ISERROR(VLOOKUP(A169,LY!$D:$E,1,FALSE)),0,1)</f>
        <v>0</v>
      </c>
      <c r="C169" s="305">
        <f t="shared" si="153"/>
        <v>132</v>
      </c>
      <c r="D169" s="307" t="str">
        <f t="shared" si="108"/>
        <v/>
      </c>
      <c r="E169" s="42" t="str">
        <f t="shared" si="109"/>
        <v/>
      </c>
      <c r="F169" s="42" t="str">
        <f t="shared" si="110"/>
        <v/>
      </c>
      <c r="G169" s="42" t="str">
        <f t="shared" si="111"/>
        <v/>
      </c>
      <c r="H169" s="306" t="str">
        <f t="shared" si="112"/>
        <v/>
      </c>
      <c r="I169" s="136" t="str">
        <f t="shared" si="113"/>
        <v/>
      </c>
      <c r="J169" s="412" t="str">
        <f t="shared" si="115"/>
        <v/>
      </c>
      <c r="K169" s="48">
        <f t="shared" si="114"/>
        <v>0</v>
      </c>
      <c r="L169" s="269" t="str">
        <f t="shared" si="116"/>
        <v/>
      </c>
      <c r="M169" s="269" t="str">
        <f t="shared" si="117"/>
        <v/>
      </c>
      <c r="N169" s="152"/>
      <c r="O169" s="106" t="str">
        <f t="shared" si="118"/>
        <v/>
      </c>
      <c r="P169" s="106" t="str">
        <f t="shared" si="119"/>
        <v/>
      </c>
      <c r="Q169" s="106" t="str">
        <f t="shared" si="120"/>
        <v/>
      </c>
      <c r="R169" s="106" t="str">
        <f t="shared" si="121"/>
        <v/>
      </c>
      <c r="S169" s="106" t="str">
        <f t="shared" si="122"/>
        <v/>
      </c>
      <c r="T169" s="106" t="str">
        <f t="shared" si="123"/>
        <v/>
      </c>
      <c r="U169" s="106" t="str">
        <f t="shared" si="124"/>
        <v/>
      </c>
      <c r="V169" s="106" t="str">
        <f t="shared" si="125"/>
        <v/>
      </c>
      <c r="W169" s="106" t="str">
        <f t="shared" si="126"/>
        <v/>
      </c>
      <c r="X169" s="106" t="str">
        <f t="shared" si="127"/>
        <v/>
      </c>
      <c r="Y169" s="106" t="str">
        <f t="shared" si="128"/>
        <v/>
      </c>
      <c r="Z169" s="106" t="str">
        <f t="shared" si="129"/>
        <v/>
      </c>
      <c r="AA169" s="106" t="str">
        <f t="shared" si="130"/>
        <v/>
      </c>
      <c r="AB169" s="106" t="str">
        <f t="shared" si="131"/>
        <v/>
      </c>
      <c r="AC169" s="106"/>
      <c r="AD169" s="106" t="str">
        <f t="shared" si="132"/>
        <v/>
      </c>
      <c r="AE169" s="106" t="str">
        <f t="shared" si="133"/>
        <v/>
      </c>
      <c r="AF169" s="106" t="str">
        <f t="shared" si="134"/>
        <v/>
      </c>
      <c r="AG169" s="106" t="str">
        <f t="shared" si="135"/>
        <v/>
      </c>
      <c r="AH169" s="106" t="str">
        <f t="shared" si="136"/>
        <v/>
      </c>
      <c r="AI169" s="106" t="str">
        <f t="shared" si="137"/>
        <v/>
      </c>
      <c r="AJ169" s="106" t="str">
        <f t="shared" si="138"/>
        <v/>
      </c>
      <c r="AK169" s="106" t="str">
        <f t="shared" si="139"/>
        <v/>
      </c>
      <c r="AL169" s="106" t="str">
        <f t="shared" si="140"/>
        <v/>
      </c>
      <c r="AM169" s="106" t="str">
        <f t="shared" si="141"/>
        <v/>
      </c>
      <c r="AN169" s="106" t="str">
        <f t="shared" si="142"/>
        <v/>
      </c>
      <c r="AO169" s="106" t="str">
        <f t="shared" si="143"/>
        <v/>
      </c>
      <c r="AP169" s="106" t="str">
        <f t="shared" si="144"/>
        <v/>
      </c>
      <c r="AQ169" s="106" t="str">
        <f t="shared" si="145"/>
        <v/>
      </c>
      <c r="AR169" s="269" t="str">
        <f t="shared" si="146"/>
        <v/>
      </c>
      <c r="AS169" s="269" t="str">
        <f t="shared" si="147"/>
        <v/>
      </c>
      <c r="AT169" s="269" t="str">
        <f t="shared" si="148"/>
        <v/>
      </c>
      <c r="AU169" s="269" t="str">
        <f t="shared" si="149"/>
        <v/>
      </c>
      <c r="AV169" s="269"/>
      <c r="AW169" s="106"/>
      <c r="AX169" s="431" t="str">
        <f t="shared" si="150"/>
        <v/>
      </c>
      <c r="AY169" s="431" t="str">
        <f t="shared" si="151"/>
        <v/>
      </c>
      <c r="AZ169" s="431" t="str">
        <f t="shared" si="152"/>
        <v/>
      </c>
      <c r="BA169" s="431"/>
      <c r="BB169" s="428"/>
      <c r="BC169" s="428"/>
      <c r="BD169" s="428"/>
      <c r="BE169" s="428"/>
    </row>
    <row r="170" spans="1:57" ht="15.75" customHeight="1" x14ac:dyDescent="0.3">
      <c r="A170" s="154" t="str">
        <f>Contacts!$L$11&amp;"_"&amp;'Service Points'!C170</f>
        <v>S8602_133</v>
      </c>
      <c r="B170" s="414">
        <f>IF(ISERROR(VLOOKUP(A170,LY!$D:$E,1,FALSE)),0,1)</f>
        <v>0</v>
      </c>
      <c r="C170" s="305">
        <f t="shared" si="153"/>
        <v>133</v>
      </c>
      <c r="D170" s="307" t="str">
        <f t="shared" si="108"/>
        <v/>
      </c>
      <c r="E170" s="42" t="str">
        <f t="shared" si="109"/>
        <v/>
      </c>
      <c r="F170" s="42" t="str">
        <f t="shared" si="110"/>
        <v/>
      </c>
      <c r="G170" s="42" t="str">
        <f t="shared" si="111"/>
        <v/>
      </c>
      <c r="H170" s="306" t="str">
        <f t="shared" si="112"/>
        <v/>
      </c>
      <c r="I170" s="136" t="str">
        <f t="shared" si="113"/>
        <v/>
      </c>
      <c r="J170" s="412" t="str">
        <f t="shared" si="115"/>
        <v/>
      </c>
      <c r="K170" s="48">
        <f t="shared" si="114"/>
        <v>0</v>
      </c>
      <c r="L170" s="269" t="str">
        <f t="shared" si="116"/>
        <v/>
      </c>
      <c r="M170" s="269" t="str">
        <f t="shared" si="117"/>
        <v/>
      </c>
      <c r="N170" s="152"/>
      <c r="O170" s="106" t="str">
        <f t="shared" si="118"/>
        <v/>
      </c>
      <c r="P170" s="106" t="str">
        <f t="shared" si="119"/>
        <v/>
      </c>
      <c r="Q170" s="106" t="str">
        <f t="shared" si="120"/>
        <v/>
      </c>
      <c r="R170" s="106" t="str">
        <f t="shared" si="121"/>
        <v/>
      </c>
      <c r="S170" s="106" t="str">
        <f t="shared" si="122"/>
        <v/>
      </c>
      <c r="T170" s="106" t="str">
        <f t="shared" si="123"/>
        <v/>
      </c>
      <c r="U170" s="106" t="str">
        <f t="shared" si="124"/>
        <v/>
      </c>
      <c r="V170" s="106" t="str">
        <f t="shared" si="125"/>
        <v/>
      </c>
      <c r="W170" s="106" t="str">
        <f t="shared" si="126"/>
        <v/>
      </c>
      <c r="X170" s="106" t="str">
        <f t="shared" si="127"/>
        <v/>
      </c>
      <c r="Y170" s="106" t="str">
        <f t="shared" si="128"/>
        <v/>
      </c>
      <c r="Z170" s="106" t="str">
        <f t="shared" si="129"/>
        <v/>
      </c>
      <c r="AA170" s="106" t="str">
        <f t="shared" si="130"/>
        <v/>
      </c>
      <c r="AB170" s="106" t="str">
        <f t="shared" si="131"/>
        <v/>
      </c>
      <c r="AC170" s="106"/>
      <c r="AD170" s="106" t="str">
        <f t="shared" si="132"/>
        <v/>
      </c>
      <c r="AE170" s="106" t="str">
        <f t="shared" si="133"/>
        <v/>
      </c>
      <c r="AF170" s="106" t="str">
        <f t="shared" si="134"/>
        <v/>
      </c>
      <c r="AG170" s="106" t="str">
        <f t="shared" si="135"/>
        <v/>
      </c>
      <c r="AH170" s="106" t="str">
        <f t="shared" si="136"/>
        <v/>
      </c>
      <c r="AI170" s="106" t="str">
        <f t="shared" si="137"/>
        <v/>
      </c>
      <c r="AJ170" s="106" t="str">
        <f t="shared" si="138"/>
        <v/>
      </c>
      <c r="AK170" s="106" t="str">
        <f t="shared" si="139"/>
        <v/>
      </c>
      <c r="AL170" s="106" t="str">
        <f t="shared" si="140"/>
        <v/>
      </c>
      <c r="AM170" s="106" t="str">
        <f t="shared" si="141"/>
        <v/>
      </c>
      <c r="AN170" s="106" t="str">
        <f t="shared" si="142"/>
        <v/>
      </c>
      <c r="AO170" s="106" t="str">
        <f t="shared" si="143"/>
        <v/>
      </c>
      <c r="AP170" s="106" t="str">
        <f t="shared" si="144"/>
        <v/>
      </c>
      <c r="AQ170" s="106" t="str">
        <f t="shared" si="145"/>
        <v/>
      </c>
      <c r="AR170" s="269" t="str">
        <f t="shared" si="146"/>
        <v/>
      </c>
      <c r="AS170" s="269" t="str">
        <f t="shared" si="147"/>
        <v/>
      </c>
      <c r="AT170" s="269" t="str">
        <f t="shared" si="148"/>
        <v/>
      </c>
      <c r="AU170" s="269" t="str">
        <f t="shared" si="149"/>
        <v/>
      </c>
      <c r="AV170" s="269"/>
      <c r="AW170" s="106"/>
      <c r="AX170" s="431" t="str">
        <f t="shared" si="150"/>
        <v/>
      </c>
      <c r="AY170" s="431" t="str">
        <f t="shared" si="151"/>
        <v/>
      </c>
      <c r="AZ170" s="431" t="str">
        <f t="shared" si="152"/>
        <v/>
      </c>
      <c r="BA170" s="431"/>
      <c r="BB170" s="428"/>
      <c r="BC170" s="428"/>
      <c r="BD170" s="428"/>
      <c r="BE170" s="428"/>
    </row>
    <row r="171" spans="1:57" ht="15.75" customHeight="1" x14ac:dyDescent="0.3">
      <c r="A171" s="154" t="str">
        <f>Contacts!$L$11&amp;"_"&amp;'Service Points'!C171</f>
        <v>S8602_134</v>
      </c>
      <c r="B171" s="414">
        <f>IF(ISERROR(VLOOKUP(A171,LY!$D:$E,1,FALSE)),0,1)</f>
        <v>0</v>
      </c>
      <c r="C171" s="305">
        <f t="shared" si="153"/>
        <v>134</v>
      </c>
      <c r="D171" s="307" t="str">
        <f t="shared" si="108"/>
        <v/>
      </c>
      <c r="E171" s="42" t="str">
        <f t="shared" si="109"/>
        <v/>
      </c>
      <c r="F171" s="42" t="str">
        <f t="shared" si="110"/>
        <v/>
      </c>
      <c r="G171" s="42" t="str">
        <f t="shared" si="111"/>
        <v/>
      </c>
      <c r="H171" s="306" t="str">
        <f t="shared" si="112"/>
        <v/>
      </c>
      <c r="I171" s="136" t="str">
        <f t="shared" si="113"/>
        <v/>
      </c>
      <c r="J171" s="412" t="str">
        <f t="shared" si="115"/>
        <v/>
      </c>
      <c r="K171" s="48">
        <f t="shared" si="114"/>
        <v>0</v>
      </c>
      <c r="L171" s="269" t="str">
        <f t="shared" si="116"/>
        <v/>
      </c>
      <c r="M171" s="269" t="str">
        <f t="shared" si="117"/>
        <v/>
      </c>
      <c r="N171" s="152"/>
      <c r="O171" s="106" t="str">
        <f t="shared" si="118"/>
        <v/>
      </c>
      <c r="P171" s="106" t="str">
        <f t="shared" si="119"/>
        <v/>
      </c>
      <c r="Q171" s="106" t="str">
        <f t="shared" si="120"/>
        <v/>
      </c>
      <c r="R171" s="106" t="str">
        <f t="shared" si="121"/>
        <v/>
      </c>
      <c r="S171" s="106" t="str">
        <f t="shared" si="122"/>
        <v/>
      </c>
      <c r="T171" s="106" t="str">
        <f t="shared" si="123"/>
        <v/>
      </c>
      <c r="U171" s="106" t="str">
        <f t="shared" si="124"/>
        <v/>
      </c>
      <c r="V171" s="106" t="str">
        <f t="shared" si="125"/>
        <v/>
      </c>
      <c r="W171" s="106" t="str">
        <f t="shared" si="126"/>
        <v/>
      </c>
      <c r="X171" s="106" t="str">
        <f t="shared" si="127"/>
        <v/>
      </c>
      <c r="Y171" s="106" t="str">
        <f t="shared" si="128"/>
        <v/>
      </c>
      <c r="Z171" s="106" t="str">
        <f t="shared" si="129"/>
        <v/>
      </c>
      <c r="AA171" s="106" t="str">
        <f t="shared" si="130"/>
        <v/>
      </c>
      <c r="AB171" s="106" t="str">
        <f t="shared" si="131"/>
        <v/>
      </c>
      <c r="AC171" s="106"/>
      <c r="AD171" s="106" t="str">
        <f t="shared" si="132"/>
        <v/>
      </c>
      <c r="AE171" s="106" t="str">
        <f t="shared" si="133"/>
        <v/>
      </c>
      <c r="AF171" s="106" t="str">
        <f t="shared" si="134"/>
        <v/>
      </c>
      <c r="AG171" s="106" t="str">
        <f t="shared" si="135"/>
        <v/>
      </c>
      <c r="AH171" s="106" t="str">
        <f t="shared" si="136"/>
        <v/>
      </c>
      <c r="AI171" s="106" t="str">
        <f t="shared" si="137"/>
        <v/>
      </c>
      <c r="AJ171" s="106" t="str">
        <f t="shared" si="138"/>
        <v/>
      </c>
      <c r="AK171" s="106" t="str">
        <f t="shared" si="139"/>
        <v/>
      </c>
      <c r="AL171" s="106" t="str">
        <f t="shared" si="140"/>
        <v/>
      </c>
      <c r="AM171" s="106" t="str">
        <f t="shared" si="141"/>
        <v/>
      </c>
      <c r="AN171" s="106" t="str">
        <f t="shared" si="142"/>
        <v/>
      </c>
      <c r="AO171" s="106" t="str">
        <f t="shared" si="143"/>
        <v/>
      </c>
      <c r="AP171" s="106" t="str">
        <f t="shared" si="144"/>
        <v/>
      </c>
      <c r="AQ171" s="106" t="str">
        <f t="shared" si="145"/>
        <v/>
      </c>
      <c r="AR171" s="269" t="str">
        <f t="shared" si="146"/>
        <v/>
      </c>
      <c r="AS171" s="269" t="str">
        <f t="shared" si="147"/>
        <v/>
      </c>
      <c r="AT171" s="269" t="str">
        <f t="shared" si="148"/>
        <v/>
      </c>
      <c r="AU171" s="269" t="str">
        <f t="shared" si="149"/>
        <v/>
      </c>
      <c r="AV171" s="269"/>
      <c r="AW171" s="106"/>
      <c r="AX171" s="431" t="str">
        <f t="shared" si="150"/>
        <v/>
      </c>
      <c r="AY171" s="431" t="str">
        <f t="shared" si="151"/>
        <v/>
      </c>
      <c r="AZ171" s="431" t="str">
        <f t="shared" si="152"/>
        <v/>
      </c>
      <c r="BA171" s="431"/>
      <c r="BB171" s="428"/>
      <c r="BC171" s="428"/>
      <c r="BD171" s="428"/>
      <c r="BE171" s="428"/>
    </row>
    <row r="172" spans="1:57" ht="15.75" customHeight="1" x14ac:dyDescent="0.3">
      <c r="A172" s="154" t="str">
        <f>Contacts!$L$11&amp;"_"&amp;'Service Points'!C172</f>
        <v>S8602_135</v>
      </c>
      <c r="B172" s="414">
        <f>IF(ISERROR(VLOOKUP(A172,LY!$D:$E,1,FALSE)),0,1)</f>
        <v>0</v>
      </c>
      <c r="C172" s="305">
        <f t="shared" si="153"/>
        <v>135</v>
      </c>
      <c r="D172" s="307" t="str">
        <f t="shared" si="108"/>
        <v/>
      </c>
      <c r="E172" s="42" t="str">
        <f t="shared" si="109"/>
        <v/>
      </c>
      <c r="F172" s="42" t="str">
        <f t="shared" si="110"/>
        <v/>
      </c>
      <c r="G172" s="42" t="str">
        <f t="shared" si="111"/>
        <v/>
      </c>
      <c r="H172" s="306" t="str">
        <f t="shared" si="112"/>
        <v/>
      </c>
      <c r="I172" s="136" t="str">
        <f t="shared" si="113"/>
        <v/>
      </c>
      <c r="J172" s="412" t="str">
        <f t="shared" si="115"/>
        <v/>
      </c>
      <c r="K172" s="48">
        <f t="shared" si="114"/>
        <v>0</v>
      </c>
      <c r="L172" s="269" t="str">
        <f t="shared" si="116"/>
        <v/>
      </c>
      <c r="M172" s="269" t="str">
        <f t="shared" si="117"/>
        <v/>
      </c>
      <c r="N172" s="152"/>
      <c r="O172" s="106" t="str">
        <f t="shared" si="118"/>
        <v/>
      </c>
      <c r="P172" s="106" t="str">
        <f t="shared" si="119"/>
        <v/>
      </c>
      <c r="Q172" s="106" t="str">
        <f t="shared" si="120"/>
        <v/>
      </c>
      <c r="R172" s="106" t="str">
        <f t="shared" si="121"/>
        <v/>
      </c>
      <c r="S172" s="106" t="str">
        <f t="shared" si="122"/>
        <v/>
      </c>
      <c r="T172" s="106" t="str">
        <f t="shared" si="123"/>
        <v/>
      </c>
      <c r="U172" s="106" t="str">
        <f t="shared" si="124"/>
        <v/>
      </c>
      <c r="V172" s="106" t="str">
        <f t="shared" si="125"/>
        <v/>
      </c>
      <c r="W172" s="106" t="str">
        <f t="shared" si="126"/>
        <v/>
      </c>
      <c r="X172" s="106" t="str">
        <f t="shared" si="127"/>
        <v/>
      </c>
      <c r="Y172" s="106" t="str">
        <f t="shared" si="128"/>
        <v/>
      </c>
      <c r="Z172" s="106" t="str">
        <f t="shared" si="129"/>
        <v/>
      </c>
      <c r="AA172" s="106" t="str">
        <f t="shared" si="130"/>
        <v/>
      </c>
      <c r="AB172" s="106" t="str">
        <f t="shared" si="131"/>
        <v/>
      </c>
      <c r="AC172" s="106"/>
      <c r="AD172" s="106" t="str">
        <f t="shared" si="132"/>
        <v/>
      </c>
      <c r="AE172" s="106" t="str">
        <f t="shared" si="133"/>
        <v/>
      </c>
      <c r="AF172" s="106" t="str">
        <f t="shared" si="134"/>
        <v/>
      </c>
      <c r="AG172" s="106" t="str">
        <f t="shared" si="135"/>
        <v/>
      </c>
      <c r="AH172" s="106" t="str">
        <f t="shared" si="136"/>
        <v/>
      </c>
      <c r="AI172" s="106" t="str">
        <f t="shared" si="137"/>
        <v/>
      </c>
      <c r="AJ172" s="106" t="str">
        <f t="shared" si="138"/>
        <v/>
      </c>
      <c r="AK172" s="106" t="str">
        <f t="shared" si="139"/>
        <v/>
      </c>
      <c r="AL172" s="106" t="str">
        <f t="shared" si="140"/>
        <v/>
      </c>
      <c r="AM172" s="106" t="str">
        <f t="shared" si="141"/>
        <v/>
      </c>
      <c r="AN172" s="106" t="str">
        <f t="shared" si="142"/>
        <v/>
      </c>
      <c r="AO172" s="106" t="str">
        <f t="shared" si="143"/>
        <v/>
      </c>
      <c r="AP172" s="106" t="str">
        <f t="shared" si="144"/>
        <v/>
      </c>
      <c r="AQ172" s="106" t="str">
        <f t="shared" si="145"/>
        <v/>
      </c>
      <c r="AR172" s="269" t="str">
        <f t="shared" si="146"/>
        <v/>
      </c>
      <c r="AS172" s="269" t="str">
        <f t="shared" si="147"/>
        <v/>
      </c>
      <c r="AT172" s="269" t="str">
        <f t="shared" si="148"/>
        <v/>
      </c>
      <c r="AU172" s="269" t="str">
        <f t="shared" si="149"/>
        <v/>
      </c>
      <c r="AV172" s="269"/>
      <c r="AW172" s="106"/>
      <c r="AX172" s="431" t="str">
        <f t="shared" si="150"/>
        <v/>
      </c>
      <c r="AY172" s="431" t="str">
        <f t="shared" si="151"/>
        <v/>
      </c>
      <c r="AZ172" s="431" t="str">
        <f t="shared" si="152"/>
        <v/>
      </c>
      <c r="BA172" s="431"/>
      <c r="BB172" s="428"/>
      <c r="BC172" s="428"/>
      <c r="BD172" s="428"/>
      <c r="BE172" s="428"/>
    </row>
    <row r="173" spans="1:57" ht="15.75" customHeight="1" x14ac:dyDescent="0.3">
      <c r="A173" s="154" t="str">
        <f>Contacts!$L$11&amp;"_"&amp;'Service Points'!C173</f>
        <v>S8602_136</v>
      </c>
      <c r="B173" s="414">
        <f>IF(ISERROR(VLOOKUP(A173,LY!$D:$E,1,FALSE)),0,1)</f>
        <v>0</v>
      </c>
      <c r="C173" s="305">
        <f t="shared" si="153"/>
        <v>136</v>
      </c>
      <c r="D173" s="307" t="str">
        <f t="shared" si="108"/>
        <v/>
      </c>
      <c r="E173" s="42" t="str">
        <f t="shared" si="109"/>
        <v/>
      </c>
      <c r="F173" s="42" t="str">
        <f t="shared" si="110"/>
        <v/>
      </c>
      <c r="G173" s="42" t="str">
        <f t="shared" si="111"/>
        <v/>
      </c>
      <c r="H173" s="306" t="str">
        <f t="shared" si="112"/>
        <v/>
      </c>
      <c r="I173" s="136" t="str">
        <f t="shared" si="113"/>
        <v/>
      </c>
      <c r="J173" s="412" t="str">
        <f t="shared" si="115"/>
        <v/>
      </c>
      <c r="K173" s="48">
        <f t="shared" si="114"/>
        <v>0</v>
      </c>
      <c r="L173" s="269" t="str">
        <f t="shared" si="116"/>
        <v/>
      </c>
      <c r="M173" s="269" t="str">
        <f t="shared" si="117"/>
        <v/>
      </c>
      <c r="N173" s="152"/>
      <c r="O173" s="106" t="str">
        <f t="shared" si="118"/>
        <v/>
      </c>
      <c r="P173" s="106" t="str">
        <f t="shared" si="119"/>
        <v/>
      </c>
      <c r="Q173" s="106" t="str">
        <f t="shared" si="120"/>
        <v/>
      </c>
      <c r="R173" s="106" t="str">
        <f t="shared" si="121"/>
        <v/>
      </c>
      <c r="S173" s="106" t="str">
        <f t="shared" si="122"/>
        <v/>
      </c>
      <c r="T173" s="106" t="str">
        <f t="shared" si="123"/>
        <v/>
      </c>
      <c r="U173" s="106" t="str">
        <f t="shared" si="124"/>
        <v/>
      </c>
      <c r="V173" s="106" t="str">
        <f t="shared" si="125"/>
        <v/>
      </c>
      <c r="W173" s="106" t="str">
        <f t="shared" si="126"/>
        <v/>
      </c>
      <c r="X173" s="106" t="str">
        <f t="shared" si="127"/>
        <v/>
      </c>
      <c r="Y173" s="106" t="str">
        <f t="shared" si="128"/>
        <v/>
      </c>
      <c r="Z173" s="106" t="str">
        <f t="shared" si="129"/>
        <v/>
      </c>
      <c r="AA173" s="106" t="str">
        <f t="shared" si="130"/>
        <v/>
      </c>
      <c r="AB173" s="106" t="str">
        <f t="shared" si="131"/>
        <v/>
      </c>
      <c r="AC173" s="106"/>
      <c r="AD173" s="106" t="str">
        <f t="shared" si="132"/>
        <v/>
      </c>
      <c r="AE173" s="106" t="str">
        <f t="shared" si="133"/>
        <v/>
      </c>
      <c r="AF173" s="106" t="str">
        <f t="shared" si="134"/>
        <v/>
      </c>
      <c r="AG173" s="106" t="str">
        <f t="shared" si="135"/>
        <v/>
      </c>
      <c r="AH173" s="106" t="str">
        <f t="shared" si="136"/>
        <v/>
      </c>
      <c r="AI173" s="106" t="str">
        <f t="shared" si="137"/>
        <v/>
      </c>
      <c r="AJ173" s="106" t="str">
        <f t="shared" si="138"/>
        <v/>
      </c>
      <c r="AK173" s="106" t="str">
        <f t="shared" si="139"/>
        <v/>
      </c>
      <c r="AL173" s="106" t="str">
        <f t="shared" si="140"/>
        <v/>
      </c>
      <c r="AM173" s="106" t="str">
        <f t="shared" si="141"/>
        <v/>
      </c>
      <c r="AN173" s="106" t="str">
        <f t="shared" si="142"/>
        <v/>
      </c>
      <c r="AO173" s="106" t="str">
        <f t="shared" si="143"/>
        <v/>
      </c>
      <c r="AP173" s="106" t="str">
        <f t="shared" si="144"/>
        <v/>
      </c>
      <c r="AQ173" s="106" t="str">
        <f t="shared" si="145"/>
        <v/>
      </c>
      <c r="AR173" s="269" t="str">
        <f>IF($K173=0,"",IF($H173="Local Authority Run Library",1,0))</f>
        <v/>
      </c>
      <c r="AS173" s="269" t="str">
        <f>IF($K173=0,"",IF($H173="Community Managed Co-Produced Library",1,0))</f>
        <v/>
      </c>
      <c r="AT173" s="269" t="str">
        <f>IF($K173=0,"",IF($H173="Commissioned Community Co-Produced Library",1,0))</f>
        <v/>
      </c>
      <c r="AU173" s="269" t="str">
        <f>IF($K173=0,"",IF($H173="Independent Library",1,0))</f>
        <v/>
      </c>
      <c r="AV173" s="269"/>
      <c r="AW173" s="106"/>
      <c r="AX173" s="431" t="str">
        <f t="shared" si="150"/>
        <v/>
      </c>
      <c r="AY173" s="431" t="str">
        <f t="shared" si="151"/>
        <v/>
      </c>
      <c r="AZ173" s="431" t="str">
        <f t="shared" si="152"/>
        <v/>
      </c>
      <c r="BA173" s="431"/>
      <c r="BB173" s="428"/>
      <c r="BC173" s="428"/>
      <c r="BD173" s="428"/>
      <c r="BE173" s="428"/>
    </row>
    <row r="174" spans="1:57" ht="15.75" customHeight="1" x14ac:dyDescent="0.3">
      <c r="A174" s="154" t="str">
        <f>Contacts!$L$11&amp;"_"&amp;'Service Points'!C174</f>
        <v>S8602_137</v>
      </c>
      <c r="B174" s="414">
        <f>IF(ISERROR(VLOOKUP(A174,LY!$D:$E,1,FALSE)),0,1)</f>
        <v>0</v>
      </c>
      <c r="C174" s="305">
        <f t="shared" si="153"/>
        <v>137</v>
      </c>
      <c r="D174" s="307" t="str">
        <f t="shared" si="108"/>
        <v/>
      </c>
      <c r="E174" s="42" t="str">
        <f t="shared" si="109"/>
        <v/>
      </c>
      <c r="F174" s="42" t="str">
        <f t="shared" si="110"/>
        <v/>
      </c>
      <c r="G174" s="42" t="str">
        <f t="shared" si="111"/>
        <v/>
      </c>
      <c r="H174" s="306" t="str">
        <f t="shared" si="112"/>
        <v/>
      </c>
      <c r="I174" s="136" t="str">
        <f t="shared" si="113"/>
        <v/>
      </c>
      <c r="J174" s="412" t="str">
        <f t="shared" si="115"/>
        <v/>
      </c>
      <c r="K174" s="48">
        <f t="shared" si="114"/>
        <v>0</v>
      </c>
      <c r="L174" s="269" t="str">
        <f t="shared" si="116"/>
        <v/>
      </c>
      <c r="M174" s="269" t="str">
        <f t="shared" si="117"/>
        <v/>
      </c>
      <c r="N174" s="152"/>
      <c r="O174" s="106" t="str">
        <f t="shared" si="118"/>
        <v/>
      </c>
      <c r="P174" s="106" t="str">
        <f t="shared" si="119"/>
        <v/>
      </c>
      <c r="Q174" s="106" t="str">
        <f t="shared" si="120"/>
        <v/>
      </c>
      <c r="R174" s="106" t="str">
        <f t="shared" si="121"/>
        <v/>
      </c>
      <c r="S174" s="106" t="str">
        <f t="shared" si="122"/>
        <v/>
      </c>
      <c r="T174" s="106" t="str">
        <f t="shared" si="123"/>
        <v/>
      </c>
      <c r="U174" s="106" t="str">
        <f t="shared" si="124"/>
        <v/>
      </c>
      <c r="V174" s="106" t="str">
        <f t="shared" si="125"/>
        <v/>
      </c>
      <c r="W174" s="106" t="str">
        <f t="shared" si="126"/>
        <v/>
      </c>
      <c r="X174" s="106" t="str">
        <f t="shared" si="127"/>
        <v/>
      </c>
      <c r="Y174" s="106" t="str">
        <f t="shared" si="128"/>
        <v/>
      </c>
      <c r="Z174" s="106" t="str">
        <f t="shared" si="129"/>
        <v/>
      </c>
      <c r="AA174" s="106" t="str">
        <f t="shared" si="130"/>
        <v/>
      </c>
      <c r="AB174" s="106" t="str">
        <f t="shared" si="131"/>
        <v/>
      </c>
      <c r="AC174" s="106"/>
      <c r="AD174" s="106" t="str">
        <f t="shared" si="132"/>
        <v/>
      </c>
      <c r="AE174" s="106" t="str">
        <f t="shared" si="133"/>
        <v/>
      </c>
      <c r="AF174" s="106" t="str">
        <f t="shared" si="134"/>
        <v/>
      </c>
      <c r="AG174" s="106" t="str">
        <f t="shared" si="135"/>
        <v/>
      </c>
      <c r="AH174" s="106" t="str">
        <f t="shared" si="136"/>
        <v/>
      </c>
      <c r="AI174" s="106" t="str">
        <f t="shared" si="137"/>
        <v/>
      </c>
      <c r="AJ174" s="106" t="str">
        <f t="shared" si="138"/>
        <v/>
      </c>
      <c r="AK174" s="106" t="str">
        <f t="shared" si="139"/>
        <v/>
      </c>
      <c r="AL174" s="106" t="str">
        <f t="shared" si="140"/>
        <v/>
      </c>
      <c r="AM174" s="106" t="str">
        <f t="shared" si="141"/>
        <v/>
      </c>
      <c r="AN174" s="106" t="str">
        <f t="shared" si="142"/>
        <v/>
      </c>
      <c r="AO174" s="106" t="str">
        <f t="shared" si="143"/>
        <v/>
      </c>
      <c r="AP174" s="106" t="str">
        <f t="shared" si="144"/>
        <v/>
      </c>
      <c r="AQ174" s="106" t="str">
        <f t="shared" si="145"/>
        <v/>
      </c>
      <c r="AR174" s="269" t="str">
        <f t="shared" ref="AR174:AR176" si="154">IF($K174=0,"",IF($H174="Local Authority Run Library",1,0))</f>
        <v/>
      </c>
      <c r="AS174" s="269" t="str">
        <f t="shared" ref="AS174:AS176" si="155">IF($K174=0,"",IF($H174="Community Managed Co-Produced Library",1,0))</f>
        <v/>
      </c>
      <c r="AT174" s="269" t="str">
        <f t="shared" ref="AT174:AT176" si="156">IF($K174=0,"",IF($H174="Commissioned Community Co-Produced Library",1,0))</f>
        <v/>
      </c>
      <c r="AU174" s="269" t="str">
        <f t="shared" ref="AU174:AU176" si="157">IF($K174=0,"",IF($H174="Independent Library",1,0))</f>
        <v/>
      </c>
      <c r="AV174" s="269"/>
      <c r="AW174" s="106"/>
      <c r="AX174" s="431" t="str">
        <f t="shared" si="150"/>
        <v/>
      </c>
      <c r="AY174" s="431" t="str">
        <f t="shared" si="151"/>
        <v/>
      </c>
      <c r="AZ174" s="431" t="str">
        <f t="shared" si="152"/>
        <v/>
      </c>
      <c r="BA174" s="431"/>
      <c r="BB174" s="428"/>
      <c r="BC174" s="428"/>
      <c r="BD174" s="428"/>
      <c r="BE174" s="428"/>
    </row>
    <row r="175" spans="1:57" ht="15.75" customHeight="1" x14ac:dyDescent="0.3">
      <c r="A175" s="154" t="str">
        <f>Contacts!$L$11&amp;"_"&amp;'Service Points'!C175</f>
        <v>S8602_138</v>
      </c>
      <c r="B175" s="414">
        <f>IF(ISERROR(VLOOKUP(A175,LY!$D:$E,1,FALSE)),0,1)</f>
        <v>0</v>
      </c>
      <c r="C175" s="305">
        <f t="shared" si="153"/>
        <v>138</v>
      </c>
      <c r="D175" s="307" t="str">
        <f t="shared" si="108"/>
        <v/>
      </c>
      <c r="E175" s="42" t="str">
        <f t="shared" si="109"/>
        <v/>
      </c>
      <c r="F175" s="42" t="str">
        <f t="shared" si="110"/>
        <v/>
      </c>
      <c r="G175" s="42" t="str">
        <f t="shared" si="111"/>
        <v/>
      </c>
      <c r="H175" s="306" t="str">
        <f t="shared" si="112"/>
        <v/>
      </c>
      <c r="I175" s="136" t="str">
        <f t="shared" si="113"/>
        <v/>
      </c>
      <c r="J175" s="412" t="str">
        <f t="shared" si="115"/>
        <v/>
      </c>
      <c r="K175" s="48">
        <f t="shared" si="114"/>
        <v>0</v>
      </c>
      <c r="L175" s="269" t="str">
        <f t="shared" si="116"/>
        <v/>
      </c>
      <c r="M175" s="269" t="str">
        <f t="shared" si="117"/>
        <v/>
      </c>
      <c r="N175" s="152"/>
      <c r="O175" s="106" t="str">
        <f t="shared" si="118"/>
        <v/>
      </c>
      <c r="P175" s="106" t="str">
        <f t="shared" si="119"/>
        <v/>
      </c>
      <c r="Q175" s="106" t="str">
        <f t="shared" si="120"/>
        <v/>
      </c>
      <c r="R175" s="106" t="str">
        <f t="shared" si="121"/>
        <v/>
      </c>
      <c r="S175" s="106" t="str">
        <f t="shared" si="122"/>
        <v/>
      </c>
      <c r="T175" s="106" t="str">
        <f t="shared" si="123"/>
        <v/>
      </c>
      <c r="U175" s="106" t="str">
        <f t="shared" si="124"/>
        <v/>
      </c>
      <c r="V175" s="106" t="str">
        <f t="shared" si="125"/>
        <v/>
      </c>
      <c r="W175" s="106" t="str">
        <f t="shared" si="126"/>
        <v/>
      </c>
      <c r="X175" s="106" t="str">
        <f t="shared" si="127"/>
        <v/>
      </c>
      <c r="Y175" s="106" t="str">
        <f t="shared" si="128"/>
        <v/>
      </c>
      <c r="Z175" s="106" t="str">
        <f t="shared" si="129"/>
        <v/>
      </c>
      <c r="AA175" s="106" t="str">
        <f t="shared" si="130"/>
        <v/>
      </c>
      <c r="AB175" s="106" t="str">
        <f t="shared" si="131"/>
        <v/>
      </c>
      <c r="AC175" s="106"/>
      <c r="AD175" s="106" t="str">
        <f t="shared" si="132"/>
        <v/>
      </c>
      <c r="AE175" s="106" t="str">
        <f t="shared" si="133"/>
        <v/>
      </c>
      <c r="AF175" s="106" t="str">
        <f t="shared" si="134"/>
        <v/>
      </c>
      <c r="AG175" s="106" t="str">
        <f t="shared" si="135"/>
        <v/>
      </c>
      <c r="AH175" s="106" t="str">
        <f t="shared" si="136"/>
        <v/>
      </c>
      <c r="AI175" s="106" t="str">
        <f t="shared" si="137"/>
        <v/>
      </c>
      <c r="AJ175" s="106" t="str">
        <f t="shared" si="138"/>
        <v/>
      </c>
      <c r="AK175" s="106" t="str">
        <f t="shared" si="139"/>
        <v/>
      </c>
      <c r="AL175" s="106" t="str">
        <f t="shared" si="140"/>
        <v/>
      </c>
      <c r="AM175" s="106" t="str">
        <f t="shared" si="141"/>
        <v/>
      </c>
      <c r="AN175" s="106" t="str">
        <f t="shared" si="142"/>
        <v/>
      </c>
      <c r="AO175" s="106" t="str">
        <f t="shared" si="143"/>
        <v/>
      </c>
      <c r="AP175" s="106" t="str">
        <f t="shared" si="144"/>
        <v/>
      </c>
      <c r="AQ175" s="106" t="str">
        <f t="shared" si="145"/>
        <v/>
      </c>
      <c r="AR175" s="269" t="str">
        <f t="shared" si="154"/>
        <v/>
      </c>
      <c r="AS175" s="269" t="str">
        <f t="shared" si="155"/>
        <v/>
      </c>
      <c r="AT175" s="269" t="str">
        <f t="shared" si="156"/>
        <v/>
      </c>
      <c r="AU175" s="269" t="str">
        <f t="shared" si="157"/>
        <v/>
      </c>
      <c r="AV175" s="269"/>
      <c r="AW175" s="106"/>
      <c r="AX175" s="431" t="str">
        <f t="shared" si="150"/>
        <v/>
      </c>
      <c r="AY175" s="431" t="str">
        <f t="shared" si="151"/>
        <v/>
      </c>
      <c r="AZ175" s="431" t="str">
        <f t="shared" si="152"/>
        <v/>
      </c>
      <c r="BA175" s="431"/>
      <c r="BB175" s="428"/>
      <c r="BC175" s="428"/>
      <c r="BD175" s="428"/>
      <c r="BE175" s="428"/>
    </row>
    <row r="176" spans="1:57" ht="15.75" customHeight="1" x14ac:dyDescent="0.3">
      <c r="A176" s="154" t="str">
        <f>Contacts!$L$11&amp;"_"&amp;'Service Points'!C176</f>
        <v>S8602_139</v>
      </c>
      <c r="B176" s="414">
        <f>IF(ISERROR(VLOOKUP(A176,LY!$D:$E,1,FALSE)),0,1)</f>
        <v>0</v>
      </c>
      <c r="C176" s="305">
        <f t="shared" si="153"/>
        <v>139</v>
      </c>
      <c r="D176" s="307" t="str">
        <f t="shared" si="108"/>
        <v/>
      </c>
      <c r="E176" s="42" t="str">
        <f t="shared" si="109"/>
        <v/>
      </c>
      <c r="F176" s="42" t="str">
        <f t="shared" si="110"/>
        <v/>
      </c>
      <c r="G176" s="42" t="str">
        <f t="shared" si="111"/>
        <v/>
      </c>
      <c r="H176" s="306" t="str">
        <f t="shared" si="112"/>
        <v/>
      </c>
      <c r="I176" s="136" t="str">
        <f t="shared" si="113"/>
        <v/>
      </c>
      <c r="J176" s="412" t="str">
        <f t="shared" si="115"/>
        <v/>
      </c>
      <c r="K176" s="48">
        <f t="shared" si="114"/>
        <v>0</v>
      </c>
      <c r="L176" s="269" t="str">
        <f t="shared" si="116"/>
        <v/>
      </c>
      <c r="M176" s="269" t="str">
        <f t="shared" si="117"/>
        <v/>
      </c>
      <c r="N176" s="152"/>
      <c r="O176" s="106" t="str">
        <f t="shared" si="118"/>
        <v/>
      </c>
      <c r="P176" s="106" t="str">
        <f t="shared" si="119"/>
        <v/>
      </c>
      <c r="Q176" s="106" t="str">
        <f t="shared" si="120"/>
        <v/>
      </c>
      <c r="R176" s="106" t="str">
        <f t="shared" si="121"/>
        <v/>
      </c>
      <c r="S176" s="106" t="str">
        <f t="shared" si="122"/>
        <v/>
      </c>
      <c r="T176" s="106" t="str">
        <f t="shared" si="123"/>
        <v/>
      </c>
      <c r="U176" s="106" t="str">
        <f t="shared" si="124"/>
        <v/>
      </c>
      <c r="V176" s="106" t="str">
        <f t="shared" si="125"/>
        <v/>
      </c>
      <c r="W176" s="106" t="str">
        <f t="shared" si="126"/>
        <v/>
      </c>
      <c r="X176" s="106" t="str">
        <f t="shared" si="127"/>
        <v/>
      </c>
      <c r="Y176" s="106" t="str">
        <f t="shared" si="128"/>
        <v/>
      </c>
      <c r="Z176" s="106" t="str">
        <f t="shared" si="129"/>
        <v/>
      </c>
      <c r="AA176" s="106" t="str">
        <f t="shared" si="130"/>
        <v/>
      </c>
      <c r="AB176" s="106" t="str">
        <f t="shared" si="131"/>
        <v/>
      </c>
      <c r="AC176" s="106"/>
      <c r="AD176" s="106" t="str">
        <f t="shared" si="132"/>
        <v/>
      </c>
      <c r="AE176" s="106" t="str">
        <f t="shared" si="133"/>
        <v/>
      </c>
      <c r="AF176" s="106" t="str">
        <f t="shared" si="134"/>
        <v/>
      </c>
      <c r="AG176" s="106" t="str">
        <f t="shared" si="135"/>
        <v/>
      </c>
      <c r="AH176" s="106" t="str">
        <f t="shared" si="136"/>
        <v/>
      </c>
      <c r="AI176" s="106" t="str">
        <f t="shared" si="137"/>
        <v/>
      </c>
      <c r="AJ176" s="106" t="str">
        <f t="shared" si="138"/>
        <v/>
      </c>
      <c r="AK176" s="106" t="str">
        <f t="shared" si="139"/>
        <v/>
      </c>
      <c r="AL176" s="106" t="str">
        <f t="shared" si="140"/>
        <v/>
      </c>
      <c r="AM176" s="106" t="str">
        <f t="shared" si="141"/>
        <v/>
      </c>
      <c r="AN176" s="106" t="str">
        <f t="shared" si="142"/>
        <v/>
      </c>
      <c r="AO176" s="106" t="str">
        <f t="shared" si="143"/>
        <v/>
      </c>
      <c r="AP176" s="106" t="str">
        <f t="shared" si="144"/>
        <v/>
      </c>
      <c r="AQ176" s="106" t="str">
        <f t="shared" si="145"/>
        <v/>
      </c>
      <c r="AR176" s="269" t="str">
        <f t="shared" si="154"/>
        <v/>
      </c>
      <c r="AS176" s="269" t="str">
        <f t="shared" si="155"/>
        <v/>
      </c>
      <c r="AT176" s="269" t="str">
        <f t="shared" si="156"/>
        <v/>
      </c>
      <c r="AU176" s="269" t="str">
        <f t="shared" si="157"/>
        <v/>
      </c>
      <c r="AV176" s="269"/>
      <c r="AW176" s="106"/>
      <c r="AX176" s="431" t="str">
        <f t="shared" si="150"/>
        <v/>
      </c>
      <c r="AY176" s="431" t="str">
        <f t="shared" si="151"/>
        <v/>
      </c>
      <c r="AZ176" s="431" t="str">
        <f t="shared" si="152"/>
        <v/>
      </c>
      <c r="BA176" s="431"/>
      <c r="BB176" s="428"/>
      <c r="BC176" s="428"/>
      <c r="BD176" s="428"/>
      <c r="BE176" s="428"/>
    </row>
    <row r="177" spans="1:57" ht="15.75" customHeight="1" x14ac:dyDescent="0.3">
      <c r="A177" s="154" t="str">
        <f>Contacts!$L$11&amp;"_"&amp;'Service Points'!C177</f>
        <v>S8602_140</v>
      </c>
      <c r="B177" s="414">
        <f>IF(ISERROR(VLOOKUP(A177,LY!$D:$E,1,FALSE)),0,1)</f>
        <v>0</v>
      </c>
      <c r="C177" s="305">
        <f t="shared" si="153"/>
        <v>140</v>
      </c>
      <c r="D177" s="307" t="str">
        <f t="shared" si="108"/>
        <v/>
      </c>
      <c r="E177" s="42" t="str">
        <f t="shared" si="109"/>
        <v/>
      </c>
      <c r="F177" s="42" t="str">
        <f t="shared" si="110"/>
        <v/>
      </c>
      <c r="G177" s="42" t="str">
        <f t="shared" si="111"/>
        <v/>
      </c>
      <c r="H177" s="306" t="str">
        <f t="shared" si="112"/>
        <v/>
      </c>
      <c r="I177" s="136" t="str">
        <f t="shared" si="113"/>
        <v/>
      </c>
      <c r="J177" s="412" t="str">
        <f t="shared" si="115"/>
        <v/>
      </c>
      <c r="K177" s="48">
        <f t="shared" si="114"/>
        <v>0</v>
      </c>
      <c r="L177" s="269" t="str">
        <f t="shared" si="116"/>
        <v/>
      </c>
      <c r="M177" s="269" t="str">
        <f t="shared" si="117"/>
        <v/>
      </c>
      <c r="N177" s="152"/>
      <c r="O177" s="106" t="str">
        <f t="shared" si="118"/>
        <v/>
      </c>
      <c r="P177" s="106" t="str">
        <f t="shared" si="119"/>
        <v/>
      </c>
      <c r="Q177" s="106" t="str">
        <f t="shared" si="120"/>
        <v/>
      </c>
      <c r="R177" s="106" t="str">
        <f t="shared" si="121"/>
        <v/>
      </c>
      <c r="S177" s="106" t="str">
        <f t="shared" si="122"/>
        <v/>
      </c>
      <c r="T177" s="106" t="str">
        <f t="shared" si="123"/>
        <v/>
      </c>
      <c r="U177" s="106" t="str">
        <f t="shared" si="124"/>
        <v/>
      </c>
      <c r="V177" s="106" t="str">
        <f t="shared" si="125"/>
        <v/>
      </c>
      <c r="W177" s="106" t="str">
        <f t="shared" si="126"/>
        <v/>
      </c>
      <c r="X177" s="106" t="str">
        <f t="shared" si="127"/>
        <v/>
      </c>
      <c r="Y177" s="106" t="str">
        <f t="shared" si="128"/>
        <v/>
      </c>
      <c r="Z177" s="106" t="str">
        <f t="shared" si="129"/>
        <v/>
      </c>
      <c r="AA177" s="106" t="str">
        <f t="shared" si="130"/>
        <v/>
      </c>
      <c r="AB177" s="106" t="str">
        <f t="shared" si="131"/>
        <v/>
      </c>
      <c r="AC177" s="106"/>
      <c r="AD177" s="106" t="str">
        <f t="shared" si="132"/>
        <v/>
      </c>
      <c r="AE177" s="106" t="str">
        <f t="shared" si="133"/>
        <v/>
      </c>
      <c r="AF177" s="106" t="str">
        <f t="shared" si="134"/>
        <v/>
      </c>
      <c r="AG177" s="106" t="str">
        <f t="shared" si="135"/>
        <v/>
      </c>
      <c r="AH177" s="106" t="str">
        <f t="shared" si="136"/>
        <v/>
      </c>
      <c r="AI177" s="106" t="str">
        <f t="shared" si="137"/>
        <v/>
      </c>
      <c r="AJ177" s="106" t="str">
        <f t="shared" si="138"/>
        <v/>
      </c>
      <c r="AK177" s="106" t="str">
        <f t="shared" si="139"/>
        <v/>
      </c>
      <c r="AL177" s="106" t="str">
        <f t="shared" si="140"/>
        <v/>
      </c>
      <c r="AM177" s="106" t="str">
        <f t="shared" si="141"/>
        <v/>
      </c>
      <c r="AN177" s="106" t="str">
        <f t="shared" si="142"/>
        <v/>
      </c>
      <c r="AO177" s="106" t="str">
        <f t="shared" si="143"/>
        <v/>
      </c>
      <c r="AP177" s="106" t="str">
        <f t="shared" si="144"/>
        <v/>
      </c>
      <c r="AQ177" s="106" t="str">
        <f t="shared" si="145"/>
        <v/>
      </c>
      <c r="AR177" s="269" t="str">
        <f>IF($K177=0,"",IF($H177="Local Authority Run Library",1,0))</f>
        <v/>
      </c>
      <c r="AS177" s="269" t="str">
        <f>IF($K177=0,"",IF($H177="Community Managed Co-Produced Library",1,0))</f>
        <v/>
      </c>
      <c r="AT177" s="269" t="str">
        <f>IF($K177=0,"",IF($H177="Commissioned Community Co-Produced Library",1,0))</f>
        <v/>
      </c>
      <c r="AU177" s="269" t="str">
        <f>IF($K177=0,"",IF($H177="Independent Library",1,0))</f>
        <v/>
      </c>
      <c r="AV177" s="269"/>
      <c r="AW177" s="106"/>
      <c r="AX177" s="431" t="str">
        <f t="shared" si="150"/>
        <v/>
      </c>
      <c r="AY177" s="431" t="str">
        <f t="shared" si="151"/>
        <v/>
      </c>
      <c r="AZ177" s="431" t="str">
        <f t="shared" si="152"/>
        <v/>
      </c>
      <c r="BA177" s="431"/>
      <c r="BB177" s="428"/>
      <c r="BC177" s="428"/>
      <c r="BD177" s="428"/>
      <c r="BE177" s="428"/>
    </row>
    <row r="178" spans="1:57" ht="12.75" customHeight="1" thickBot="1" x14ac:dyDescent="0.35">
      <c r="B178" s="67"/>
      <c r="C178" s="68"/>
      <c r="D178" s="68"/>
      <c r="E178" s="68"/>
      <c r="F178" s="68"/>
      <c r="G178" s="68"/>
      <c r="H178" s="68"/>
      <c r="I178" s="68"/>
      <c r="J178" s="69"/>
      <c r="AX178" s="428"/>
      <c r="AY178" s="428"/>
      <c r="AZ178" s="428"/>
      <c r="BA178" s="428"/>
      <c r="BB178" s="428"/>
      <c r="BC178" s="428"/>
      <c r="BD178" s="428"/>
      <c r="BE178" s="428"/>
    </row>
    <row r="179" spans="1:57" ht="12.75" customHeight="1" x14ac:dyDescent="0.3">
      <c r="AX179" s="428"/>
      <c r="AY179" s="428"/>
      <c r="AZ179" s="428"/>
      <c r="BA179" s="428"/>
      <c r="BB179" s="428"/>
      <c r="BC179" s="428"/>
      <c r="BD179" s="428"/>
      <c r="BE179" s="428"/>
    </row>
    <row r="180" spans="1:57" ht="12.75" customHeight="1" x14ac:dyDescent="0.3">
      <c r="B180" s="495" t="str">
        <f>Contacts!B59</f>
        <v>© CIPFA 2020</v>
      </c>
      <c r="C180" s="495"/>
      <c r="D180" s="495"/>
      <c r="E180" s="495"/>
      <c r="F180" s="495"/>
      <c r="G180" s="495"/>
      <c r="H180" s="495"/>
      <c r="I180" s="495"/>
      <c r="J180" s="495"/>
      <c r="K180" s="130"/>
      <c r="L180" s="131"/>
      <c r="M180" s="131"/>
      <c r="N180" s="131"/>
      <c r="O180" s="131"/>
      <c r="P180" s="131"/>
      <c r="Q180" s="131"/>
      <c r="R180" s="131"/>
      <c r="S180" s="131"/>
      <c r="T180" s="131"/>
      <c r="U180" s="131"/>
      <c r="V180" s="131"/>
      <c r="W180" s="131"/>
      <c r="X180" s="131"/>
      <c r="Y180" s="131"/>
      <c r="Z180" s="131"/>
      <c r="AA180" s="131"/>
      <c r="AB180" s="131"/>
      <c r="AC180" s="131"/>
      <c r="AD180" s="131"/>
      <c r="AE180" s="131"/>
      <c r="AF180" s="131"/>
      <c r="AG180" s="131"/>
      <c r="AH180" s="131"/>
      <c r="AI180" s="131"/>
      <c r="AJ180" s="131"/>
      <c r="AK180" s="131"/>
      <c r="AL180" s="131"/>
      <c r="AM180" s="131"/>
      <c r="AN180" s="131"/>
      <c r="AO180" s="131"/>
      <c r="AP180" s="131"/>
      <c r="AQ180" s="131"/>
      <c r="AR180" s="131"/>
      <c r="AS180" s="131"/>
      <c r="AT180" s="131"/>
      <c r="AU180" s="131"/>
      <c r="AV180" s="131"/>
      <c r="AW180" s="131"/>
      <c r="AX180" s="432"/>
      <c r="AY180" s="432"/>
      <c r="AZ180" s="432"/>
      <c r="BA180" s="432"/>
      <c r="BB180" s="428"/>
      <c r="BC180" s="428"/>
      <c r="BD180" s="428"/>
      <c r="BE180" s="428"/>
    </row>
    <row r="181" spans="1:57" ht="12.75" customHeight="1" x14ac:dyDescent="0.3">
      <c r="B181" s="513" t="str">
        <f>Contacts!B60</f>
        <v>The Chartered Institute of Public Finance and Accountancy (CIPFA)</v>
      </c>
      <c r="C181" s="513"/>
      <c r="D181" s="513"/>
      <c r="E181" s="513"/>
      <c r="F181" s="513"/>
      <c r="G181" s="513"/>
      <c r="H181" s="513"/>
      <c r="I181" s="513"/>
      <c r="J181" s="513"/>
      <c r="K181" s="132"/>
      <c r="L181" s="131"/>
      <c r="M181" s="131"/>
      <c r="N181" s="131"/>
      <c r="O181" s="131"/>
      <c r="P181" s="131"/>
      <c r="Q181" s="131"/>
      <c r="R181" s="131"/>
      <c r="S181" s="131"/>
      <c r="T181" s="131"/>
      <c r="U181" s="131"/>
      <c r="V181" s="131"/>
      <c r="W181" s="131"/>
      <c r="X181" s="131"/>
      <c r="Y181" s="131"/>
      <c r="Z181" s="131"/>
      <c r="AA181" s="131"/>
      <c r="AB181" s="131"/>
      <c r="AC181" s="131"/>
      <c r="AD181" s="131"/>
      <c r="AE181" s="131"/>
      <c r="AF181" s="131"/>
      <c r="AG181" s="131"/>
      <c r="AH181" s="131"/>
      <c r="AI181" s="131"/>
      <c r="AJ181" s="131"/>
      <c r="AK181" s="131"/>
      <c r="AL181" s="131"/>
      <c r="AM181" s="131"/>
      <c r="AN181" s="131"/>
      <c r="AO181" s="131"/>
      <c r="AP181" s="131"/>
      <c r="AQ181" s="131"/>
      <c r="AR181" s="131"/>
      <c r="AS181" s="131"/>
      <c r="AT181" s="131"/>
      <c r="AU181" s="131"/>
      <c r="AV181" s="131"/>
      <c r="AW181" s="131"/>
      <c r="AX181" s="432"/>
      <c r="AY181" s="432"/>
      <c r="AZ181" s="432"/>
      <c r="BA181" s="432"/>
      <c r="BB181" s="428"/>
      <c r="BC181" s="428"/>
      <c r="BD181" s="428"/>
      <c r="BE181" s="428"/>
    </row>
    <row r="182" spans="1:57" ht="12.75" customHeight="1" x14ac:dyDescent="0.3">
      <c r="B182" s="493" t="str">
        <f>Contacts!B61</f>
        <v>77 Mansell Street, London, E1 8AN</v>
      </c>
      <c r="C182" s="493"/>
      <c r="D182" s="493"/>
      <c r="E182" s="493"/>
      <c r="F182" s="493"/>
      <c r="G182" s="493"/>
      <c r="H182" s="493"/>
      <c r="I182" s="493"/>
      <c r="J182" s="493"/>
      <c r="K182" s="132"/>
      <c r="L182" s="131"/>
      <c r="M182" s="131"/>
      <c r="N182" s="131"/>
      <c r="O182" s="131"/>
      <c r="P182" s="131"/>
      <c r="Q182" s="131"/>
      <c r="R182" s="131"/>
      <c r="S182" s="131"/>
      <c r="T182" s="131"/>
      <c r="U182" s="131"/>
      <c r="V182" s="131"/>
      <c r="W182" s="131"/>
      <c r="X182" s="131"/>
      <c r="Y182" s="131"/>
      <c r="Z182" s="131"/>
      <c r="AA182" s="131"/>
      <c r="AB182" s="131"/>
      <c r="AC182" s="131"/>
      <c r="AD182" s="131"/>
      <c r="AE182" s="131"/>
      <c r="AF182" s="131"/>
      <c r="AG182" s="131"/>
      <c r="AH182" s="131"/>
      <c r="AI182" s="131"/>
      <c r="AJ182" s="131"/>
      <c r="AK182" s="131"/>
      <c r="AL182" s="131"/>
      <c r="AM182" s="131"/>
      <c r="AN182" s="131"/>
      <c r="AO182" s="131"/>
      <c r="AP182" s="131"/>
      <c r="AQ182" s="131"/>
      <c r="AR182" s="131"/>
      <c r="AS182" s="131"/>
      <c r="AT182" s="131"/>
      <c r="AU182" s="131"/>
      <c r="AV182" s="131"/>
      <c r="AW182" s="131"/>
      <c r="AX182" s="432"/>
      <c r="AY182" s="432"/>
      <c r="AZ182" s="432"/>
      <c r="BA182" s="432"/>
      <c r="BB182" s="428"/>
      <c r="BC182" s="428"/>
      <c r="BD182" s="428"/>
      <c r="BE182" s="428"/>
    </row>
    <row r="183" spans="1:57" ht="12.75" customHeight="1" x14ac:dyDescent="0.3">
      <c r="AX183" s="428"/>
      <c r="AY183" s="428"/>
      <c r="AZ183" s="428"/>
      <c r="BA183" s="428"/>
      <c r="BB183" s="428"/>
      <c r="BC183" s="428"/>
      <c r="BD183" s="428"/>
      <c r="BE183" s="428"/>
    </row>
    <row r="184" spans="1:57" ht="15.75" hidden="1" customHeight="1" x14ac:dyDescent="0.3"/>
    <row r="185" spans="1:57" ht="15.75" hidden="1" customHeight="1" x14ac:dyDescent="0.3">
      <c r="C185" s="133"/>
      <c r="D185" s="102"/>
      <c r="E185" s="102"/>
      <c r="F185" s="102"/>
      <c r="G185" s="102"/>
      <c r="H185" s="102"/>
      <c r="I185" s="102"/>
      <c r="J185" s="102"/>
      <c r="K185" s="134"/>
      <c r="L185" s="135"/>
      <c r="M185" s="135"/>
      <c r="N185" s="135"/>
      <c r="O185" s="135"/>
      <c r="P185" s="135"/>
      <c r="Q185" s="135"/>
      <c r="R185" s="135"/>
      <c r="S185" s="135"/>
      <c r="T185" s="135"/>
      <c r="U185" s="135"/>
      <c r="V185" s="135"/>
      <c r="W185" s="135"/>
      <c r="X185" s="135"/>
      <c r="Y185" s="135"/>
      <c r="Z185" s="135"/>
      <c r="AA185" s="135"/>
      <c r="AB185" s="135"/>
      <c r="AC185" s="135"/>
      <c r="AD185" s="135"/>
      <c r="AE185" s="135"/>
      <c r="AF185" s="135"/>
      <c r="AG185" s="135"/>
      <c r="AH185" s="135"/>
      <c r="AI185" s="135"/>
      <c r="AJ185" s="135"/>
      <c r="AK185" s="135"/>
      <c r="AL185" s="135"/>
      <c r="AM185" s="135"/>
      <c r="AN185" s="135"/>
      <c r="AO185" s="135"/>
      <c r="AP185" s="135"/>
      <c r="AQ185" s="135"/>
      <c r="AR185" s="135"/>
      <c r="AS185" s="135"/>
      <c r="AT185" s="135"/>
      <c r="AU185" s="135"/>
      <c r="AV185" s="135"/>
      <c r="AW185" s="135"/>
      <c r="AX185" s="135"/>
      <c r="AY185" s="135"/>
      <c r="AZ185" s="135"/>
      <c r="BA185" s="135"/>
    </row>
  </sheetData>
  <sheetProtection algorithmName="SHA-512" hashValue="deRN0qD8uV5R3sNhT7fYQ+Q+dE6cOuTMVHweLJu8gNQAQcUGLD3jouOueqXd5U8tLWLAAD5To/69zL7WiA1WDQ==" saltValue="NCY7yG+FvZJKF5A8R5WErQ==" spinCount="100000" sheet="1" objects="1" scenarios="1" selectLockedCells="1"/>
  <mergeCells count="22">
    <mergeCell ref="B182:J182"/>
    <mergeCell ref="B180:J180"/>
    <mergeCell ref="B181:J181"/>
    <mergeCell ref="C31:C35"/>
    <mergeCell ref="C29:I29"/>
    <mergeCell ref="G31:G35"/>
    <mergeCell ref="AV31:AV36"/>
    <mergeCell ref="E31:E35"/>
    <mergeCell ref="H31:H34"/>
    <mergeCell ref="D31:D35"/>
    <mergeCell ref="I31:I35"/>
    <mergeCell ref="AS31:AS36"/>
    <mergeCell ref="F31:F35"/>
    <mergeCell ref="L35:M35"/>
    <mergeCell ref="AD35:AQ35"/>
    <mergeCell ref="O35:AB35"/>
    <mergeCell ref="AT31:AT36"/>
    <mergeCell ref="B8:H8"/>
    <mergeCell ref="AR31:AR36"/>
    <mergeCell ref="C5:E5"/>
    <mergeCell ref="B6:J6"/>
    <mergeCell ref="AU31:AU36"/>
  </mergeCells>
  <phoneticPr fontId="0" type="noConversion"/>
  <conditionalFormatting sqref="F38:I177">
    <cfRule type="cellIs" dxfId="23" priority="2" stopIfTrue="1" operator="equal">
      <formula>"**"</formula>
    </cfRule>
  </conditionalFormatting>
  <conditionalFormatting sqref="J38:K177">
    <cfRule type="cellIs" dxfId="22" priority="1" stopIfTrue="1" operator="greaterThan">
      <formula>#REF!</formula>
    </cfRule>
  </conditionalFormatting>
  <dataValidations count="3">
    <dataValidation type="list" allowBlank="1" showInputMessage="1" showErrorMessage="1" sqref="E38:E177" xr:uid="{00000000-0002-0000-0100-000000000000}">
      <formula1>"Static,Mobile"</formula1>
    </dataValidation>
    <dataValidation type="list" allowBlank="1" showInputMessage="1" showErrorMessage="1" sqref="I38:I177" xr:uid="{00000000-0002-0000-0100-000001000000}">
      <formula1>Statutory</formula1>
    </dataValidation>
    <dataValidation type="list" allowBlank="1" showInputMessage="1" showErrorMessage="1" sqref="H38:H177" xr:uid="{00000000-0002-0000-0100-000002000000}">
      <formula1>LibraryType</formula1>
    </dataValidation>
  </dataValidations>
  <hyperlinks>
    <hyperlink ref="C29:F29" location="Questionnaire!A1" tooltip="Main Questionnaire tab" display="To return to the Main Questionnaire tab, click here." xr:uid="{00000000-0004-0000-0100-000000000000}"/>
    <hyperlink ref="I8" location="'Guidance Notes'!C42" display="?" xr:uid="{00000000-0004-0000-0100-000001000000}"/>
    <hyperlink ref="H35" location="'Guidance Notes'!D61" tooltip="Type of Library definitions" display="For definitions, click here" xr:uid="{00000000-0004-0000-0100-000002000000}"/>
    <hyperlink ref="C24" location="Contacts!Print_Area" display="If the Cells below are blank and you provided a return last year, please return to the contacts tab and fill it in" xr:uid="{00000000-0004-0000-0100-000003000000}"/>
  </hyperlinks>
  <printOptions horizontalCentered="1"/>
  <pageMargins left="0.11811023622047245" right="0.11811023622047245" top="0.23622047244094491" bottom="0.19685039370078741" header="0.15748031496062992" footer="0"/>
  <pageSetup paperSize="9" scale="76" fitToHeight="3" orientation="portrait" r:id="rId1"/>
  <headerFooter alignWithMargins="0"/>
  <rowBreaks count="3" manualBreakCount="3">
    <brk id="74" max="10" man="1"/>
    <brk id="111" max="10" man="1"/>
    <brk id="148" max="10"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rgb="FF7030A0"/>
  </sheetPr>
  <dimension ref="A1:Y456"/>
  <sheetViews>
    <sheetView showGridLines="0" showRowColHeaders="0" zoomScaleNormal="100" zoomScaleSheetLayoutView="100" workbookViewId="0">
      <selection activeCell="C372" sqref="C372:M374"/>
    </sheetView>
  </sheetViews>
  <sheetFormatPr defaultColWidth="0" defaultRowHeight="0" customHeight="1" zeroHeight="1" x14ac:dyDescent="0.35"/>
  <cols>
    <col min="1" max="1" width="1.765625" style="54" customWidth="1"/>
    <col min="2" max="2" width="4.765625" style="54" customWidth="1"/>
    <col min="3" max="3" width="3.23046875" style="54" customWidth="1"/>
    <col min="4" max="4" width="8.765625" style="54" customWidth="1"/>
    <col min="5" max="5" width="6.53515625" style="54" customWidth="1"/>
    <col min="6" max="6" width="14" style="54" customWidth="1"/>
    <col min="7" max="7" width="4.23046875" style="54" customWidth="1"/>
    <col min="8" max="8" width="12.53515625" style="54" customWidth="1"/>
    <col min="9" max="9" width="3.07421875" style="54" customWidth="1"/>
    <col min="10" max="10" width="12.53515625" style="54" customWidth="1"/>
    <col min="11" max="11" width="3.07421875" style="54" customWidth="1"/>
    <col min="12" max="12" width="12.53515625" style="54" customWidth="1"/>
    <col min="13" max="13" width="3.07421875" style="54" customWidth="1"/>
    <col min="14" max="14" width="2" style="54" customWidth="1"/>
    <col min="15" max="15" width="2.07421875" customWidth="1"/>
    <col min="16" max="19" width="2.07421875" style="54" hidden="1" customWidth="1"/>
    <col min="20" max="20" width="10.4609375" style="54" hidden="1" customWidth="1"/>
    <col min="21" max="25" width="0" style="54" hidden="1" customWidth="1"/>
    <col min="26" max="16384" width="8.765625" style="54" hidden="1"/>
  </cols>
  <sheetData>
    <row r="1" spans="2:15" ht="18" customHeight="1" x14ac:dyDescent="0.35"/>
    <row r="2" spans="2:15" ht="18" customHeight="1" x14ac:dyDescent="0.35">
      <c r="D2" s="108"/>
      <c r="E2" s="109"/>
      <c r="F2" s="110"/>
      <c r="G2" s="56"/>
      <c r="H2" s="56"/>
      <c r="I2" s="56"/>
      <c r="J2" s="56"/>
      <c r="K2" s="56"/>
      <c r="L2" s="56"/>
      <c r="M2" s="56"/>
    </row>
    <row r="3" spans="2:15" ht="18" customHeight="1" x14ac:dyDescent="0.35">
      <c r="D3" s="110"/>
      <c r="E3" s="56"/>
      <c r="F3" s="56"/>
      <c r="G3" s="56"/>
      <c r="H3" s="56"/>
      <c r="I3" s="56"/>
      <c r="J3" s="56"/>
      <c r="K3" s="56"/>
      <c r="L3" s="56"/>
      <c r="M3" s="56"/>
    </row>
    <row r="4" spans="2:15" ht="18" customHeight="1" x14ac:dyDescent="0.35">
      <c r="D4" s="110"/>
      <c r="E4" s="56"/>
      <c r="F4" s="56"/>
      <c r="G4" s="56"/>
      <c r="H4" s="111"/>
      <c r="I4" s="112"/>
      <c r="J4" s="56"/>
      <c r="K4" s="56"/>
      <c r="L4" s="56"/>
      <c r="M4" s="56"/>
    </row>
    <row r="5" spans="2:15" ht="18" customHeight="1" x14ac:dyDescent="0.3">
      <c r="B5" s="103"/>
      <c r="C5" s="570" t="str">
        <f>Contacts!C7</f>
        <v>PUBLIC LIBRARY STATISTICS 2019-20 ACTUALS AND 2020-21 ESTIMATES</v>
      </c>
      <c r="D5" s="570"/>
      <c r="E5" s="570"/>
      <c r="F5" s="570"/>
      <c r="G5" s="570"/>
      <c r="H5" s="570"/>
      <c r="I5" s="570"/>
      <c r="J5" s="570"/>
      <c r="K5" s="570"/>
      <c r="L5" s="570"/>
      <c r="M5" s="570"/>
      <c r="O5" s="54"/>
    </row>
    <row r="6" spans="2:15" ht="6.75" customHeight="1" thickBot="1" x14ac:dyDescent="0.4">
      <c r="D6" s="71"/>
      <c r="E6" s="72"/>
      <c r="F6" s="72"/>
      <c r="G6" s="72"/>
      <c r="H6" s="72"/>
      <c r="I6" s="72"/>
      <c r="J6" s="73"/>
      <c r="K6" s="73"/>
      <c r="L6" s="73"/>
      <c r="M6" s="73"/>
    </row>
    <row r="7" spans="2:15" ht="18" customHeight="1" thickBot="1" x14ac:dyDescent="0.4">
      <c r="B7" s="505" t="str">
        <f>CONCATENATE("Section 1  - Service Points Open to the Public at 16 March ",Year,"*")</f>
        <v>Section 1  - Service Points Open to the Public at 16 March 2020*</v>
      </c>
      <c r="C7" s="525"/>
      <c r="D7" s="525"/>
      <c r="E7" s="525"/>
      <c r="F7" s="525"/>
      <c r="G7" s="525"/>
      <c r="H7" s="525"/>
      <c r="I7" s="525"/>
      <c r="J7" s="525"/>
      <c r="K7" s="525"/>
      <c r="L7" s="526" t="s">
        <v>2419</v>
      </c>
      <c r="M7" s="526"/>
      <c r="N7" s="527"/>
    </row>
    <row r="8" spans="2:15" ht="18" customHeight="1" x14ac:dyDescent="0.35">
      <c r="B8" s="198"/>
      <c r="C8" s="574" t="s">
        <v>7118</v>
      </c>
      <c r="D8" s="574"/>
      <c r="E8" s="574"/>
      <c r="F8" s="574"/>
      <c r="G8" s="574"/>
      <c r="H8" s="574"/>
      <c r="I8" s="574"/>
      <c r="J8" s="574"/>
      <c r="K8" s="574"/>
      <c r="L8" s="574"/>
      <c r="M8" s="574"/>
      <c r="N8" s="199"/>
    </row>
    <row r="9" spans="2:15" ht="18" customHeight="1" x14ac:dyDescent="0.35">
      <c r="B9" s="198"/>
      <c r="C9" s="574"/>
      <c r="D9" s="574"/>
      <c r="E9" s="574"/>
      <c r="F9" s="574"/>
      <c r="G9" s="574"/>
      <c r="H9" s="574"/>
      <c r="I9" s="574"/>
      <c r="J9" s="574"/>
      <c r="K9" s="574"/>
      <c r="L9" s="574"/>
      <c r="M9" s="574"/>
      <c r="N9" s="199"/>
    </row>
    <row r="10" spans="2:15" ht="12.4" customHeight="1" x14ac:dyDescent="0.35">
      <c r="B10" s="198"/>
      <c r="C10" s="148" t="s">
        <v>7143</v>
      </c>
      <c r="D10" s="446"/>
      <c r="E10" s="446"/>
      <c r="F10" s="446"/>
      <c r="G10" s="446"/>
      <c r="H10" s="446"/>
      <c r="I10" s="446"/>
      <c r="J10" s="446"/>
      <c r="K10" s="446"/>
      <c r="L10" s="446"/>
      <c r="M10" s="446"/>
      <c r="N10" s="199"/>
    </row>
    <row r="11" spans="2:15" ht="12.4" customHeight="1" x14ac:dyDescent="0.35">
      <c r="B11" s="198"/>
      <c r="C11" s="148" t="s">
        <v>7135</v>
      </c>
      <c r="D11" s="446"/>
      <c r="E11" s="446"/>
      <c r="F11" s="446"/>
      <c r="G11" s="446"/>
      <c r="H11" s="446"/>
      <c r="I11" s="446"/>
      <c r="J11" s="446"/>
      <c r="K11" s="446"/>
      <c r="L11" s="446"/>
      <c r="M11" s="446"/>
      <c r="N11" s="199"/>
    </row>
    <row r="12" spans="2:15" ht="12.4" customHeight="1" x14ac:dyDescent="0.35">
      <c r="B12" s="198"/>
      <c r="C12" s="148" t="s">
        <v>7154</v>
      </c>
      <c r="D12" s="446"/>
      <c r="E12" s="446"/>
      <c r="F12" s="446"/>
      <c r="G12" s="446"/>
      <c r="H12" s="446"/>
      <c r="I12" s="446"/>
      <c r="J12" s="446"/>
      <c r="K12" s="446"/>
      <c r="L12" s="446"/>
      <c r="M12" s="446"/>
      <c r="N12" s="199"/>
    </row>
    <row r="13" spans="2:15" ht="12.4" customHeight="1" x14ac:dyDescent="0.35">
      <c r="B13" s="198"/>
      <c r="C13" s="148" t="s">
        <v>7136</v>
      </c>
      <c r="D13" s="446"/>
      <c r="E13" s="446"/>
      <c r="F13" s="446"/>
      <c r="G13" s="446"/>
      <c r="H13" s="446"/>
      <c r="I13" s="446"/>
      <c r="J13" s="446"/>
      <c r="K13" s="446"/>
      <c r="L13" s="446"/>
      <c r="M13" s="446"/>
      <c r="N13" s="199"/>
    </row>
    <row r="14" spans="2:15" ht="12.4" customHeight="1" x14ac:dyDescent="0.35">
      <c r="B14" s="198"/>
      <c r="C14" s="148" t="s">
        <v>7137</v>
      </c>
      <c r="D14" s="446"/>
      <c r="E14" s="446"/>
      <c r="F14" s="446"/>
      <c r="G14" s="446"/>
      <c r="H14" s="446"/>
      <c r="I14" s="446"/>
      <c r="J14" s="446"/>
      <c r="K14" s="446"/>
      <c r="L14" s="446"/>
      <c r="M14" s="446"/>
      <c r="N14" s="199"/>
    </row>
    <row r="15" spans="2:15" ht="12.4" customHeight="1" x14ac:dyDescent="0.35">
      <c r="B15" s="198"/>
      <c r="C15" s="148" t="s">
        <v>7138</v>
      </c>
      <c r="D15" s="446"/>
      <c r="E15" s="446"/>
      <c r="F15" s="446"/>
      <c r="G15" s="446"/>
      <c r="H15" s="446"/>
      <c r="I15" s="446"/>
      <c r="J15" s="446"/>
      <c r="K15" s="446"/>
      <c r="L15" s="446"/>
      <c r="M15" s="446"/>
      <c r="N15" s="199"/>
    </row>
    <row r="16" spans="2:15" ht="12.4" customHeight="1" x14ac:dyDescent="0.35">
      <c r="B16" s="198"/>
      <c r="C16" s="148" t="s">
        <v>7139</v>
      </c>
      <c r="D16" s="446"/>
      <c r="E16" s="446"/>
      <c r="F16" s="446"/>
      <c r="G16" s="446"/>
      <c r="H16" s="446"/>
      <c r="I16" s="446"/>
      <c r="J16" s="446"/>
      <c r="K16" s="446"/>
      <c r="L16" s="446"/>
      <c r="M16" s="446"/>
      <c r="N16" s="199"/>
    </row>
    <row r="17" spans="2:14" ht="1.5" customHeight="1" x14ac:dyDescent="0.35">
      <c r="B17" s="198"/>
      <c r="C17" s="148"/>
      <c r="D17" s="446"/>
      <c r="E17" s="446"/>
      <c r="F17" s="446"/>
      <c r="G17" s="446"/>
      <c r="H17" s="446"/>
      <c r="I17" s="446"/>
      <c r="J17" s="446"/>
      <c r="K17" s="446"/>
      <c r="L17" s="446"/>
      <c r="M17" s="446"/>
      <c r="N17" s="199"/>
    </row>
    <row r="18" spans="2:14" ht="18" customHeight="1" x14ac:dyDescent="0.35">
      <c r="B18" s="198"/>
      <c r="C18" s="575" t="s">
        <v>806</v>
      </c>
      <c r="D18" s="575"/>
      <c r="E18" s="575"/>
      <c r="F18" s="575"/>
      <c r="G18" s="575"/>
      <c r="H18" s="575"/>
      <c r="I18" s="575"/>
      <c r="J18" s="575"/>
      <c r="K18" s="575"/>
      <c r="L18" s="575"/>
      <c r="M18" s="575"/>
      <c r="N18" s="199"/>
    </row>
    <row r="19" spans="2:14" ht="18" customHeight="1" x14ac:dyDescent="0.35">
      <c r="B19" s="198"/>
      <c r="C19" s="575"/>
      <c r="D19" s="575"/>
      <c r="E19" s="575"/>
      <c r="F19" s="575"/>
      <c r="G19" s="575"/>
      <c r="H19" s="575"/>
      <c r="I19" s="575"/>
      <c r="J19" s="575"/>
      <c r="K19" s="575"/>
      <c r="L19" s="575"/>
      <c r="M19" s="575"/>
      <c r="N19" s="199"/>
    </row>
    <row r="20" spans="2:14" ht="18" customHeight="1" x14ac:dyDescent="0.35">
      <c r="B20" s="198"/>
      <c r="C20" s="580" t="s">
        <v>862</v>
      </c>
      <c r="D20" s="580"/>
      <c r="E20" s="580"/>
      <c r="F20" s="580"/>
      <c r="G20" s="580"/>
      <c r="H20" s="580"/>
      <c r="I20" s="580"/>
      <c r="J20" s="580"/>
      <c r="K20" s="580"/>
      <c r="L20" s="580"/>
      <c r="M20" s="580"/>
      <c r="N20" s="199"/>
    </row>
    <row r="21" spans="2:14" ht="7.9" customHeight="1" x14ac:dyDescent="0.35">
      <c r="B21" s="198"/>
      <c r="C21" s="581"/>
      <c r="D21" s="581"/>
      <c r="E21" s="581"/>
      <c r="F21" s="581"/>
      <c r="G21" s="581"/>
      <c r="H21" s="581"/>
      <c r="I21" s="581"/>
      <c r="J21" s="581"/>
      <c r="K21" s="581"/>
      <c r="L21" s="581"/>
      <c r="M21" s="581"/>
      <c r="N21" s="278"/>
    </row>
    <row r="22" spans="2:14" ht="18" customHeight="1" x14ac:dyDescent="0.35">
      <c r="B22" s="198"/>
      <c r="C22" s="41" t="s">
        <v>89</v>
      </c>
      <c r="D22" s="20"/>
      <c r="E22" s="53"/>
      <c r="F22" s="145"/>
      <c r="G22" s="145"/>
      <c r="H22" s="80" t="s">
        <v>87</v>
      </c>
      <c r="I22" s="260"/>
      <c r="J22" s="80" t="s">
        <v>88</v>
      </c>
      <c r="K22" s="260"/>
      <c r="L22" s="80" t="s">
        <v>649</v>
      </c>
      <c r="M22" s="53"/>
      <c r="N22" s="199"/>
    </row>
    <row r="23" spans="2:14" ht="18" customHeight="1" x14ac:dyDescent="0.35">
      <c r="B23" s="200">
        <v>1</v>
      </c>
      <c r="C23" s="53"/>
      <c r="D23" s="2" t="s">
        <v>758</v>
      </c>
      <c r="E23" s="2"/>
      <c r="F23" s="145"/>
      <c r="G23" s="53"/>
      <c r="H23" s="263">
        <f>'Service Points'!O37</f>
        <v>0</v>
      </c>
      <c r="I23" s="256">
        <v>1</v>
      </c>
      <c r="J23" s="263">
        <f>'Service Points'!AD37</f>
        <v>0</v>
      </c>
      <c r="K23" s="256">
        <f>I37+1</f>
        <v>16</v>
      </c>
      <c r="L23" s="263">
        <f>LIBR0181+LIBR0196</f>
        <v>0</v>
      </c>
      <c r="M23" s="256">
        <f>K37+1</f>
        <v>31</v>
      </c>
      <c r="N23" s="199"/>
    </row>
    <row r="24" spans="2:14" ht="18" customHeight="1" x14ac:dyDescent="0.35">
      <c r="B24" s="200">
        <f>B23+1</f>
        <v>2</v>
      </c>
      <c r="C24" s="53"/>
      <c r="D24" s="2" t="s">
        <v>759</v>
      </c>
      <c r="E24" s="2"/>
      <c r="F24" s="145"/>
      <c r="G24" s="53"/>
      <c r="H24" s="263">
        <f>'Service Points'!P37</f>
        <v>0</v>
      </c>
      <c r="I24" s="256">
        <f>I23+1</f>
        <v>2</v>
      </c>
      <c r="J24" s="263">
        <f>'Service Points'!AE37</f>
        <v>0</v>
      </c>
      <c r="K24" s="256">
        <f>K23+1</f>
        <v>17</v>
      </c>
      <c r="L24" s="263">
        <f>LIBR0182+LIBR0197</f>
        <v>0</v>
      </c>
      <c r="M24" s="256">
        <f t="shared" ref="M24:M37" si="0">M23+1</f>
        <v>32</v>
      </c>
      <c r="N24" s="199"/>
    </row>
    <row r="25" spans="2:14" ht="18" customHeight="1" x14ac:dyDescent="0.35">
      <c r="B25" s="200">
        <f t="shared" ref="B25:B37" si="1">B24+1</f>
        <v>3</v>
      </c>
      <c r="C25" s="53"/>
      <c r="D25" s="2" t="s">
        <v>760</v>
      </c>
      <c r="E25" s="2"/>
      <c r="F25" s="145"/>
      <c r="G25" s="53"/>
      <c r="H25" s="263">
        <f>'Service Points'!Q37</f>
        <v>11</v>
      </c>
      <c r="I25" s="256">
        <f t="shared" ref="I25:K37" si="2">I24+1</f>
        <v>3</v>
      </c>
      <c r="J25" s="263">
        <f>'Service Points'!AF37</f>
        <v>0</v>
      </c>
      <c r="K25" s="256">
        <f t="shared" si="2"/>
        <v>18</v>
      </c>
      <c r="L25" s="263">
        <f>LIBR0183+LIBR0198</f>
        <v>11</v>
      </c>
      <c r="M25" s="256">
        <f t="shared" si="0"/>
        <v>33</v>
      </c>
      <c r="N25" s="199"/>
    </row>
    <row r="26" spans="2:14" ht="18" customHeight="1" x14ac:dyDescent="0.35">
      <c r="B26" s="200">
        <f t="shared" si="1"/>
        <v>4</v>
      </c>
      <c r="C26" s="53"/>
      <c r="D26" s="2" t="s">
        <v>761</v>
      </c>
      <c r="E26" s="2"/>
      <c r="F26" s="145"/>
      <c r="G26" s="53"/>
      <c r="H26" s="263">
        <f>'Service Points'!R37</f>
        <v>0</v>
      </c>
      <c r="I26" s="256">
        <f t="shared" si="2"/>
        <v>4</v>
      </c>
      <c r="J26" s="263">
        <f>'Service Points'!AG37</f>
        <v>0</v>
      </c>
      <c r="K26" s="256">
        <f t="shared" si="2"/>
        <v>19</v>
      </c>
      <c r="L26" s="263">
        <f>LIBR0184+LIBR0199</f>
        <v>0</v>
      </c>
      <c r="M26" s="256">
        <f t="shared" si="0"/>
        <v>34</v>
      </c>
      <c r="N26" s="199"/>
    </row>
    <row r="27" spans="2:14" ht="18" customHeight="1" x14ac:dyDescent="0.35">
      <c r="B27" s="200">
        <f t="shared" si="1"/>
        <v>5</v>
      </c>
      <c r="C27" s="53"/>
      <c r="D27" s="2" t="s">
        <v>762</v>
      </c>
      <c r="E27" s="2"/>
      <c r="F27" s="145"/>
      <c r="G27" s="53"/>
      <c r="H27" s="263">
        <f>'Service Points'!S37</f>
        <v>9</v>
      </c>
      <c r="I27" s="256">
        <f t="shared" si="2"/>
        <v>5</v>
      </c>
      <c r="J27" s="263">
        <f>'Service Points'!AH37</f>
        <v>0</v>
      </c>
      <c r="K27" s="256">
        <f t="shared" si="2"/>
        <v>20</v>
      </c>
      <c r="L27" s="263">
        <f>LIBR0185+LIBR0200</f>
        <v>9</v>
      </c>
      <c r="M27" s="256">
        <f t="shared" si="0"/>
        <v>35</v>
      </c>
      <c r="N27" s="199"/>
    </row>
    <row r="28" spans="2:14" ht="18" customHeight="1" x14ac:dyDescent="0.35">
      <c r="B28" s="200">
        <f t="shared" si="1"/>
        <v>6</v>
      </c>
      <c r="C28" s="53"/>
      <c r="D28" s="2" t="s">
        <v>763</v>
      </c>
      <c r="E28" s="2"/>
      <c r="F28" s="145"/>
      <c r="G28" s="53"/>
      <c r="H28" s="263">
        <f>'Service Points'!T37</f>
        <v>0</v>
      </c>
      <c r="I28" s="256">
        <f t="shared" si="2"/>
        <v>6</v>
      </c>
      <c r="J28" s="263">
        <f>'Service Points'!AI37</f>
        <v>0</v>
      </c>
      <c r="K28" s="256">
        <f t="shared" si="2"/>
        <v>21</v>
      </c>
      <c r="L28" s="263">
        <f>LIBR0186+LIBR0201</f>
        <v>0</v>
      </c>
      <c r="M28" s="256">
        <f t="shared" si="0"/>
        <v>36</v>
      </c>
      <c r="N28" s="199"/>
    </row>
    <row r="29" spans="2:14" ht="18" customHeight="1" x14ac:dyDescent="0.35">
      <c r="B29" s="200">
        <f t="shared" si="1"/>
        <v>7</v>
      </c>
      <c r="C29" s="53"/>
      <c r="D29" s="2" t="s">
        <v>764</v>
      </c>
      <c r="E29" s="2"/>
      <c r="F29" s="145"/>
      <c r="G29" s="53"/>
      <c r="H29" s="263">
        <f>'Service Points'!U37</f>
        <v>7</v>
      </c>
      <c r="I29" s="256">
        <f t="shared" si="2"/>
        <v>7</v>
      </c>
      <c r="J29" s="263">
        <f>'Service Points'!AJ37</f>
        <v>0</v>
      </c>
      <c r="K29" s="256">
        <f t="shared" si="2"/>
        <v>22</v>
      </c>
      <c r="L29" s="263">
        <f>LIBR0187+LIBR0202</f>
        <v>7</v>
      </c>
      <c r="M29" s="256">
        <f t="shared" si="0"/>
        <v>37</v>
      </c>
      <c r="N29" s="199"/>
    </row>
    <row r="30" spans="2:14" ht="18" customHeight="1" x14ac:dyDescent="0.35">
      <c r="B30" s="200">
        <f t="shared" si="1"/>
        <v>8</v>
      </c>
      <c r="C30" s="53"/>
      <c r="D30" s="2" t="s">
        <v>765</v>
      </c>
      <c r="E30" s="2"/>
      <c r="F30" s="145"/>
      <c r="G30" s="53"/>
      <c r="H30" s="263">
        <f>'Service Points'!V37</f>
        <v>0</v>
      </c>
      <c r="I30" s="256">
        <f t="shared" si="2"/>
        <v>8</v>
      </c>
      <c r="J30" s="263">
        <f>'Service Points'!AK37</f>
        <v>0</v>
      </c>
      <c r="K30" s="256">
        <f t="shared" si="2"/>
        <v>23</v>
      </c>
      <c r="L30" s="263">
        <f>LIBR0188+LIBR0203</f>
        <v>0</v>
      </c>
      <c r="M30" s="256">
        <f t="shared" si="0"/>
        <v>38</v>
      </c>
      <c r="N30" s="199"/>
    </row>
    <row r="31" spans="2:14" ht="18" customHeight="1" x14ac:dyDescent="0.35">
      <c r="B31" s="200">
        <f t="shared" si="1"/>
        <v>9</v>
      </c>
      <c r="C31" s="53"/>
      <c r="D31" s="2" t="s">
        <v>766</v>
      </c>
      <c r="E31" s="2"/>
      <c r="F31" s="145"/>
      <c r="G31" s="53"/>
      <c r="H31" s="263">
        <f>'Service Points'!W37</f>
        <v>0</v>
      </c>
      <c r="I31" s="256">
        <f t="shared" si="2"/>
        <v>9</v>
      </c>
      <c r="J31" s="263">
        <f>'Service Points'!AL37</f>
        <v>0</v>
      </c>
      <c r="K31" s="256">
        <f t="shared" si="2"/>
        <v>24</v>
      </c>
      <c r="L31" s="263">
        <f>LIBR0189+LIBR0204</f>
        <v>0</v>
      </c>
      <c r="M31" s="256">
        <f t="shared" si="0"/>
        <v>39</v>
      </c>
      <c r="N31" s="199"/>
    </row>
    <row r="32" spans="2:14" ht="18" customHeight="1" x14ac:dyDescent="0.35">
      <c r="B32" s="200">
        <f t="shared" si="1"/>
        <v>10</v>
      </c>
      <c r="C32" s="53"/>
      <c r="D32" s="2" t="s">
        <v>767</v>
      </c>
      <c r="E32" s="2"/>
      <c r="F32" s="145"/>
      <c r="G32" s="53"/>
      <c r="H32" s="263">
        <f>'Service Points'!X37</f>
        <v>0</v>
      </c>
      <c r="I32" s="256">
        <f t="shared" si="2"/>
        <v>10</v>
      </c>
      <c r="J32" s="263">
        <f>'Service Points'!AM37</f>
        <v>0</v>
      </c>
      <c r="K32" s="256">
        <f t="shared" si="2"/>
        <v>25</v>
      </c>
      <c r="L32" s="263">
        <f>LIBR0190+LIBR0205</f>
        <v>0</v>
      </c>
      <c r="M32" s="256">
        <f t="shared" si="0"/>
        <v>40</v>
      </c>
      <c r="N32" s="199"/>
    </row>
    <row r="33" spans="2:25" ht="18" customHeight="1" x14ac:dyDescent="0.35">
      <c r="B33" s="200">
        <f t="shared" si="1"/>
        <v>11</v>
      </c>
      <c r="C33" s="53"/>
      <c r="D33" s="138" t="s">
        <v>768</v>
      </c>
      <c r="E33" s="138"/>
      <c r="F33" s="145"/>
      <c r="G33" s="53"/>
      <c r="H33" s="263">
        <f>'Service Points'!Y37</f>
        <v>0</v>
      </c>
      <c r="I33" s="256">
        <f t="shared" si="2"/>
        <v>11</v>
      </c>
      <c r="J33" s="263">
        <f>'Service Points'!AN37</f>
        <v>0</v>
      </c>
      <c r="K33" s="256">
        <f t="shared" si="2"/>
        <v>26</v>
      </c>
      <c r="L33" s="263">
        <f>LIBR0191+LIBR0206</f>
        <v>0</v>
      </c>
      <c r="M33" s="256">
        <f t="shared" si="0"/>
        <v>41</v>
      </c>
      <c r="N33" s="199"/>
    </row>
    <row r="34" spans="2:25" ht="18" customHeight="1" x14ac:dyDescent="0.35">
      <c r="B34" s="200">
        <f t="shared" si="1"/>
        <v>12</v>
      </c>
      <c r="C34" s="2" t="s">
        <v>769</v>
      </c>
      <c r="D34" s="138"/>
      <c r="E34" s="53"/>
      <c r="F34" s="53"/>
      <c r="G34" s="53"/>
      <c r="H34" s="263">
        <f>'Service Points'!Z37</f>
        <v>3</v>
      </c>
      <c r="I34" s="256">
        <f t="shared" si="2"/>
        <v>12</v>
      </c>
      <c r="J34" s="263">
        <f>'Service Points'!AO37</f>
        <v>0</v>
      </c>
      <c r="K34" s="256">
        <f t="shared" si="2"/>
        <v>27</v>
      </c>
      <c r="L34" s="263">
        <f>LIBR0192+LIBR0207</f>
        <v>3</v>
      </c>
      <c r="M34" s="256">
        <f t="shared" si="0"/>
        <v>42</v>
      </c>
      <c r="N34" s="199"/>
    </row>
    <row r="35" spans="2:25" ht="18" customHeight="1" x14ac:dyDescent="0.35">
      <c r="B35" s="200">
        <f t="shared" si="1"/>
        <v>13</v>
      </c>
      <c r="C35" s="2" t="s">
        <v>770</v>
      </c>
      <c r="D35" s="138"/>
      <c r="E35" s="53"/>
      <c r="F35" s="53"/>
      <c r="G35" s="260"/>
      <c r="H35" s="263">
        <f>'Service Points'!AA37</f>
        <v>0</v>
      </c>
      <c r="I35" s="256">
        <f>I34+1</f>
        <v>13</v>
      </c>
      <c r="J35" s="263">
        <f>'Service Points'!AP37</f>
        <v>0</v>
      </c>
      <c r="K35" s="256">
        <f>K34+1</f>
        <v>28</v>
      </c>
      <c r="L35" s="263">
        <f>LIBR0193+LIBR0208</f>
        <v>0</v>
      </c>
      <c r="M35" s="256">
        <f t="shared" si="0"/>
        <v>43</v>
      </c>
      <c r="N35" s="199"/>
    </row>
    <row r="36" spans="2:25" ht="18" customHeight="1" x14ac:dyDescent="0.35">
      <c r="B36" s="200">
        <f t="shared" si="1"/>
        <v>14</v>
      </c>
      <c r="C36" s="2" t="s">
        <v>771</v>
      </c>
      <c r="D36" s="138"/>
      <c r="E36" s="53"/>
      <c r="F36" s="53"/>
      <c r="G36" s="260"/>
      <c r="H36" s="263">
        <f>'Service Points'!AB37</f>
        <v>1</v>
      </c>
      <c r="I36" s="256">
        <f>I35+1</f>
        <v>14</v>
      </c>
      <c r="J36" s="263">
        <f>'Service Points'!AQ37</f>
        <v>0</v>
      </c>
      <c r="K36" s="256">
        <f>K35+1</f>
        <v>29</v>
      </c>
      <c r="L36" s="263">
        <f>LIBR0194+LIBR0209</f>
        <v>1</v>
      </c>
      <c r="M36" s="256">
        <f t="shared" si="0"/>
        <v>44</v>
      </c>
      <c r="N36" s="199"/>
    </row>
    <row r="37" spans="2:25" ht="18" customHeight="1" x14ac:dyDescent="0.35">
      <c r="B37" s="200">
        <f t="shared" si="1"/>
        <v>15</v>
      </c>
      <c r="C37" s="20" t="s">
        <v>649</v>
      </c>
      <c r="D37" s="138"/>
      <c r="E37" s="201"/>
      <c r="F37" s="201"/>
      <c r="G37" s="201"/>
      <c r="H37" s="311">
        <f>SUM(H23:H36)</f>
        <v>31</v>
      </c>
      <c r="I37" s="256">
        <f t="shared" si="2"/>
        <v>15</v>
      </c>
      <c r="J37" s="311">
        <f>SUM(J23:J36)</f>
        <v>0</v>
      </c>
      <c r="K37" s="256">
        <f t="shared" si="2"/>
        <v>30</v>
      </c>
      <c r="L37" s="311">
        <f>SUM(L23:L36)</f>
        <v>31</v>
      </c>
      <c r="M37" s="256">
        <f t="shared" si="0"/>
        <v>45</v>
      </c>
      <c r="N37" s="199"/>
    </row>
    <row r="38" spans="2:25" ht="3.75" customHeight="1" x14ac:dyDescent="0.35">
      <c r="B38" s="200"/>
      <c r="C38" s="20"/>
      <c r="D38" s="138"/>
      <c r="E38" s="201"/>
      <c r="F38" s="201"/>
      <c r="G38" s="201"/>
      <c r="H38" s="201"/>
      <c r="I38" s="201"/>
      <c r="J38" s="201"/>
      <c r="K38" s="201"/>
      <c r="L38" s="201"/>
      <c r="M38" s="256"/>
      <c r="N38" s="199"/>
    </row>
    <row r="39" spans="2:25" ht="18.75" customHeight="1" x14ac:dyDescent="0.35">
      <c r="B39" s="200"/>
      <c r="C39" s="20"/>
      <c r="D39" s="138"/>
      <c r="E39" s="201"/>
      <c r="F39" s="542" t="str">
        <f>CONCATENATE("Total number of libraries in ",Year-2,"-",Year-2001," (taken from last year's return)")</f>
        <v>Total number of libraries in 2018-19 (taken from last year's return)</v>
      </c>
      <c r="G39" s="543"/>
      <c r="H39" s="543"/>
      <c r="I39" s="543"/>
      <c r="J39" s="543"/>
      <c r="K39" s="544"/>
      <c r="L39" s="406">
        <f>VLOOKUP(FLAS,LY_Data,46,FALSE)</f>
        <v>31</v>
      </c>
      <c r="M39" s="256"/>
      <c r="N39" s="199"/>
    </row>
    <row r="40" spans="2:25" ht="18.75" customHeight="1" x14ac:dyDescent="0.35">
      <c r="B40" s="200"/>
      <c r="C40" s="20"/>
      <c r="D40" s="138"/>
      <c r="E40" s="542" t="str">
        <f>CONCATENATE("Total number of libraries in ",Year-2,"-",Year-2001,", minus Line 18 plus Line 19, minus Line 15")</f>
        <v>Total number of libraries in 2018-19, minus Line 18 plus Line 19, minus Line 15</v>
      </c>
      <c r="F40" s="543"/>
      <c r="G40" s="543"/>
      <c r="H40" s="543"/>
      <c r="I40" s="543"/>
      <c r="J40" s="543"/>
      <c r="K40" s="544"/>
      <c r="L40" s="406">
        <f>IF(OR(L39="..",LIBR0211="..",LIBR0212=".."),"..",SUM(L39+LIBR0212-LIBR0211)-LIBR0014)</f>
        <v>0</v>
      </c>
      <c r="M40" s="256"/>
      <c r="N40" s="199"/>
      <c r="O40" s="396"/>
    </row>
    <row r="41" spans="2:25" ht="7.5" customHeight="1" x14ac:dyDescent="0.3">
      <c r="B41" s="200"/>
      <c r="C41" s="20"/>
      <c r="D41" s="138"/>
      <c r="E41" s="395"/>
      <c r="F41" s="201"/>
      <c r="G41" s="201"/>
      <c r="H41" s="201"/>
      <c r="I41" s="201"/>
      <c r="J41" s="201"/>
      <c r="K41" s="201"/>
      <c r="L41" s="433"/>
      <c r="M41" s="256"/>
      <c r="N41" s="199"/>
      <c r="O41" s="396"/>
    </row>
    <row r="42" spans="2:25" ht="18.75" customHeight="1" x14ac:dyDescent="0.3">
      <c r="B42" s="200">
        <f>B37+1</f>
        <v>16</v>
      </c>
      <c r="C42" s="2" t="s">
        <v>7144</v>
      </c>
      <c r="D42" s="138"/>
      <c r="E42" s="201"/>
      <c r="F42" s="434"/>
      <c r="G42" s="201"/>
      <c r="H42" s="201"/>
      <c r="I42" s="539" t="s">
        <v>7146</v>
      </c>
      <c r="J42" s="539"/>
      <c r="K42" s="201"/>
      <c r="L42" s="435">
        <f>IFERROR(Y42,"..")</f>
        <v>1</v>
      </c>
      <c r="M42" s="256">
        <f>M37+1</f>
        <v>46</v>
      </c>
      <c r="N42" s="199"/>
      <c r="O42" s="396"/>
      <c r="W42" s="54">
        <f>SUM('Service Points'!F38:F177)</f>
        <v>1207.4000000000001</v>
      </c>
      <c r="X42" s="54">
        <f>SUM(W42:W43)</f>
        <v>1207.4000000000001</v>
      </c>
      <c r="Y42" s="417">
        <f>(W42/X42)</f>
        <v>1</v>
      </c>
    </row>
    <row r="43" spans="2:25" ht="21" customHeight="1" x14ac:dyDescent="0.3">
      <c r="B43" s="200">
        <f>B42+1</f>
        <v>17</v>
      </c>
      <c r="C43" s="2" t="s">
        <v>7145</v>
      </c>
      <c r="D43" s="138"/>
      <c r="E43" s="398"/>
      <c r="F43" s="434"/>
      <c r="G43" s="201"/>
      <c r="H43" s="201"/>
      <c r="I43" s="539"/>
      <c r="J43" s="539"/>
      <c r="K43" s="201"/>
      <c r="L43" s="435">
        <f>IFERROR(Y43,"..")</f>
        <v>0</v>
      </c>
      <c r="M43" s="256">
        <f>M42+1</f>
        <v>47</v>
      </c>
      <c r="N43" s="199"/>
      <c r="O43" s="396"/>
      <c r="W43" s="54">
        <f>SUM('Service Points'!G38:G177)</f>
        <v>0</v>
      </c>
      <c r="Y43" s="417">
        <f>(W43/X42)</f>
        <v>0</v>
      </c>
    </row>
    <row r="44" spans="2:25" ht="18.75" customHeight="1" x14ac:dyDescent="0.3">
      <c r="B44" s="200"/>
      <c r="C44" s="540" t="str">
        <f>IF(OR(LIBR0014="..",LIBR0211="..",LIBR0212=".."),"",IF(L40&lt;&gt;0,"The number of service points for this year does not match the number of service points from last year + the number of libraries opened - the number of libraries permanently closed. Please double check your figures and/or add a comment under Line 19.",""))</f>
        <v/>
      </c>
      <c r="D44" s="540"/>
      <c r="E44" s="540"/>
      <c r="F44" s="540"/>
      <c r="G44" s="540"/>
      <c r="H44" s="540"/>
      <c r="I44" s="540"/>
      <c r="J44" s="540"/>
      <c r="K44" s="540"/>
      <c r="L44" s="540"/>
      <c r="M44" s="256"/>
      <c r="N44" s="199"/>
      <c r="O44" s="396"/>
    </row>
    <row r="45" spans="2:25" ht="18.75" customHeight="1" x14ac:dyDescent="0.3">
      <c r="B45" s="200"/>
      <c r="C45" s="540"/>
      <c r="D45" s="540"/>
      <c r="E45" s="540"/>
      <c r="F45" s="540"/>
      <c r="G45" s="540"/>
      <c r="H45" s="540"/>
      <c r="I45" s="540"/>
      <c r="J45" s="540"/>
      <c r="K45" s="540"/>
      <c r="L45" s="540"/>
      <c r="M45" s="256"/>
      <c r="N45" s="199"/>
      <c r="O45" s="396"/>
    </row>
    <row r="46" spans="2:25" ht="1.5" customHeight="1" x14ac:dyDescent="0.35">
      <c r="B46" s="200"/>
      <c r="C46" s="53"/>
      <c r="D46" s="20"/>
      <c r="E46" s="201"/>
      <c r="F46" s="201"/>
      <c r="G46" s="201"/>
      <c r="H46" s="259"/>
      <c r="I46" s="256"/>
      <c r="J46" s="259"/>
      <c r="K46" s="256"/>
      <c r="L46" s="259"/>
      <c r="M46" s="256"/>
      <c r="N46" s="199"/>
    </row>
    <row r="47" spans="2:25" ht="15.4" customHeight="1" x14ac:dyDescent="0.35">
      <c r="B47" s="198"/>
      <c r="C47" s="53"/>
      <c r="D47" s="20"/>
      <c r="E47" s="201"/>
      <c r="F47" s="201"/>
      <c r="G47" s="201"/>
      <c r="H47" s="43"/>
      <c r="I47" s="43"/>
      <c r="J47" s="2"/>
      <c r="K47" s="2"/>
      <c r="L47" s="80" t="s">
        <v>248</v>
      </c>
      <c r="M47" s="53"/>
      <c r="N47" s="199"/>
    </row>
    <row r="48" spans="2:25" ht="18" customHeight="1" x14ac:dyDescent="0.35">
      <c r="B48" s="200">
        <f>B43+1</f>
        <v>18</v>
      </c>
      <c r="C48" s="2" t="str">
        <f>CONCATENATE("Libraries permanently closed during ",Year-1,"-",Year-2000)</f>
        <v>Libraries permanently closed during 2019-20</v>
      </c>
      <c r="D48" s="138"/>
      <c r="E48" s="53"/>
      <c r="F48" s="53"/>
      <c r="G48" s="201"/>
      <c r="H48" s="3"/>
      <c r="I48" s="3"/>
      <c r="J48" s="397"/>
      <c r="K48" s="261"/>
      <c r="L48" s="248">
        <v>0</v>
      </c>
      <c r="M48" s="256">
        <f>M43+1</f>
        <v>48</v>
      </c>
      <c r="N48" s="59"/>
    </row>
    <row r="49" spans="2:14" ht="18" customHeight="1" x14ac:dyDescent="0.35">
      <c r="B49" s="200">
        <f>B48+1</f>
        <v>19</v>
      </c>
      <c r="C49" s="2" t="str">
        <f>CONCATENATE("Libraries opened during ",Year-1,"-",Year-2000)</f>
        <v>Libraries opened during 2019-20</v>
      </c>
      <c r="D49" s="138"/>
      <c r="E49" s="53"/>
      <c r="F49" s="53"/>
      <c r="G49" s="201"/>
      <c r="H49" s="3"/>
      <c r="I49" s="3"/>
      <c r="J49" s="397"/>
      <c r="K49" s="261"/>
      <c r="L49" s="248">
        <v>0</v>
      </c>
      <c r="M49" s="256">
        <f>M48+1</f>
        <v>49</v>
      </c>
      <c r="N49" s="59"/>
    </row>
    <row r="50" spans="2:14" ht="6" customHeight="1" x14ac:dyDescent="0.35">
      <c r="B50" s="200"/>
      <c r="C50" s="53"/>
      <c r="D50" s="20"/>
      <c r="E50" s="201"/>
      <c r="F50" s="201"/>
      <c r="G50" s="201"/>
      <c r="H50" s="259"/>
      <c r="I50" s="256"/>
      <c r="J50" s="259"/>
      <c r="K50" s="256"/>
      <c r="L50" s="259"/>
      <c r="M50" s="256"/>
      <c r="N50" s="199"/>
    </row>
    <row r="51" spans="2:14" ht="18" customHeight="1" x14ac:dyDescent="0.35">
      <c r="B51" s="200"/>
      <c r="C51" s="2" t="s">
        <v>848</v>
      </c>
      <c r="D51" s="2"/>
      <c r="E51" s="2"/>
      <c r="F51" s="2"/>
      <c r="G51" s="2"/>
      <c r="H51" s="2"/>
      <c r="I51" s="2"/>
      <c r="J51" s="2"/>
      <c r="K51" s="2"/>
      <c r="L51" s="2"/>
      <c r="M51" s="256"/>
      <c r="N51" s="199"/>
    </row>
    <row r="52" spans="2:14" ht="12.75" customHeight="1" x14ac:dyDescent="0.35">
      <c r="B52" s="198"/>
      <c r="C52" s="2" t="s">
        <v>849</v>
      </c>
      <c r="D52" s="2"/>
      <c r="E52" s="2"/>
      <c r="F52" s="2"/>
      <c r="G52" s="2"/>
      <c r="H52" s="2"/>
      <c r="I52" s="2"/>
      <c r="J52" s="2"/>
      <c r="K52" s="2"/>
      <c r="L52" s="2"/>
      <c r="M52" s="256"/>
      <c r="N52" s="199"/>
    </row>
    <row r="53" spans="2:14" ht="18" customHeight="1" x14ac:dyDescent="0.35">
      <c r="B53" s="295"/>
      <c r="C53" s="585" t="s">
        <v>558</v>
      </c>
      <c r="D53" s="586"/>
      <c r="E53" s="586"/>
      <c r="F53" s="586"/>
      <c r="G53" s="586"/>
      <c r="H53" s="586"/>
      <c r="I53" s="586"/>
      <c r="J53" s="586"/>
      <c r="K53" s="586"/>
      <c r="L53" s="587"/>
      <c r="M53" s="1"/>
      <c r="N53" s="203"/>
    </row>
    <row r="54" spans="2:14" ht="6" customHeight="1" x14ac:dyDescent="0.35">
      <c r="B54" s="202"/>
      <c r="C54" s="2"/>
      <c r="D54" s="2"/>
      <c r="E54" s="2"/>
      <c r="F54" s="2"/>
      <c r="G54" s="2"/>
      <c r="H54" s="2"/>
      <c r="I54" s="2"/>
      <c r="J54" s="75"/>
      <c r="K54" s="75"/>
      <c r="L54" s="75"/>
      <c r="M54" s="1"/>
      <c r="N54" s="203"/>
    </row>
    <row r="55" spans="2:14" ht="18" customHeight="1" x14ac:dyDescent="0.35">
      <c r="B55" s="200">
        <f>B49+1</f>
        <v>20</v>
      </c>
      <c r="C55" s="2" t="s">
        <v>2421</v>
      </c>
      <c r="D55" s="2"/>
      <c r="E55" s="2"/>
      <c r="F55" s="2"/>
      <c r="G55" s="2"/>
      <c r="H55" s="2"/>
      <c r="I55" s="2"/>
      <c r="J55" s="75"/>
      <c r="K55" s="75"/>
      <c r="L55" s="75"/>
      <c r="M55" s="1"/>
      <c r="N55" s="203"/>
    </row>
    <row r="56" spans="2:14" ht="18" customHeight="1" x14ac:dyDescent="0.35">
      <c r="B56" s="200"/>
      <c r="C56" s="585" t="s">
        <v>558</v>
      </c>
      <c r="D56" s="586"/>
      <c r="E56" s="586"/>
      <c r="F56" s="586"/>
      <c r="G56" s="586"/>
      <c r="H56" s="586"/>
      <c r="I56" s="586"/>
      <c r="J56" s="586"/>
      <c r="K56" s="586"/>
      <c r="L56" s="587"/>
      <c r="M56" s="1"/>
      <c r="N56" s="203"/>
    </row>
    <row r="57" spans="2:14" ht="6" customHeight="1" x14ac:dyDescent="0.35">
      <c r="B57" s="202"/>
      <c r="C57" s="2"/>
      <c r="D57" s="2"/>
      <c r="E57" s="2"/>
      <c r="F57" s="2"/>
      <c r="G57" s="2"/>
      <c r="H57" s="2"/>
      <c r="I57" s="2"/>
      <c r="J57" s="75"/>
      <c r="K57" s="75"/>
      <c r="L57" s="75"/>
      <c r="M57" s="1"/>
      <c r="N57" s="203"/>
    </row>
    <row r="58" spans="2:14" ht="18" customHeight="1" x14ac:dyDescent="0.35">
      <c r="B58" s="202"/>
      <c r="C58" s="2" t="str">
        <f>CONCATENATE("Busiest Service Point in ",Year-1,"-",Year-2000," in terms of issues per annum:*")</f>
        <v>Busiest Service Point in 2019-20 in terms of issues per annum:*</v>
      </c>
      <c r="D58" s="2"/>
      <c r="E58" s="2"/>
      <c r="F58" s="2"/>
      <c r="G58" s="2"/>
      <c r="H58" s="2"/>
      <c r="I58" s="2"/>
      <c r="J58" s="75"/>
      <c r="K58" s="75"/>
      <c r="L58" s="75"/>
      <c r="M58" s="1"/>
      <c r="N58" s="203"/>
    </row>
    <row r="59" spans="2:14" ht="18" customHeight="1" x14ac:dyDescent="0.35">
      <c r="B59" s="200">
        <f>B55+1</f>
        <v>21</v>
      </c>
      <c r="C59" s="2" t="s">
        <v>852</v>
      </c>
      <c r="D59" s="17"/>
      <c r="E59" s="582" t="s">
        <v>941</v>
      </c>
      <c r="F59" s="583"/>
      <c r="G59" s="584"/>
      <c r="H59" s="308">
        <f>M49+1</f>
        <v>50</v>
      </c>
      <c r="I59" s="3" t="s">
        <v>7329</v>
      </c>
      <c r="J59" s="2"/>
      <c r="K59" s="32"/>
      <c r="L59" s="248">
        <v>225922</v>
      </c>
      <c r="M59" s="256">
        <f>H59+1</f>
        <v>51</v>
      </c>
      <c r="N59" s="203"/>
    </row>
    <row r="60" spans="2:14" ht="6" customHeight="1" x14ac:dyDescent="0.35">
      <c r="B60" s="202"/>
      <c r="C60" s="2"/>
      <c r="D60" s="2"/>
      <c r="E60" s="2"/>
      <c r="F60" s="2"/>
      <c r="G60" s="2"/>
      <c r="H60" s="2"/>
      <c r="I60" s="2"/>
      <c r="J60" s="75"/>
      <c r="K60" s="75"/>
      <c r="L60" s="75"/>
      <c r="M60" s="1"/>
      <c r="N60" s="203"/>
    </row>
    <row r="61" spans="2:14" ht="18" customHeight="1" x14ac:dyDescent="0.35">
      <c r="B61" s="200"/>
      <c r="C61" s="2" t="str">
        <f>CONCATENATE("Busiest Service Point in ",Year-1,"-",Year-2000," in terms of visits per annum:*")</f>
        <v>Busiest Service Point in 2019-20 in terms of visits per annum:*</v>
      </c>
      <c r="D61" s="76"/>
      <c r="E61" s="2"/>
      <c r="F61" s="18"/>
      <c r="G61" s="18"/>
      <c r="H61" s="18"/>
      <c r="I61" s="3"/>
      <c r="J61" s="2"/>
      <c r="K61" s="2"/>
      <c r="L61" s="19"/>
      <c r="M61" s="140"/>
      <c r="N61" s="203"/>
    </row>
    <row r="62" spans="2:14" ht="18" customHeight="1" x14ac:dyDescent="0.35">
      <c r="B62" s="200">
        <f>B59+1</f>
        <v>22</v>
      </c>
      <c r="C62" s="2" t="s">
        <v>852</v>
      </c>
      <c r="D62" s="76"/>
      <c r="E62" s="582" t="s">
        <v>941</v>
      </c>
      <c r="F62" s="583"/>
      <c r="G62" s="584"/>
      <c r="H62" s="308">
        <f>M59+1</f>
        <v>52</v>
      </c>
      <c r="I62" s="3" t="s">
        <v>7330</v>
      </c>
      <c r="J62" s="2"/>
      <c r="K62" s="32"/>
      <c r="L62" s="248">
        <v>437785</v>
      </c>
      <c r="M62" s="256">
        <f>H62+1</f>
        <v>53</v>
      </c>
      <c r="N62" s="203"/>
    </row>
    <row r="63" spans="2:14" ht="6" customHeight="1" x14ac:dyDescent="0.35">
      <c r="B63" s="198"/>
      <c r="C63" s="74"/>
      <c r="D63" s="74"/>
      <c r="E63" s="74"/>
      <c r="F63" s="76"/>
      <c r="G63" s="74"/>
      <c r="H63" s="74"/>
      <c r="I63" s="74"/>
      <c r="J63" s="74"/>
      <c r="K63" s="74"/>
      <c r="L63" s="77"/>
      <c r="M63" s="12"/>
      <c r="N63" s="199"/>
    </row>
    <row r="64" spans="2:14" ht="18" customHeight="1" x14ac:dyDescent="0.35">
      <c r="B64" s="200">
        <f>B62+1</f>
        <v>23</v>
      </c>
      <c r="C64" s="3" t="s">
        <v>6852</v>
      </c>
      <c r="D64" s="74"/>
      <c r="E64" s="74"/>
      <c r="F64" s="76"/>
      <c r="G64" s="74"/>
      <c r="H64" s="74"/>
      <c r="I64" s="74"/>
      <c r="J64" s="74"/>
      <c r="K64" s="74"/>
      <c r="L64" s="77"/>
      <c r="M64" s="12"/>
      <c r="N64" s="199"/>
    </row>
    <row r="65" spans="2:16" ht="13.5" customHeight="1" x14ac:dyDescent="0.35">
      <c r="B65" s="198"/>
      <c r="C65" s="532" t="s">
        <v>558</v>
      </c>
      <c r="D65" s="533"/>
      <c r="E65" s="533"/>
      <c r="F65" s="533"/>
      <c r="G65" s="533"/>
      <c r="H65" s="533"/>
      <c r="I65" s="533"/>
      <c r="J65" s="533"/>
      <c r="K65" s="533"/>
      <c r="L65" s="534"/>
      <c r="M65" s="12"/>
      <c r="N65" s="199"/>
    </row>
    <row r="66" spans="2:16" ht="13.5" customHeight="1" x14ac:dyDescent="0.35">
      <c r="B66" s="198"/>
      <c r="C66" s="535"/>
      <c r="D66" s="536"/>
      <c r="E66" s="536"/>
      <c r="F66" s="536"/>
      <c r="G66" s="536"/>
      <c r="H66" s="536"/>
      <c r="I66" s="536"/>
      <c r="J66" s="536"/>
      <c r="K66" s="536"/>
      <c r="L66" s="537"/>
      <c r="M66" s="12"/>
      <c r="N66" s="199"/>
    </row>
    <row r="67" spans="2:16" ht="0.4" customHeight="1" x14ac:dyDescent="0.35">
      <c r="B67" s="198"/>
      <c r="C67" s="74"/>
      <c r="D67" s="74"/>
      <c r="E67" s="74"/>
      <c r="F67" s="76"/>
      <c r="G67" s="74"/>
      <c r="H67" s="74"/>
      <c r="I67" s="74"/>
      <c r="J67" s="74"/>
      <c r="K67" s="74"/>
      <c r="L67" s="77"/>
      <c r="M67" s="12"/>
      <c r="N67" s="199"/>
    </row>
    <row r="68" spans="2:16" ht="18" customHeight="1" x14ac:dyDescent="0.35">
      <c r="B68" s="202"/>
      <c r="C68" s="41"/>
      <c r="D68" s="75"/>
      <c r="E68" s="75"/>
      <c r="F68" s="75"/>
      <c r="G68" s="75"/>
      <c r="H68" s="75"/>
      <c r="I68" s="75"/>
      <c r="J68" s="75"/>
      <c r="K68" s="75"/>
      <c r="L68" s="547" t="s">
        <v>227</v>
      </c>
      <c r="M68" s="61"/>
      <c r="N68" s="203"/>
    </row>
    <row r="69" spans="2:16" ht="18" customHeight="1" x14ac:dyDescent="0.35">
      <c r="B69" s="57"/>
      <c r="C69" s="41" t="s">
        <v>90</v>
      </c>
      <c r="D69" s="58"/>
      <c r="E69" s="58"/>
      <c r="F69" s="58"/>
      <c r="G69" s="58"/>
      <c r="H69" s="58"/>
      <c r="I69" s="61"/>
      <c r="J69" s="78"/>
      <c r="K69" s="78"/>
      <c r="L69" s="547"/>
      <c r="M69" s="61"/>
      <c r="N69" s="59"/>
    </row>
    <row r="70" spans="2:16" ht="18" customHeight="1" x14ac:dyDescent="0.35">
      <c r="B70" s="57"/>
      <c r="C70" s="299" t="s">
        <v>757</v>
      </c>
      <c r="D70" s="58"/>
      <c r="E70" s="58"/>
      <c r="F70" s="58"/>
      <c r="G70" s="58"/>
      <c r="H70" s="79"/>
      <c r="I70" s="79"/>
      <c r="J70" s="79"/>
      <c r="K70" s="79"/>
      <c r="L70" s="547"/>
      <c r="M70" s="61"/>
      <c r="N70" s="59"/>
    </row>
    <row r="71" spans="2:16" ht="18" customHeight="1" x14ac:dyDescent="0.35">
      <c r="B71" s="200">
        <f>B64+1</f>
        <v>24</v>
      </c>
      <c r="C71" s="3" t="str">
        <f>CONCATENATE("Number of devices with libraries catalogue, internet access and OPACs at 31 March ",Year)</f>
        <v>Number of devices with libraries catalogue, internet access and OPACs at 31 March 2020</v>
      </c>
      <c r="D71" s="3"/>
      <c r="E71" s="3"/>
      <c r="F71" s="3"/>
      <c r="G71" s="3"/>
      <c r="H71" s="3"/>
      <c r="I71" s="3"/>
      <c r="J71" s="145"/>
      <c r="K71" s="145"/>
      <c r="L71" s="249">
        <v>280</v>
      </c>
      <c r="M71" s="256">
        <f>M62+1</f>
        <v>54</v>
      </c>
      <c r="N71" s="59"/>
    </row>
    <row r="72" spans="2:16" ht="18" customHeight="1" x14ac:dyDescent="0.35">
      <c r="B72" s="200">
        <f>B71+1</f>
        <v>25</v>
      </c>
      <c r="C72" s="3" t="str">
        <f>CONCATENATE("Number of hours available for use of and access to the internet from 1 April ",Year-1," to 31 March ",Year)</f>
        <v>Number of hours available for use of and access to the internet from 1 April 2019 to 31 March 2020</v>
      </c>
      <c r="D72" s="3"/>
      <c r="E72" s="3"/>
      <c r="F72" s="3"/>
      <c r="G72" s="3"/>
      <c r="H72" s="3"/>
      <c r="I72" s="3"/>
      <c r="J72" s="145"/>
      <c r="K72" s="145"/>
      <c r="L72" s="249">
        <v>520500</v>
      </c>
      <c r="M72" s="256">
        <f>M71+1</f>
        <v>55</v>
      </c>
      <c r="N72" s="59"/>
    </row>
    <row r="73" spans="2:16" ht="18" customHeight="1" x14ac:dyDescent="0.35">
      <c r="B73" s="200">
        <f>B72+1</f>
        <v>26</v>
      </c>
      <c r="C73" s="3" t="str">
        <f>CONCATENATE("Number of hours recorded for use of and access to the internet from 1 April ",Year-1," to 31 March ",Year)</f>
        <v>Number of hours recorded for use of and access to the internet from 1 April 2019 to 31 March 2020</v>
      </c>
      <c r="D73" s="3"/>
      <c r="E73" s="3"/>
      <c r="F73" s="3"/>
      <c r="G73" s="3"/>
      <c r="H73" s="3"/>
      <c r="I73" s="3"/>
      <c r="J73" s="3"/>
      <c r="K73" s="3"/>
      <c r="L73" s="248">
        <v>147883</v>
      </c>
      <c r="M73" s="256">
        <f>M72+1</f>
        <v>56</v>
      </c>
      <c r="N73" s="59"/>
      <c r="P73" s="273">
        <f>IF(OR(L72="..",L73=".."),0,IF(L73&gt;L72,1,0))</f>
        <v>0</v>
      </c>
    </row>
    <row r="74" spans="2:16" ht="17.649999999999999" customHeight="1" x14ac:dyDescent="0.35">
      <c r="B74" s="57"/>
      <c r="C74" s="545" t="s">
        <v>230</v>
      </c>
      <c r="D74" s="546"/>
      <c r="E74" s="546"/>
      <c r="F74" s="546"/>
      <c r="G74" s="546"/>
      <c r="H74" s="546"/>
      <c r="I74" s="546"/>
      <c r="J74" s="546"/>
      <c r="K74" s="546"/>
      <c r="L74" s="546"/>
      <c r="M74" s="61"/>
      <c r="N74" s="59"/>
    </row>
    <row r="75" spans="2:16" ht="18" customHeight="1" x14ac:dyDescent="0.35">
      <c r="B75" s="57"/>
      <c r="C75" s="41" t="s">
        <v>469</v>
      </c>
      <c r="D75" s="41"/>
      <c r="E75" s="41"/>
      <c r="F75" s="41"/>
      <c r="G75" s="41"/>
      <c r="H75" s="41"/>
      <c r="I75" s="41"/>
      <c r="J75" s="41"/>
      <c r="K75" s="41"/>
      <c r="L75" s="41"/>
      <c r="M75" s="61"/>
      <c r="N75" s="59"/>
    </row>
    <row r="76" spans="2:16" ht="18" customHeight="1" x14ac:dyDescent="0.35">
      <c r="B76" s="200">
        <f>B73+1</f>
        <v>27</v>
      </c>
      <c r="C76" s="3" t="str">
        <f>CONCATENATE("Number of Service Points that have a public access Wi-Fi network available as at 16 March ",Year,"*")</f>
        <v>Number of Service Points that have a public access Wi-Fi network available as at 16 March 2020*</v>
      </c>
      <c r="D76" s="44"/>
      <c r="E76" s="44"/>
      <c r="F76" s="44"/>
      <c r="G76" s="44"/>
      <c r="H76" s="44"/>
      <c r="I76" s="44"/>
      <c r="J76" s="44"/>
      <c r="K76" s="44"/>
      <c r="L76" s="248">
        <v>28</v>
      </c>
      <c r="M76" s="256">
        <f>M73+1</f>
        <v>57</v>
      </c>
      <c r="N76" s="59"/>
    </row>
    <row r="77" spans="2:16" ht="18" customHeight="1" x14ac:dyDescent="0.35">
      <c r="B77" s="200">
        <f>B76+1</f>
        <v>28</v>
      </c>
      <c r="C77" s="3" t="str">
        <f>CONCATENATE("Number of hours of recorded usage of public access Wi-Fi as at 31 March ",Year)</f>
        <v>Number of hours of recorded usage of public access Wi-Fi as at 31 March 2020</v>
      </c>
      <c r="D77" s="44"/>
      <c r="E77" s="44"/>
      <c r="F77" s="44"/>
      <c r="G77" s="44"/>
      <c r="H77" s="44"/>
      <c r="I77" s="420"/>
      <c r="J77" s="421"/>
      <c r="K77" s="44"/>
      <c r="L77" s="248" t="s">
        <v>558</v>
      </c>
      <c r="M77" s="256">
        <f>M76+1</f>
        <v>58</v>
      </c>
      <c r="N77" s="59"/>
    </row>
    <row r="78" spans="2:16" ht="9.75" customHeight="1" thickBot="1" x14ac:dyDescent="0.4">
      <c r="B78" s="67"/>
      <c r="C78" s="204"/>
      <c r="D78" s="204"/>
      <c r="E78" s="204"/>
      <c r="F78" s="204"/>
      <c r="G78" s="204"/>
      <c r="H78" s="204"/>
      <c r="I78" s="204"/>
      <c r="J78" s="204"/>
      <c r="K78" s="204"/>
      <c r="L78" s="204"/>
      <c r="M78" s="205"/>
      <c r="N78" s="206"/>
    </row>
    <row r="79" spans="2:16" ht="18" customHeight="1" thickBot="1" x14ac:dyDescent="0.4">
      <c r="B79" s="578" t="s">
        <v>817</v>
      </c>
      <c r="C79" s="579"/>
      <c r="D79" s="579"/>
      <c r="E79" s="579"/>
      <c r="F79" s="579"/>
      <c r="G79" s="579"/>
      <c r="H79" s="579"/>
      <c r="I79" s="579"/>
      <c r="J79" s="579"/>
      <c r="K79" s="579"/>
      <c r="L79" s="576" t="s">
        <v>2418</v>
      </c>
      <c r="M79" s="576"/>
      <c r="N79" s="577"/>
    </row>
    <row r="80" spans="2:16" ht="18" customHeight="1" x14ac:dyDescent="0.35">
      <c r="B80" s="571"/>
      <c r="C80" s="572"/>
      <c r="D80" s="572"/>
      <c r="E80" s="572"/>
      <c r="F80" s="572"/>
      <c r="G80" s="572"/>
      <c r="H80" s="572"/>
      <c r="I80" s="572"/>
      <c r="J80" s="572"/>
      <c r="K80" s="572"/>
      <c r="L80" s="572"/>
      <c r="M80" s="572"/>
      <c r="N80" s="573"/>
    </row>
    <row r="81" spans="2:14" s="104" customFormat="1" ht="18" customHeight="1" x14ac:dyDescent="0.35">
      <c r="B81" s="202"/>
      <c r="C81" s="81"/>
      <c r="D81" s="75"/>
      <c r="E81" s="75"/>
      <c r="F81" s="75"/>
      <c r="G81" s="75"/>
      <c r="H81" s="75"/>
      <c r="I81" s="75"/>
      <c r="J81" s="75"/>
      <c r="K81" s="75"/>
      <c r="L81" s="80" t="s">
        <v>352</v>
      </c>
      <c r="M81" s="13"/>
      <c r="N81" s="203"/>
    </row>
    <row r="82" spans="2:14" s="104" customFormat="1" ht="18" customHeight="1" x14ac:dyDescent="0.35">
      <c r="B82" s="200">
        <f>B77+1</f>
        <v>29</v>
      </c>
      <c r="C82" s="20" t="str">
        <f>CONCATENATE("Total Book Stock at 1 April ",Year-1)</f>
        <v>Total Book Stock at 1 April 2019</v>
      </c>
      <c r="D82" s="2"/>
      <c r="E82" s="2"/>
      <c r="F82" s="2"/>
      <c r="G82" s="548" t="s">
        <v>7147</v>
      </c>
      <c r="H82" s="548"/>
      <c r="I82" s="548"/>
      <c r="J82" s="548"/>
      <c r="K82" s="548"/>
      <c r="L82" s="262">
        <f>VLOOKUP(FLAS,LY_Data,68,FALSE)</f>
        <v>1250515</v>
      </c>
      <c r="M82" s="256">
        <f>M77+1</f>
        <v>59</v>
      </c>
      <c r="N82" s="203"/>
    </row>
    <row r="83" spans="2:14" s="104" customFormat="1" ht="18" customHeight="1" x14ac:dyDescent="0.35">
      <c r="B83" s="200"/>
      <c r="C83" s="81"/>
      <c r="D83" s="2"/>
      <c r="E83" s="2"/>
      <c r="F83" s="2"/>
      <c r="G83" s="548"/>
      <c r="H83" s="548"/>
      <c r="I83" s="548"/>
      <c r="J83" s="548"/>
      <c r="K83" s="548"/>
      <c r="L83" s="75"/>
      <c r="M83" s="140"/>
      <c r="N83" s="203"/>
    </row>
    <row r="84" spans="2:14" s="104" customFormat="1" ht="18" customHeight="1" x14ac:dyDescent="0.35">
      <c r="B84" s="200"/>
      <c r="C84" s="41" t="str">
        <f>CONCATENATE("Book Stock at 31 March ",Year)</f>
        <v>Book Stock at 31 March 2020</v>
      </c>
      <c r="D84" s="2"/>
      <c r="E84" s="2"/>
      <c r="F84" s="2"/>
      <c r="G84" s="2"/>
      <c r="H84" s="2"/>
      <c r="I84" s="75"/>
      <c r="J84" s="75"/>
      <c r="K84" s="75"/>
      <c r="L84" s="80" t="s">
        <v>352</v>
      </c>
      <c r="M84" s="140"/>
      <c r="N84" s="203"/>
    </row>
    <row r="85" spans="2:14" s="104" customFormat="1" ht="18" customHeight="1" x14ac:dyDescent="0.35">
      <c r="B85" s="200">
        <f>B82+1</f>
        <v>30</v>
      </c>
      <c r="C85" s="2" t="s">
        <v>863</v>
      </c>
      <c r="D85" s="2"/>
      <c r="E85" s="2"/>
      <c r="F85" s="2"/>
      <c r="G85" s="2"/>
      <c r="H85" s="2"/>
      <c r="I85" s="83"/>
      <c r="J85" s="83"/>
      <c r="K85" s="83"/>
      <c r="L85" s="250">
        <v>316312</v>
      </c>
      <c r="M85" s="256">
        <f>M82+1</f>
        <v>60</v>
      </c>
      <c r="N85" s="203"/>
    </row>
    <row r="86" spans="2:14" s="104" customFormat="1" ht="18" customHeight="1" x14ac:dyDescent="0.35">
      <c r="B86" s="200"/>
      <c r="C86" s="2" t="s">
        <v>773</v>
      </c>
      <c r="D86" s="2"/>
      <c r="E86" s="2"/>
      <c r="F86" s="2"/>
      <c r="G86" s="2"/>
      <c r="H86" s="2"/>
      <c r="I86" s="75"/>
      <c r="J86" s="84"/>
      <c r="K86" s="84"/>
      <c r="L86" s="75"/>
      <c r="M86" s="140"/>
      <c r="N86" s="203"/>
    </row>
    <row r="87" spans="2:14" s="104" customFormat="1" ht="18" customHeight="1" x14ac:dyDescent="0.35">
      <c r="B87" s="200">
        <f>B85+1</f>
        <v>31</v>
      </c>
      <c r="C87" s="75"/>
      <c r="D87" s="2"/>
      <c r="E87" s="2"/>
      <c r="F87" s="2"/>
      <c r="G87" s="2" t="s">
        <v>30</v>
      </c>
      <c r="H87" s="2"/>
      <c r="I87" s="75"/>
      <c r="J87" s="75"/>
      <c r="K87" s="75"/>
      <c r="L87" s="250">
        <v>205903</v>
      </c>
      <c r="M87" s="256">
        <f>M85+1</f>
        <v>61</v>
      </c>
      <c r="N87" s="203"/>
    </row>
    <row r="88" spans="2:14" s="104" customFormat="1" ht="18" customHeight="1" x14ac:dyDescent="0.35">
      <c r="B88" s="200">
        <f>B87+1</f>
        <v>32</v>
      </c>
      <c r="C88" s="75"/>
      <c r="D88" s="2"/>
      <c r="E88" s="2"/>
      <c r="F88" s="2"/>
      <c r="G88" s="2" t="s">
        <v>29</v>
      </c>
      <c r="H88" s="2"/>
      <c r="I88" s="75"/>
      <c r="J88" s="75"/>
      <c r="K88" s="75"/>
      <c r="L88" s="250">
        <v>223333</v>
      </c>
      <c r="M88" s="256">
        <f>M87+1</f>
        <v>62</v>
      </c>
      <c r="N88" s="203"/>
    </row>
    <row r="89" spans="2:14" s="104" customFormat="1" ht="18" customHeight="1" x14ac:dyDescent="0.35">
      <c r="B89" s="200">
        <f>B88+1</f>
        <v>33</v>
      </c>
      <c r="C89" s="75"/>
      <c r="D89" s="2"/>
      <c r="E89" s="2"/>
      <c r="F89" s="2"/>
      <c r="G89" s="2" t="s">
        <v>53</v>
      </c>
      <c r="H89" s="2"/>
      <c r="I89" s="75"/>
      <c r="J89" s="75"/>
      <c r="K89" s="75"/>
      <c r="L89" s="250">
        <v>160330</v>
      </c>
      <c r="M89" s="256">
        <f>M88+1</f>
        <v>63</v>
      </c>
      <c r="N89" s="203"/>
    </row>
    <row r="90" spans="2:14" s="104" customFormat="1" ht="18" customHeight="1" x14ac:dyDescent="0.35">
      <c r="B90" s="200">
        <f>B89+1</f>
        <v>34</v>
      </c>
      <c r="C90" s="75"/>
      <c r="D90" s="2"/>
      <c r="E90" s="2"/>
      <c r="F90" s="2"/>
      <c r="G90" s="2" t="s">
        <v>54</v>
      </c>
      <c r="H90" s="2"/>
      <c r="I90" s="75"/>
      <c r="J90" s="75"/>
      <c r="K90" s="75"/>
      <c r="L90" s="250">
        <v>46757</v>
      </c>
      <c r="M90" s="256">
        <f>M89+1</f>
        <v>64</v>
      </c>
      <c r="N90" s="203"/>
    </row>
    <row r="91" spans="2:14" s="104" customFormat="1" ht="18" customHeight="1" x14ac:dyDescent="0.35">
      <c r="B91" s="200">
        <f>B90+1</f>
        <v>35</v>
      </c>
      <c r="C91" s="20" t="s">
        <v>231</v>
      </c>
      <c r="D91" s="2"/>
      <c r="E91" s="2"/>
      <c r="F91" s="2"/>
      <c r="G91" s="2"/>
      <c r="H91" s="2"/>
      <c r="I91" s="75"/>
      <c r="J91" s="86" t="str">
        <f>CONCATENATE("(Sum of Lines ",B87," to ",B90,")")</f>
        <v>(Sum of Lines 31 to 34)</v>
      </c>
      <c r="K91" s="11"/>
      <c r="L91" s="301">
        <f>IF(COUNTIF(L87:L90,"..")&gt;0,"..",SUM(L87:L90))</f>
        <v>636323</v>
      </c>
      <c r="M91" s="256">
        <f>M90+1</f>
        <v>65</v>
      </c>
      <c r="N91" s="203"/>
    </row>
    <row r="92" spans="2:14" ht="18" customHeight="1" x14ac:dyDescent="0.35">
      <c r="B92" s="200"/>
      <c r="C92" s="58"/>
      <c r="D92" s="2"/>
      <c r="E92" s="2"/>
      <c r="F92" s="2"/>
      <c r="G92" s="2"/>
      <c r="H92" s="2"/>
      <c r="I92" s="58"/>
      <c r="J92" s="58"/>
      <c r="K92" s="58"/>
      <c r="L92" s="58"/>
      <c r="M92" s="256"/>
      <c r="N92" s="199"/>
    </row>
    <row r="93" spans="2:14" s="104" customFormat="1" ht="18" customHeight="1" x14ac:dyDescent="0.35">
      <c r="B93" s="200">
        <f>B91+1</f>
        <v>36</v>
      </c>
      <c r="C93" s="2" t="s">
        <v>232</v>
      </c>
      <c r="D93" s="2"/>
      <c r="E93" s="2"/>
      <c r="F93" s="2"/>
      <c r="G93" s="2"/>
      <c r="H93" s="2"/>
      <c r="I93" s="75"/>
      <c r="J93" s="75"/>
      <c r="K93" s="75"/>
      <c r="L93" s="250">
        <v>290500</v>
      </c>
      <c r="M93" s="256">
        <f>M91+1</f>
        <v>66</v>
      </c>
      <c r="N93" s="203"/>
    </row>
    <row r="94" spans="2:14" s="104" customFormat="1" ht="18" customHeight="1" x14ac:dyDescent="0.35">
      <c r="B94" s="200"/>
      <c r="C94" s="2"/>
      <c r="D94" s="2"/>
      <c r="E94" s="2"/>
      <c r="F94" s="2"/>
      <c r="G94" s="2"/>
      <c r="H94" s="2"/>
      <c r="I94" s="75"/>
      <c r="J94" s="75"/>
      <c r="K94" s="75"/>
      <c r="L94" s="75"/>
      <c r="M94" s="256"/>
      <c r="N94" s="203"/>
    </row>
    <row r="95" spans="2:14" s="104" customFormat="1" ht="18" customHeight="1" x14ac:dyDescent="0.35">
      <c r="B95" s="200">
        <f>B93+1</f>
        <v>37</v>
      </c>
      <c r="C95" s="20" t="str">
        <f>CONCATENATE("Total Book Stock at 31 March ",Year)</f>
        <v>Total Book Stock at 31 March 2020</v>
      </c>
      <c r="D95" s="2"/>
      <c r="E95" s="2"/>
      <c r="F95" s="2"/>
      <c r="G95" s="2"/>
      <c r="H95" s="2"/>
      <c r="I95" s="75"/>
      <c r="J95" s="86" t="str">
        <f>CONCATENATE("(Sum of Lines ",B85,", ",B91," and ",B93,")")</f>
        <v>(Sum of Lines 30, 35 and 36)</v>
      </c>
      <c r="K95" s="11"/>
      <c r="L95" s="301">
        <f>IF(COUNTIF(L85:L93,"..")&gt;0,"..",SUM(L85,L91,L93))</f>
        <v>1243135</v>
      </c>
      <c r="M95" s="256">
        <f>M93+1</f>
        <v>67</v>
      </c>
      <c r="N95" s="203"/>
    </row>
    <row r="96" spans="2:14" s="104" customFormat="1" ht="18" customHeight="1" x14ac:dyDescent="0.35">
      <c r="B96" s="200"/>
      <c r="C96" s="538" t="str">
        <f>IF(OR(LIBR0023="..",LIBR0031=".."),"",IF(OR((LIBR0031/LIBR0023&gt;1.25),(LIBR0031/LIBR0023&lt;0.75)),"The Total Book Stock figure entered differs from last year by more than 25%. Could you please double check your figure, or provide a valid reason for the difference in 'Other Comments' under Section 14.",""))</f>
        <v/>
      </c>
      <c r="D96" s="538"/>
      <c r="E96" s="538"/>
      <c r="F96" s="538"/>
      <c r="G96" s="538"/>
      <c r="H96" s="538"/>
      <c r="I96" s="538"/>
      <c r="J96" s="538"/>
      <c r="K96" s="538"/>
      <c r="L96" s="538"/>
      <c r="M96" s="256"/>
      <c r="N96" s="203"/>
    </row>
    <row r="97" spans="2:14" s="104" customFormat="1" ht="18" customHeight="1" x14ac:dyDescent="0.35">
      <c r="B97" s="200"/>
      <c r="C97" s="538"/>
      <c r="D97" s="538"/>
      <c r="E97" s="538"/>
      <c r="F97" s="538"/>
      <c r="G97" s="538"/>
      <c r="H97" s="538"/>
      <c r="I97" s="538"/>
      <c r="J97" s="538"/>
      <c r="K97" s="538"/>
      <c r="L97" s="538"/>
      <c r="M97" s="256"/>
      <c r="N97" s="203"/>
    </row>
    <row r="98" spans="2:14" s="104" customFormat="1" ht="18" customHeight="1" x14ac:dyDescent="0.35">
      <c r="B98" s="200"/>
      <c r="C98" s="2"/>
      <c r="D98" s="2"/>
      <c r="E98" s="2"/>
      <c r="F98" s="2"/>
      <c r="G98" s="2"/>
      <c r="H98" s="2"/>
      <c r="I98" s="75"/>
      <c r="J98" s="86"/>
      <c r="K98" s="86"/>
      <c r="L98" s="4"/>
      <c r="M98" s="256"/>
      <c r="N98" s="203"/>
    </row>
    <row r="99" spans="2:14" s="104" customFormat="1" ht="18" customHeight="1" x14ac:dyDescent="0.35">
      <c r="B99" s="200"/>
      <c r="C99" s="41" t="s">
        <v>233</v>
      </c>
      <c r="D99" s="2"/>
      <c r="E99" s="2"/>
      <c r="F99" s="2"/>
      <c r="G99" s="2"/>
      <c r="H99" s="2"/>
      <c r="I99" s="75"/>
      <c r="J99" s="75"/>
      <c r="K99" s="75"/>
      <c r="L99" s="80" t="s">
        <v>352</v>
      </c>
      <c r="M99" s="256"/>
      <c r="N99" s="203"/>
    </row>
    <row r="100" spans="2:14" s="104" customFormat="1" ht="18" customHeight="1" x14ac:dyDescent="0.35">
      <c r="B100" s="200">
        <f>B95+1</f>
        <v>38</v>
      </c>
      <c r="C100" s="2" t="s">
        <v>863</v>
      </c>
      <c r="D100" s="2"/>
      <c r="E100" s="2"/>
      <c r="F100" s="2"/>
      <c r="G100" s="2"/>
      <c r="H100" s="2"/>
      <c r="I100" s="75"/>
      <c r="J100" s="75"/>
      <c r="K100" s="75"/>
      <c r="L100" s="250">
        <v>452</v>
      </c>
      <c r="M100" s="256">
        <f>M95+1</f>
        <v>68</v>
      </c>
      <c r="N100" s="203"/>
    </row>
    <row r="101" spans="2:14" s="104" customFormat="1" ht="18" customHeight="1" x14ac:dyDescent="0.35">
      <c r="B101" s="200"/>
      <c r="C101" s="2" t="s">
        <v>772</v>
      </c>
      <c r="D101" s="2"/>
      <c r="E101" s="2"/>
      <c r="F101" s="2"/>
      <c r="G101" s="2"/>
      <c r="H101" s="2"/>
      <c r="I101" s="75"/>
      <c r="J101" s="75"/>
      <c r="K101" s="75"/>
      <c r="L101" s="75"/>
      <c r="M101" s="256"/>
      <c r="N101" s="203"/>
    </row>
    <row r="102" spans="2:14" s="104" customFormat="1" ht="18" customHeight="1" x14ac:dyDescent="0.35">
      <c r="B102" s="200">
        <f>B100+1</f>
        <v>39</v>
      </c>
      <c r="C102" s="2"/>
      <c r="D102" s="2"/>
      <c r="E102" s="2"/>
      <c r="F102" s="2"/>
      <c r="G102" s="2" t="s">
        <v>30</v>
      </c>
      <c r="H102" s="2"/>
      <c r="I102" s="75"/>
      <c r="J102" s="75"/>
      <c r="K102" s="75"/>
      <c r="L102" s="250">
        <v>14814</v>
      </c>
      <c r="M102" s="256">
        <f>M100+1</f>
        <v>69</v>
      </c>
      <c r="N102" s="203"/>
    </row>
    <row r="103" spans="2:14" s="104" customFormat="1" ht="18" customHeight="1" x14ac:dyDescent="0.35">
      <c r="B103" s="200">
        <f>B102+1</f>
        <v>40</v>
      </c>
      <c r="C103" s="2"/>
      <c r="D103" s="2"/>
      <c r="E103" s="2"/>
      <c r="F103" s="2"/>
      <c r="G103" s="2" t="s">
        <v>29</v>
      </c>
      <c r="H103" s="2"/>
      <c r="I103" s="75"/>
      <c r="J103" s="75"/>
      <c r="K103" s="75"/>
      <c r="L103" s="250">
        <v>8693</v>
      </c>
      <c r="M103" s="256">
        <f>M102+1</f>
        <v>70</v>
      </c>
      <c r="N103" s="203"/>
    </row>
    <row r="104" spans="2:14" s="104" customFormat="1" ht="18" customHeight="1" x14ac:dyDescent="0.35">
      <c r="B104" s="200">
        <f>B103+1</f>
        <v>41</v>
      </c>
      <c r="C104" s="2"/>
      <c r="D104" s="2"/>
      <c r="E104" s="2"/>
      <c r="F104" s="2"/>
      <c r="G104" s="2" t="s">
        <v>53</v>
      </c>
      <c r="H104" s="2"/>
      <c r="I104" s="75"/>
      <c r="J104" s="75"/>
      <c r="K104" s="75"/>
      <c r="L104" s="250">
        <v>20586</v>
      </c>
      <c r="M104" s="256">
        <f>M103+1</f>
        <v>71</v>
      </c>
      <c r="N104" s="203"/>
    </row>
    <row r="105" spans="2:14" s="104" customFormat="1" ht="18" customHeight="1" x14ac:dyDescent="0.35">
      <c r="B105" s="200">
        <f>B104+1</f>
        <v>42</v>
      </c>
      <c r="C105" s="2"/>
      <c r="D105" s="2"/>
      <c r="E105" s="2"/>
      <c r="F105" s="2"/>
      <c r="G105" s="2" t="s">
        <v>54</v>
      </c>
      <c r="H105" s="2"/>
      <c r="I105" s="75"/>
      <c r="J105" s="75"/>
      <c r="K105" s="75"/>
      <c r="L105" s="250">
        <v>2712</v>
      </c>
      <c r="M105" s="256">
        <f>M104+1</f>
        <v>72</v>
      </c>
      <c r="N105" s="203"/>
    </row>
    <row r="106" spans="2:14" s="104" customFormat="1" ht="18" customHeight="1" x14ac:dyDescent="0.35">
      <c r="B106" s="200">
        <f>B105+1</f>
        <v>43</v>
      </c>
      <c r="C106" s="20" t="s">
        <v>231</v>
      </c>
      <c r="D106" s="2"/>
      <c r="E106" s="2"/>
      <c r="F106" s="2"/>
      <c r="G106" s="2"/>
      <c r="H106" s="2"/>
      <c r="I106" s="75"/>
      <c r="J106" s="86" t="str">
        <f>CONCATENATE("(Sum of Lines ",B102," to ",B105,")")</f>
        <v>(Sum of Lines 39 to 42)</v>
      </c>
      <c r="K106" s="11"/>
      <c r="L106" s="301">
        <f>IF(COUNTIF(L102:L105,"..")&gt;0,"..",SUM(L102:L105))</f>
        <v>46805</v>
      </c>
      <c r="M106" s="256">
        <f>M105+1</f>
        <v>73</v>
      </c>
      <c r="N106" s="203"/>
    </row>
    <row r="107" spans="2:14" s="104" customFormat="1" ht="18" customHeight="1" x14ac:dyDescent="0.35">
      <c r="B107" s="200"/>
      <c r="C107" s="2"/>
      <c r="D107" s="2"/>
      <c r="E107" s="2"/>
      <c r="F107" s="2"/>
      <c r="G107" s="2"/>
      <c r="H107" s="2"/>
      <c r="I107" s="75"/>
      <c r="J107" s="75"/>
      <c r="K107" s="75"/>
      <c r="L107" s="75"/>
      <c r="M107" s="256"/>
      <c r="N107" s="203"/>
    </row>
    <row r="108" spans="2:14" s="104" customFormat="1" ht="18" customHeight="1" x14ac:dyDescent="0.35">
      <c r="B108" s="200">
        <f>B106+1</f>
        <v>44</v>
      </c>
      <c r="C108" s="20" t="str">
        <f>CONCATENATE("Total Book Acquisitions During ",Year-1,"-",Year-2000)</f>
        <v>Total Book Acquisitions During 2019-20</v>
      </c>
      <c r="D108" s="2"/>
      <c r="E108" s="2"/>
      <c r="F108" s="2"/>
      <c r="G108" s="2"/>
      <c r="H108" s="2"/>
      <c r="I108" s="75"/>
      <c r="J108" s="86" t="str">
        <f>CONCATENATE("(Sum of Lines ",B100," and ",B106,")")</f>
        <v>(Sum of Lines 38 and 43)</v>
      </c>
      <c r="K108" s="11"/>
      <c r="L108" s="301">
        <f>IF(COUNTIF(L100:L106,"..")&gt;0,"..",SUM(L100,L106))</f>
        <v>47257</v>
      </c>
      <c r="M108" s="256">
        <f>M106+1</f>
        <v>74</v>
      </c>
      <c r="N108" s="203"/>
    </row>
    <row r="109" spans="2:14" s="104" customFormat="1" ht="3.75" customHeight="1" x14ac:dyDescent="0.35">
      <c r="B109" s="200"/>
      <c r="C109" s="20"/>
      <c r="D109" s="2"/>
      <c r="E109" s="2"/>
      <c r="F109" s="2"/>
      <c r="G109" s="2"/>
      <c r="H109" s="2"/>
      <c r="I109" s="75"/>
      <c r="J109" s="86"/>
      <c r="K109" s="11"/>
      <c r="L109" s="75"/>
      <c r="M109" s="256"/>
      <c r="N109" s="203"/>
    </row>
    <row r="110" spans="2:14" s="104" customFormat="1" ht="18" customHeight="1" x14ac:dyDescent="0.35">
      <c r="B110" s="200"/>
      <c r="C110" s="20"/>
      <c r="D110" s="2"/>
      <c r="E110" s="2"/>
      <c r="F110" s="542" t="str">
        <f>CONCATENATE("Total Book Acquisitions in ",Year-2,"-",Year-2001," (taken from last year's return)")</f>
        <v>Total Book Acquisitions in 2018-19 (taken from last year's return)</v>
      </c>
      <c r="G110" s="543"/>
      <c r="H110" s="543"/>
      <c r="I110" s="543"/>
      <c r="J110" s="543"/>
      <c r="K110" s="544"/>
      <c r="L110" s="399">
        <f>VLOOKUP(FLAS,LY_Data,75,FALSE)</f>
        <v>62026</v>
      </c>
      <c r="M110" s="256"/>
      <c r="N110" s="203"/>
    </row>
    <row r="111" spans="2:14" s="104" customFormat="1" ht="18" customHeight="1" x14ac:dyDescent="0.35">
      <c r="B111" s="200"/>
      <c r="C111" s="540" t="str">
        <f>IF(OR(L110="..",LIBR0038=".."),"",IF(OR((LIBR0038/L110&gt;1.25),(LIBR0038/L110&lt;0.75)),"The Total Book Acquisitions figure entered differs from last year by more than 25%. Could you please double check your figure, or provide a valid reason for the difference in 'Other Comments' under Section 14.",""))</f>
        <v/>
      </c>
      <c r="D111" s="540"/>
      <c r="E111" s="540"/>
      <c r="F111" s="540"/>
      <c r="G111" s="540"/>
      <c r="H111" s="540"/>
      <c r="I111" s="540"/>
      <c r="J111" s="540"/>
      <c r="K111" s="540"/>
      <c r="L111" s="540"/>
      <c r="M111" s="256"/>
      <c r="N111" s="203"/>
    </row>
    <row r="112" spans="2:14" s="104" customFormat="1" ht="18" customHeight="1" thickBot="1" x14ac:dyDescent="0.4">
      <c r="B112" s="207"/>
      <c r="C112" s="541"/>
      <c r="D112" s="541"/>
      <c r="E112" s="541"/>
      <c r="F112" s="541"/>
      <c r="G112" s="541"/>
      <c r="H112" s="541"/>
      <c r="I112" s="541"/>
      <c r="J112" s="541"/>
      <c r="K112" s="541"/>
      <c r="L112" s="541"/>
      <c r="M112" s="210"/>
      <c r="N112" s="211"/>
    </row>
    <row r="113" spans="2:14" ht="18" customHeight="1" thickBot="1" x14ac:dyDescent="0.4">
      <c r="B113" s="528" t="s">
        <v>6871</v>
      </c>
      <c r="C113" s="529"/>
      <c r="D113" s="529"/>
      <c r="E113" s="529"/>
      <c r="F113" s="529"/>
      <c r="G113" s="529"/>
      <c r="H113" s="529"/>
      <c r="I113" s="529"/>
      <c r="J113" s="529"/>
      <c r="K113" s="529"/>
      <c r="L113" s="526" t="s">
        <v>2419</v>
      </c>
      <c r="M113" s="526"/>
      <c r="N113" s="527"/>
    </row>
    <row r="114" spans="2:14" ht="18" customHeight="1" x14ac:dyDescent="0.35">
      <c r="B114" s="212"/>
      <c r="C114" s="213"/>
      <c r="D114" s="214"/>
      <c r="E114" s="214"/>
      <c r="F114" s="214"/>
      <c r="G114" s="214"/>
      <c r="H114" s="214"/>
      <c r="I114" s="215"/>
      <c r="J114" s="216"/>
      <c r="K114" s="216"/>
      <c r="L114" s="216"/>
      <c r="M114" s="217"/>
      <c r="N114" s="218"/>
    </row>
    <row r="115" spans="2:14" ht="18" customHeight="1" x14ac:dyDescent="0.35">
      <c r="B115" s="202"/>
      <c r="C115" s="41" t="str">
        <f>CONCATENATE("Audio, Visual &amp; Other Stock at 31 March ",Year)</f>
        <v>Audio, Visual &amp; Other Stock at 31 March 2020</v>
      </c>
      <c r="D115" s="2"/>
      <c r="E115" s="2"/>
      <c r="F115" s="2"/>
      <c r="G115" s="2"/>
      <c r="H115" s="422"/>
      <c r="I115" s="75"/>
      <c r="J115" s="75"/>
      <c r="K115" s="75"/>
      <c r="L115" s="80" t="s">
        <v>105</v>
      </c>
      <c r="M115" s="13"/>
      <c r="N115" s="203"/>
    </row>
    <row r="116" spans="2:14" ht="18" customHeight="1" x14ac:dyDescent="0.35">
      <c r="B116" s="200">
        <f>B108+1</f>
        <v>45</v>
      </c>
      <c r="C116" s="2" t="s">
        <v>444</v>
      </c>
      <c r="D116" s="2"/>
      <c r="E116" s="2"/>
      <c r="F116" s="2"/>
      <c r="G116" s="2"/>
      <c r="H116" s="2"/>
      <c r="I116" s="75"/>
      <c r="J116" s="75"/>
      <c r="K116" s="75"/>
      <c r="L116" s="250">
        <v>918</v>
      </c>
      <c r="M116" s="256">
        <f>M108+1</f>
        <v>75</v>
      </c>
      <c r="N116" s="203"/>
    </row>
    <row r="117" spans="2:14" ht="18" customHeight="1" x14ac:dyDescent="0.35">
      <c r="B117" s="200"/>
      <c r="C117" s="2" t="s">
        <v>773</v>
      </c>
      <c r="D117" s="2"/>
      <c r="E117" s="2"/>
      <c r="F117" s="2"/>
      <c r="G117" s="2"/>
      <c r="H117" s="2"/>
      <c r="I117" s="75"/>
      <c r="J117" s="75"/>
      <c r="K117" s="75"/>
      <c r="L117" s="75"/>
      <c r="M117" s="256"/>
      <c r="N117" s="203"/>
    </row>
    <row r="118" spans="2:14" ht="18" customHeight="1" x14ac:dyDescent="0.35">
      <c r="B118" s="200">
        <f>B116+1</f>
        <v>46</v>
      </c>
      <c r="C118" s="81"/>
      <c r="D118" s="2" t="s">
        <v>185</v>
      </c>
      <c r="E118" s="2"/>
      <c r="F118" s="2"/>
      <c r="G118" s="2"/>
      <c r="H118" s="2"/>
      <c r="I118" s="75"/>
      <c r="J118" s="75"/>
      <c r="K118" s="75"/>
      <c r="L118" s="250">
        <v>19452</v>
      </c>
      <c r="M118" s="256">
        <f>M116+1</f>
        <v>76</v>
      </c>
      <c r="N118" s="203"/>
    </row>
    <row r="119" spans="2:14" ht="18" customHeight="1" x14ac:dyDescent="0.35">
      <c r="B119" s="200">
        <f t="shared" ref="B119:B120" si="3">B118+1</f>
        <v>47</v>
      </c>
      <c r="C119" s="81"/>
      <c r="D119" s="2" t="s">
        <v>186</v>
      </c>
      <c r="E119" s="2"/>
      <c r="F119" s="2"/>
      <c r="G119" s="2"/>
      <c r="H119" s="2"/>
      <c r="I119" s="75"/>
      <c r="J119" s="75"/>
      <c r="K119" s="75"/>
      <c r="L119" s="250">
        <v>6148</v>
      </c>
      <c r="M119" s="256">
        <f t="shared" ref="M119:M120" si="4">M118+1</f>
        <v>77</v>
      </c>
      <c r="N119" s="203"/>
    </row>
    <row r="120" spans="2:14" ht="18" customHeight="1" x14ac:dyDescent="0.35">
      <c r="B120" s="553">
        <f t="shared" si="3"/>
        <v>48</v>
      </c>
      <c r="C120" s="81"/>
      <c r="D120" s="539" t="s">
        <v>6853</v>
      </c>
      <c r="E120" s="539"/>
      <c r="F120" s="539"/>
      <c r="G120" s="539"/>
      <c r="H120" s="539"/>
      <c r="I120" s="539"/>
      <c r="J120" s="539"/>
      <c r="K120" s="75"/>
      <c r="L120" s="250">
        <v>61273</v>
      </c>
      <c r="M120" s="256">
        <f t="shared" si="4"/>
        <v>78</v>
      </c>
      <c r="N120" s="203"/>
    </row>
    <row r="121" spans="2:14" ht="12" customHeight="1" x14ac:dyDescent="0.35">
      <c r="B121" s="553"/>
      <c r="C121" s="81"/>
      <c r="D121" s="539"/>
      <c r="E121" s="539"/>
      <c r="F121" s="539"/>
      <c r="G121" s="539"/>
      <c r="H121" s="539"/>
      <c r="I121" s="539"/>
      <c r="J121" s="539"/>
      <c r="K121" s="75"/>
      <c r="L121" s="75"/>
      <c r="M121" s="256"/>
      <c r="N121" s="203"/>
    </row>
    <row r="122" spans="2:14" ht="18" customHeight="1" x14ac:dyDescent="0.35">
      <c r="B122" s="200">
        <f>B120+1</f>
        <v>49</v>
      </c>
      <c r="C122" s="20" t="s">
        <v>231</v>
      </c>
      <c r="D122" s="2"/>
      <c r="E122" s="2"/>
      <c r="F122" s="2"/>
      <c r="G122" s="2"/>
      <c r="H122" s="2"/>
      <c r="I122" s="75"/>
      <c r="J122" s="86" t="str">
        <f>CONCATENATE("(Sum of Lines ",B118," to ",B120,")")</f>
        <v>(Sum of Lines 46 to 48)</v>
      </c>
      <c r="K122" s="36"/>
      <c r="L122" s="301">
        <f>IF(COUNTIF(L118:L120,"..")&gt;0,"..",SUM(L118:L120))</f>
        <v>86873</v>
      </c>
      <c r="M122" s="256">
        <f>M120+1</f>
        <v>79</v>
      </c>
      <c r="N122" s="203"/>
    </row>
    <row r="123" spans="2:14" ht="18" customHeight="1" x14ac:dyDescent="0.35">
      <c r="B123" s="200"/>
      <c r="C123" s="58"/>
      <c r="D123" s="2"/>
      <c r="E123" s="2"/>
      <c r="F123" s="2"/>
      <c r="G123" s="2"/>
      <c r="H123" s="2"/>
      <c r="I123" s="58"/>
      <c r="J123" s="58"/>
      <c r="K123" s="58"/>
      <c r="L123" s="58"/>
      <c r="M123" s="256"/>
      <c r="N123" s="199"/>
    </row>
    <row r="124" spans="2:14" ht="18" customHeight="1" x14ac:dyDescent="0.35">
      <c r="B124" s="200">
        <f>B122+1</f>
        <v>50</v>
      </c>
      <c r="C124" s="2" t="s">
        <v>232</v>
      </c>
      <c r="D124" s="2"/>
      <c r="E124" s="2"/>
      <c r="F124" s="2"/>
      <c r="G124" s="2"/>
      <c r="H124" s="2"/>
      <c r="I124" s="75"/>
      <c r="J124" s="75"/>
      <c r="K124" s="75"/>
      <c r="L124" s="250">
        <v>0</v>
      </c>
      <c r="M124" s="256">
        <f>M122+1</f>
        <v>80</v>
      </c>
      <c r="N124" s="203"/>
    </row>
    <row r="125" spans="2:14" ht="18" customHeight="1" x14ac:dyDescent="0.35">
      <c r="B125" s="200"/>
      <c r="C125" s="2"/>
      <c r="D125" s="2"/>
      <c r="E125" s="2"/>
      <c r="F125" s="2"/>
      <c r="G125" s="2"/>
      <c r="H125" s="2"/>
      <c r="I125" s="75"/>
      <c r="J125" s="75"/>
      <c r="K125" s="75"/>
      <c r="L125" s="75"/>
      <c r="M125" s="256"/>
      <c r="N125" s="203"/>
    </row>
    <row r="126" spans="2:14" ht="18" customHeight="1" x14ac:dyDescent="0.35">
      <c r="B126" s="200">
        <f>B124+1</f>
        <v>51</v>
      </c>
      <c r="C126" s="20" t="str">
        <f>CONCATENATE("Total Audio-Visual Stock at 31 March ",Year)</f>
        <v>Total Audio-Visual Stock at 31 March 2020</v>
      </c>
      <c r="D126" s="2"/>
      <c r="E126" s="2"/>
      <c r="F126" s="2"/>
      <c r="G126" s="422"/>
      <c r="H126" s="2"/>
      <c r="I126" s="75"/>
      <c r="J126" s="86" t="str">
        <f>CONCATENATE("(Sum of Lines ",B116,", ",B122," and ",B124,")")</f>
        <v>(Sum of Lines 45, 49 and 50)</v>
      </c>
      <c r="K126" s="36"/>
      <c r="L126" s="301">
        <f>IF(COUNTIF(L116:L124,"..")&gt;0,"..",SUM(L116,L122,L124))</f>
        <v>87791</v>
      </c>
      <c r="M126" s="256">
        <f>M124+1</f>
        <v>81</v>
      </c>
      <c r="N126" s="203"/>
    </row>
    <row r="127" spans="2:14" ht="3.75" customHeight="1" x14ac:dyDescent="0.35">
      <c r="B127" s="200"/>
      <c r="C127" s="20"/>
      <c r="D127" s="2"/>
      <c r="E127" s="2"/>
      <c r="F127" s="2"/>
      <c r="G127" s="2"/>
      <c r="H127" s="2"/>
      <c r="I127" s="75"/>
      <c r="J127" s="86"/>
      <c r="K127" s="36"/>
      <c r="L127" s="75"/>
      <c r="M127" s="256"/>
      <c r="N127" s="203"/>
    </row>
    <row r="128" spans="2:14" ht="18" customHeight="1" x14ac:dyDescent="0.35">
      <c r="B128" s="200"/>
      <c r="C128" s="20"/>
      <c r="D128" s="542" t="str">
        <f>CONCATENATE("Total Audio Visual Stock in ",Year-2,"-",Year-2001," (taken from last year's return - excluding electronic products)")</f>
        <v>Total Audio Visual Stock in 2018-19 (taken from last year's return - excluding electronic products)</v>
      </c>
      <c r="E128" s="542"/>
      <c r="F128" s="542"/>
      <c r="G128" s="542"/>
      <c r="H128" s="542"/>
      <c r="I128" s="542"/>
      <c r="J128" s="542"/>
      <c r="K128" s="550"/>
      <c r="L128" s="399">
        <f>VLOOKUP(FLAS,LY_Data,201,FALSE)</f>
        <v>90082</v>
      </c>
      <c r="M128" s="256"/>
      <c r="N128" s="203"/>
    </row>
    <row r="129" spans="2:14" ht="18" customHeight="1" x14ac:dyDescent="0.35">
      <c r="B129" s="200"/>
      <c r="C129" s="540" t="str">
        <f>IF(OR(L128="..",LIBR0051=".."),"",IF(OR((LIBR0051/L128&gt;1.25),(LIBR0051/L128&lt;0.75)),"The Total Audio Visual Stock figure entered differs from last year by more than 25%. Could you please double check your figure, or provide a valid reason for the difference in 'Other Comments' under Section 14.",""))</f>
        <v/>
      </c>
      <c r="D129" s="540"/>
      <c r="E129" s="540"/>
      <c r="F129" s="540"/>
      <c r="G129" s="540"/>
      <c r="H129" s="540"/>
      <c r="I129" s="540"/>
      <c r="J129" s="540"/>
      <c r="K129" s="540"/>
      <c r="L129" s="540"/>
      <c r="M129" s="256"/>
      <c r="N129" s="199"/>
    </row>
    <row r="130" spans="2:14" ht="18" customHeight="1" x14ac:dyDescent="0.35">
      <c r="B130" s="200"/>
      <c r="C130" s="540"/>
      <c r="D130" s="540"/>
      <c r="E130" s="540"/>
      <c r="F130" s="540"/>
      <c r="G130" s="540"/>
      <c r="H130" s="540"/>
      <c r="I130" s="540"/>
      <c r="J130" s="540"/>
      <c r="K130" s="540"/>
      <c r="L130" s="540"/>
      <c r="M130" s="256"/>
      <c r="N130" s="199"/>
    </row>
    <row r="131" spans="2:14" ht="18" customHeight="1" x14ac:dyDescent="0.35">
      <c r="B131" s="200"/>
      <c r="C131" s="41" t="str">
        <f>CONCATENATE("Audio, Visual &amp; Other Acquisitions During ",Year-1,"-",Year-2000)</f>
        <v>Audio, Visual &amp; Other Acquisitions During 2019-20</v>
      </c>
      <c r="D131" s="2"/>
      <c r="E131" s="2"/>
      <c r="F131" s="2"/>
      <c r="G131" s="2"/>
      <c r="H131" s="422"/>
      <c r="I131" s="75"/>
      <c r="J131" s="75"/>
      <c r="K131" s="75"/>
      <c r="L131" s="80" t="s">
        <v>105</v>
      </c>
      <c r="M131" s="256"/>
      <c r="N131" s="203"/>
    </row>
    <row r="132" spans="2:14" ht="18" customHeight="1" x14ac:dyDescent="0.35">
      <c r="B132" s="200">
        <f>B126+1</f>
        <v>52</v>
      </c>
      <c r="C132" s="2" t="s">
        <v>444</v>
      </c>
      <c r="D132" s="2"/>
      <c r="E132" s="2"/>
      <c r="F132" s="2"/>
      <c r="G132" s="2"/>
      <c r="H132" s="2"/>
      <c r="I132" s="75"/>
      <c r="J132" s="75"/>
      <c r="K132" s="75"/>
      <c r="L132" s="250">
        <v>0</v>
      </c>
      <c r="M132" s="256">
        <f>M126+1</f>
        <v>82</v>
      </c>
      <c r="N132" s="203"/>
    </row>
    <row r="133" spans="2:14" ht="18" customHeight="1" x14ac:dyDescent="0.35">
      <c r="B133" s="200"/>
      <c r="C133" s="2" t="s">
        <v>772</v>
      </c>
      <c r="D133" s="2"/>
      <c r="E133" s="2"/>
      <c r="F133" s="2"/>
      <c r="G133" s="2"/>
      <c r="H133" s="2"/>
      <c r="I133" s="75"/>
      <c r="J133" s="75"/>
      <c r="K133" s="75"/>
      <c r="L133" s="75"/>
      <c r="M133" s="256"/>
      <c r="N133" s="203"/>
    </row>
    <row r="134" spans="2:14" ht="18" customHeight="1" x14ac:dyDescent="0.35">
      <c r="B134" s="200">
        <f>B132+1</f>
        <v>53</v>
      </c>
      <c r="C134" s="81"/>
      <c r="D134" s="2" t="s">
        <v>187</v>
      </c>
      <c r="E134" s="2"/>
      <c r="F134" s="2"/>
      <c r="G134" s="2"/>
      <c r="H134" s="2"/>
      <c r="I134" s="75"/>
      <c r="J134" s="75"/>
      <c r="K134" s="75"/>
      <c r="L134" s="250">
        <v>1326</v>
      </c>
      <c r="M134" s="256">
        <f>M132+1</f>
        <v>83</v>
      </c>
      <c r="N134" s="203"/>
    </row>
    <row r="135" spans="2:14" ht="18" customHeight="1" x14ac:dyDescent="0.35">
      <c r="B135" s="200">
        <f t="shared" ref="B135" si="5">B134+1</f>
        <v>54</v>
      </c>
      <c r="C135" s="81"/>
      <c r="D135" s="2" t="s">
        <v>188</v>
      </c>
      <c r="E135" s="2"/>
      <c r="F135" s="2"/>
      <c r="G135" s="2"/>
      <c r="H135" s="2"/>
      <c r="I135" s="75"/>
      <c r="J135" s="75"/>
      <c r="K135" s="75"/>
      <c r="L135" s="250">
        <v>259</v>
      </c>
      <c r="M135" s="256">
        <f t="shared" ref="M135:M136" si="6">M134+1</f>
        <v>84</v>
      </c>
      <c r="N135" s="203"/>
    </row>
    <row r="136" spans="2:14" ht="18" customHeight="1" x14ac:dyDescent="0.35">
      <c r="B136" s="553">
        <f>B135+1</f>
        <v>55</v>
      </c>
      <c r="C136" s="81"/>
      <c r="D136" s="539" t="s">
        <v>6839</v>
      </c>
      <c r="E136" s="539"/>
      <c r="F136" s="539"/>
      <c r="G136" s="539"/>
      <c r="H136" s="539"/>
      <c r="I136" s="539"/>
      <c r="J136" s="539"/>
      <c r="K136" s="75"/>
      <c r="L136" s="250">
        <v>40</v>
      </c>
      <c r="M136" s="256">
        <f t="shared" si="6"/>
        <v>85</v>
      </c>
      <c r="N136" s="203"/>
    </row>
    <row r="137" spans="2:14" ht="12" customHeight="1" x14ac:dyDescent="0.35">
      <c r="B137" s="553"/>
      <c r="C137" s="81"/>
      <c r="D137" s="539"/>
      <c r="E137" s="539"/>
      <c r="F137" s="539"/>
      <c r="G137" s="539"/>
      <c r="H137" s="539"/>
      <c r="I137" s="539"/>
      <c r="J137" s="539"/>
      <c r="K137" s="75"/>
      <c r="L137" s="84"/>
      <c r="M137" s="256"/>
      <c r="N137" s="203"/>
    </row>
    <row r="138" spans="2:14" ht="18" customHeight="1" x14ac:dyDescent="0.35">
      <c r="B138" s="200">
        <f>B136+1</f>
        <v>56</v>
      </c>
      <c r="C138" s="20" t="s">
        <v>231</v>
      </c>
      <c r="D138" s="2"/>
      <c r="E138" s="2"/>
      <c r="F138" s="2"/>
      <c r="G138" s="2"/>
      <c r="H138" s="2"/>
      <c r="I138" s="75"/>
      <c r="J138" s="86" t="str">
        <f>CONCATENATE("(Sum of Lines ",B134," to ",B136,")")</f>
        <v>(Sum of Lines 53 to 55)</v>
      </c>
      <c r="K138" s="36"/>
      <c r="L138" s="301">
        <f>IF(COUNTIF(L134:L136,"..")&gt;0,"..",SUM(L134:L136))</f>
        <v>1625</v>
      </c>
      <c r="M138" s="256">
        <f>M136+1</f>
        <v>86</v>
      </c>
      <c r="N138" s="203"/>
    </row>
    <row r="139" spans="2:14" ht="18" customHeight="1" x14ac:dyDescent="0.35">
      <c r="B139" s="200">
        <f>B138+1</f>
        <v>57</v>
      </c>
      <c r="C139" s="20" t="s">
        <v>6873</v>
      </c>
      <c r="D139" s="2"/>
      <c r="E139" s="2"/>
      <c r="F139" s="2"/>
      <c r="G139" s="422"/>
      <c r="H139" s="2"/>
      <c r="I139" s="75"/>
      <c r="J139" s="86" t="str">
        <f>CONCATENATE("(Sum of Lines ",B132," and ",B138,")")</f>
        <v>(Sum of Lines 52 and 56)</v>
      </c>
      <c r="K139" s="36"/>
      <c r="L139" s="301">
        <f>IF(COUNTIF(L132:L138,"..")&gt;0,"..",SUM(L132,L138))</f>
        <v>1625</v>
      </c>
      <c r="M139" s="256">
        <f>M138+1</f>
        <v>87</v>
      </c>
      <c r="N139" s="203"/>
    </row>
    <row r="140" spans="2:14" ht="4.5" customHeight="1" x14ac:dyDescent="0.35">
      <c r="B140" s="200"/>
      <c r="C140" s="20"/>
      <c r="D140" s="2"/>
      <c r="E140" s="2"/>
      <c r="F140" s="2"/>
      <c r="G140" s="2"/>
      <c r="H140" s="2"/>
      <c r="I140" s="75"/>
      <c r="J140" s="86"/>
      <c r="K140" s="36"/>
      <c r="L140" s="58"/>
      <c r="M140" s="256"/>
      <c r="N140" s="203"/>
    </row>
    <row r="141" spans="2:14" ht="18" customHeight="1" x14ac:dyDescent="0.35">
      <c r="B141" s="436"/>
      <c r="C141" s="398"/>
      <c r="D141" s="549" t="str">
        <f>CONCATENATE("Total Audio, Visual &amp; Other Acquisitions in ",Year-2,"-",Year-2001," (taken from last year's return - excluding electronic products)")</f>
        <v>Total Audio, Visual &amp; Other Acquisitions in 2018-19 (taken from last year's return - excluding electronic products)</v>
      </c>
      <c r="E141" s="549"/>
      <c r="F141" s="549"/>
      <c r="G141" s="549"/>
      <c r="H141" s="549"/>
      <c r="I141" s="549"/>
      <c r="J141" s="549"/>
      <c r="K141" s="437"/>
      <c r="L141" s="399">
        <f>VLOOKUP(FLAS,LY_Data,202,FALSE)</f>
        <v>1819</v>
      </c>
      <c r="M141" s="256"/>
      <c r="N141" s="203"/>
    </row>
    <row r="142" spans="2:14" ht="18" customHeight="1" x14ac:dyDescent="0.35">
      <c r="B142" s="436"/>
      <c r="C142" s="398"/>
      <c r="D142" s="549"/>
      <c r="E142" s="549"/>
      <c r="F142" s="549"/>
      <c r="G142" s="549"/>
      <c r="H142" s="549"/>
      <c r="I142" s="549"/>
      <c r="J142" s="549"/>
      <c r="K142" s="398"/>
      <c r="L142" s="438"/>
      <c r="M142" s="256"/>
      <c r="N142" s="203"/>
    </row>
    <row r="143" spans="2:14" ht="18" customHeight="1" x14ac:dyDescent="0.35">
      <c r="B143" s="200"/>
      <c r="C143" s="540" t="str">
        <f>IF(OR(L141="..",LIBR0063=".."),"",IF(OR((LIBR0063/L141&gt;1.25),(LIBR0063/L141&lt;0.75)),"The Total Audio, Visual &amp; Other Acquisitions figure entered differs from last year by more than 25%. Could you please double check your figure, or provide a valid reason for the difference in 'Other Comments' under Section 14.",""))</f>
        <v/>
      </c>
      <c r="D143" s="540"/>
      <c r="E143" s="540"/>
      <c r="F143" s="540"/>
      <c r="G143" s="540"/>
      <c r="H143" s="540"/>
      <c r="I143" s="540"/>
      <c r="J143" s="540"/>
      <c r="K143" s="540"/>
      <c r="L143" s="540"/>
      <c r="M143" s="256"/>
      <c r="N143" s="203"/>
    </row>
    <row r="144" spans="2:14" ht="18" customHeight="1" thickBot="1" x14ac:dyDescent="0.4">
      <c r="B144" s="207"/>
      <c r="C144" s="541"/>
      <c r="D144" s="541"/>
      <c r="E144" s="541"/>
      <c r="F144" s="541"/>
      <c r="G144" s="541"/>
      <c r="H144" s="541"/>
      <c r="I144" s="541"/>
      <c r="J144" s="541"/>
      <c r="K144" s="541"/>
      <c r="L144" s="541"/>
      <c r="M144" s="210"/>
      <c r="N144" s="211"/>
    </row>
    <row r="145" spans="2:14" ht="18" customHeight="1" thickBot="1" x14ac:dyDescent="0.4">
      <c r="B145" s="528" t="s">
        <v>6872</v>
      </c>
      <c r="C145" s="529"/>
      <c r="D145" s="529"/>
      <c r="E145" s="529"/>
      <c r="F145" s="529"/>
      <c r="G145" s="529"/>
      <c r="H145" s="529"/>
      <c r="I145" s="529"/>
      <c r="J145" s="529"/>
      <c r="K145" s="529"/>
      <c r="L145" s="530" t="s">
        <v>2419</v>
      </c>
      <c r="M145" s="530"/>
      <c r="N145" s="531"/>
    </row>
    <row r="146" spans="2:14" ht="18" customHeight="1" x14ac:dyDescent="0.35">
      <c r="B146" s="200"/>
      <c r="C146" s="81"/>
      <c r="D146" s="39"/>
      <c r="E146" s="39"/>
      <c r="F146" s="39"/>
      <c r="G146" s="39"/>
      <c r="H146" s="39"/>
      <c r="I146" s="39"/>
      <c r="J146" s="39"/>
      <c r="K146" s="75"/>
      <c r="L146" s="84"/>
      <c r="M146" s="256"/>
      <c r="N146" s="203"/>
    </row>
    <row r="147" spans="2:14" ht="18" customHeight="1" x14ac:dyDescent="0.35">
      <c r="B147" s="200"/>
      <c r="C147" s="41" t="str">
        <f>CONCATENATE("Electronic Items at 31 March ",Year)</f>
        <v>Electronic Items at 31 March 2020</v>
      </c>
      <c r="D147" s="39"/>
      <c r="E147" s="39"/>
      <c r="F147" s="420"/>
      <c r="G147" s="421"/>
      <c r="H147" s="39"/>
      <c r="I147" s="39"/>
      <c r="J147" s="39"/>
      <c r="K147" s="75"/>
      <c r="L147" s="84"/>
      <c r="M147" s="256"/>
      <c r="N147" s="203"/>
    </row>
    <row r="148" spans="2:14" ht="18" customHeight="1" x14ac:dyDescent="0.35">
      <c r="B148" s="200">
        <f>B139+1</f>
        <v>58</v>
      </c>
      <c r="C148" s="81"/>
      <c r="D148" s="2" t="s">
        <v>6823</v>
      </c>
      <c r="E148" s="2"/>
      <c r="F148" s="2"/>
      <c r="G148" s="2"/>
      <c r="H148" s="2"/>
      <c r="I148" s="75"/>
      <c r="J148" s="75"/>
      <c r="K148" s="75"/>
      <c r="L148" s="250">
        <v>12536</v>
      </c>
      <c r="M148" s="256">
        <f>M139+1</f>
        <v>88</v>
      </c>
      <c r="N148" s="203"/>
    </row>
    <row r="149" spans="2:14" ht="18" customHeight="1" x14ac:dyDescent="0.35">
      <c r="B149" s="200">
        <f>B148+1</f>
        <v>59</v>
      </c>
      <c r="C149" s="81"/>
      <c r="D149" s="2" t="s">
        <v>6824</v>
      </c>
      <c r="E149" s="2"/>
      <c r="F149" s="2"/>
      <c r="G149" s="2"/>
      <c r="H149" s="2"/>
      <c r="I149" s="75"/>
      <c r="J149" s="75"/>
      <c r="K149" s="75"/>
      <c r="L149" s="250">
        <v>8163</v>
      </c>
      <c r="M149" s="256">
        <f>M148+1</f>
        <v>89</v>
      </c>
      <c r="N149" s="203"/>
    </row>
    <row r="150" spans="2:14" ht="18" customHeight="1" x14ac:dyDescent="0.35">
      <c r="B150" s="200">
        <f>B149+1</f>
        <v>60</v>
      </c>
      <c r="C150" s="81"/>
      <c r="D150" s="2" t="s">
        <v>6825</v>
      </c>
      <c r="E150" s="2"/>
      <c r="F150" s="2"/>
      <c r="G150" s="2"/>
      <c r="H150" s="2"/>
      <c r="I150" s="75"/>
      <c r="J150" s="75"/>
      <c r="K150" s="75"/>
      <c r="L150" s="250">
        <v>7032</v>
      </c>
      <c r="M150" s="256">
        <f>M149+1</f>
        <v>90</v>
      </c>
      <c r="N150" s="203"/>
    </row>
    <row r="151" spans="2:14" ht="18" customHeight="1" x14ac:dyDescent="0.35">
      <c r="B151" s="200">
        <f>B150+1</f>
        <v>61</v>
      </c>
      <c r="C151" s="81"/>
      <c r="D151" s="2" t="s">
        <v>6854</v>
      </c>
      <c r="E151" s="2"/>
      <c r="F151" s="2"/>
      <c r="G151" s="2"/>
      <c r="H151" s="2"/>
      <c r="I151" s="75"/>
      <c r="J151" s="75"/>
      <c r="K151" s="75"/>
      <c r="L151" s="250">
        <v>2593572</v>
      </c>
      <c r="M151" s="256">
        <f>M150+1</f>
        <v>91</v>
      </c>
      <c r="N151" s="203"/>
    </row>
    <row r="152" spans="2:14" ht="18" customHeight="1" x14ac:dyDescent="0.35">
      <c r="B152" s="200">
        <f>B151+1</f>
        <v>62</v>
      </c>
      <c r="C152" s="81"/>
      <c r="D152" s="2" t="s">
        <v>7123</v>
      </c>
      <c r="E152" s="2"/>
      <c r="F152" s="2"/>
      <c r="G152" s="2"/>
      <c r="H152" s="2"/>
      <c r="I152" s="75"/>
      <c r="J152" s="75"/>
      <c r="K152" s="75"/>
      <c r="L152" s="250" t="s">
        <v>558</v>
      </c>
      <c r="M152" s="256">
        <f>M151+1</f>
        <v>92</v>
      </c>
      <c r="N152" s="203"/>
    </row>
    <row r="153" spans="2:14" ht="18" customHeight="1" x14ac:dyDescent="0.35">
      <c r="B153" s="200">
        <f>B152+1</f>
        <v>63</v>
      </c>
      <c r="C153" s="81"/>
      <c r="D153" s="2" t="s">
        <v>6855</v>
      </c>
      <c r="E153" s="2"/>
      <c r="F153" s="2"/>
      <c r="G153" s="2"/>
      <c r="H153" s="2"/>
      <c r="I153" s="75"/>
      <c r="J153" s="75"/>
      <c r="K153" s="75"/>
      <c r="L153" s="250" t="s">
        <v>558</v>
      </c>
      <c r="M153" s="256">
        <f>M152+1</f>
        <v>93</v>
      </c>
      <c r="N153" s="203"/>
    </row>
    <row r="154" spans="2:14" ht="18" customHeight="1" thickBot="1" x14ac:dyDescent="0.4">
      <c r="B154" s="443"/>
      <c r="C154" s="68"/>
      <c r="D154" s="209"/>
      <c r="E154" s="209"/>
      <c r="F154" s="209"/>
      <c r="G154" s="209"/>
      <c r="H154" s="209"/>
      <c r="I154" s="68"/>
      <c r="J154" s="68"/>
      <c r="K154" s="68"/>
      <c r="L154" s="68"/>
      <c r="M154" s="444"/>
      <c r="N154" s="239"/>
    </row>
    <row r="155" spans="2:14" ht="18" customHeight="1" thickBot="1" x14ac:dyDescent="0.4">
      <c r="B155" s="505" t="str">
        <f>"Section 5 - Numbers of Staff"</f>
        <v>Section 5 - Numbers of Staff</v>
      </c>
      <c r="C155" s="525"/>
      <c r="D155" s="525"/>
      <c r="E155" s="525"/>
      <c r="F155" s="525"/>
      <c r="G155" s="525"/>
      <c r="H155" s="525"/>
      <c r="I155" s="525"/>
      <c r="J155" s="525"/>
      <c r="K155" s="525"/>
      <c r="L155" s="526" t="s">
        <v>2420</v>
      </c>
      <c r="M155" s="526"/>
      <c r="N155" s="527"/>
    </row>
    <row r="156" spans="2:14" ht="18" customHeight="1" x14ac:dyDescent="0.35">
      <c r="B156" s="212"/>
      <c r="C156" s="213"/>
      <c r="D156" s="214"/>
      <c r="E156" s="214"/>
      <c r="F156" s="214"/>
      <c r="G156" s="214"/>
      <c r="H156" s="214"/>
      <c r="I156" s="215"/>
      <c r="J156" s="216"/>
      <c r="K156" s="216"/>
      <c r="L156" s="216"/>
      <c r="M156" s="217"/>
      <c r="N156" s="218"/>
    </row>
    <row r="157" spans="2:14" ht="18" customHeight="1" x14ac:dyDescent="0.35">
      <c r="B157" s="57"/>
      <c r="C157" s="15"/>
      <c r="D157" s="58"/>
      <c r="E157" s="58"/>
      <c r="F157" s="58"/>
      <c r="G157" s="58"/>
      <c r="H157" s="58"/>
      <c r="I157" s="89"/>
      <c r="J157" s="78"/>
      <c r="K157" s="78"/>
      <c r="L157" s="80" t="s">
        <v>467</v>
      </c>
      <c r="M157" s="85"/>
      <c r="N157" s="59"/>
    </row>
    <row r="158" spans="2:14" ht="18" customHeight="1" x14ac:dyDescent="0.35">
      <c r="B158" s="57"/>
      <c r="C158" s="41" t="str">
        <f>CONCATENATE("Number of Staff in post at 16 March ",Year,"*")</f>
        <v>Number of Staff in post at 16 March 2020*</v>
      </c>
      <c r="D158" s="58"/>
      <c r="E158" s="58"/>
      <c r="F158" s="58"/>
      <c r="G158" s="58"/>
      <c r="H158" s="58"/>
      <c r="I158" s="89"/>
      <c r="J158" s="61"/>
      <c r="K158" s="61"/>
      <c r="L158" s="80" t="s">
        <v>466</v>
      </c>
      <c r="M158" s="89"/>
      <c r="N158" s="59"/>
    </row>
    <row r="159" spans="2:14" ht="18" customHeight="1" x14ac:dyDescent="0.35">
      <c r="B159" s="200">
        <f>B153+1</f>
        <v>64</v>
      </c>
      <c r="C159" s="2" t="s">
        <v>59</v>
      </c>
      <c r="D159" s="2"/>
      <c r="E159" s="90"/>
      <c r="F159" s="90"/>
      <c r="G159" s="90"/>
      <c r="H159" s="90"/>
      <c r="I159" s="16"/>
      <c r="J159" s="84"/>
      <c r="K159" s="84"/>
      <c r="L159" s="251">
        <v>42</v>
      </c>
      <c r="M159" s="256">
        <f>M153+1</f>
        <v>94</v>
      </c>
      <c r="N159" s="219"/>
    </row>
    <row r="160" spans="2:14" ht="18" customHeight="1" x14ac:dyDescent="0.35">
      <c r="B160" s="200">
        <f>B159+1</f>
        <v>65</v>
      </c>
      <c r="C160" s="2" t="s">
        <v>247</v>
      </c>
      <c r="D160" s="2"/>
      <c r="E160" s="90"/>
      <c r="F160" s="90"/>
      <c r="G160" s="90"/>
      <c r="H160" s="90"/>
      <c r="I160" s="16"/>
      <c r="J160" s="84"/>
      <c r="K160" s="84"/>
      <c r="L160" s="251">
        <v>144.69999999999999</v>
      </c>
      <c r="M160" s="256">
        <f>M159+1</f>
        <v>95</v>
      </c>
      <c r="N160" s="219"/>
    </row>
    <row r="161" spans="2:14" ht="18" customHeight="1" x14ac:dyDescent="0.35">
      <c r="B161" s="200">
        <f>B160+1</f>
        <v>66</v>
      </c>
      <c r="C161" s="20" t="s">
        <v>468</v>
      </c>
      <c r="D161" s="2"/>
      <c r="E161" s="90"/>
      <c r="F161" s="86"/>
      <c r="G161" s="86"/>
      <c r="H161" s="86"/>
      <c r="I161" s="14"/>
      <c r="J161" s="86" t="str">
        <f>CONCATENATE("(Sum of Lines ",B159," and ",B160,")")</f>
        <v>(Sum of Lines 64 and 65)</v>
      </c>
      <c r="K161" s="36"/>
      <c r="L161" s="312">
        <f>IF(COUNTIF(L159:L160,"..")&gt;0,"..",SUM(L159:L160))</f>
        <v>186.7</v>
      </c>
      <c r="M161" s="256">
        <f>M160+1</f>
        <v>96</v>
      </c>
      <c r="N161" s="219"/>
    </row>
    <row r="162" spans="2:14" ht="3.75" customHeight="1" x14ac:dyDescent="0.35">
      <c r="B162" s="200"/>
      <c r="C162" s="20"/>
      <c r="D162" s="2"/>
      <c r="E162" s="90"/>
      <c r="F162" s="86"/>
      <c r="G162" s="86"/>
      <c r="H162" s="86"/>
      <c r="I162" s="14"/>
      <c r="J162" s="86"/>
      <c r="K162" s="36"/>
      <c r="L162" s="266"/>
      <c r="M162" s="256"/>
      <c r="N162" s="219"/>
    </row>
    <row r="163" spans="2:14" ht="18" customHeight="1" x14ac:dyDescent="0.35">
      <c r="B163" s="200"/>
      <c r="C163" s="20"/>
      <c r="D163" s="2"/>
      <c r="E163" s="90"/>
      <c r="F163" s="398"/>
      <c r="G163" s="542" t="str">
        <f>CONCATENATE("Total Staff in ",Year-2,"-",Year-2001," (taken from last year's return)")</f>
        <v>Total Staff in 2018-19 (taken from last year's return)</v>
      </c>
      <c r="H163" s="542"/>
      <c r="I163" s="542"/>
      <c r="J163" s="542"/>
      <c r="K163" s="550"/>
      <c r="L163" s="451">
        <f>VLOOKUP(FLAS,LY_Data,97,FALSE)</f>
        <v>179.72</v>
      </c>
      <c r="M163" s="256"/>
      <c r="N163" s="219"/>
    </row>
    <row r="164" spans="2:14" ht="18" customHeight="1" x14ac:dyDescent="0.35">
      <c r="B164" s="200"/>
      <c r="C164" s="540" t="str">
        <f>IF(OR(LIBR0066="..",L163=".."),"",IF(OR((LIBR0066/L163&gt;1.25),(LIBR0066/L163&lt;0.75)),"The Total staff figure entered differs from last year by more than 25%. Could you please double check your figure, or provide a valid reason for the difference in 'Other Comments' under Section 14.",""))</f>
        <v/>
      </c>
      <c r="D164" s="540"/>
      <c r="E164" s="540"/>
      <c r="F164" s="540"/>
      <c r="G164" s="540"/>
      <c r="H164" s="540"/>
      <c r="I164" s="540"/>
      <c r="J164" s="540"/>
      <c r="K164" s="540"/>
      <c r="L164" s="540"/>
      <c r="M164" s="256"/>
      <c r="N164" s="219"/>
    </row>
    <row r="165" spans="2:14" ht="18" customHeight="1" thickBot="1" x14ac:dyDescent="0.4">
      <c r="B165" s="221"/>
      <c r="C165" s="540"/>
      <c r="D165" s="540"/>
      <c r="E165" s="540"/>
      <c r="F165" s="540"/>
      <c r="G165" s="540"/>
      <c r="H165" s="540"/>
      <c r="I165" s="540"/>
      <c r="J165" s="540"/>
      <c r="K165" s="540"/>
      <c r="L165" s="540"/>
      <c r="M165" s="1"/>
      <c r="N165" s="219"/>
    </row>
    <row r="166" spans="2:14" ht="18" customHeight="1" thickBot="1" x14ac:dyDescent="0.4">
      <c r="B166" s="505" t="s">
        <v>6862</v>
      </c>
      <c r="C166" s="525"/>
      <c r="D166" s="525"/>
      <c r="E166" s="525"/>
      <c r="F166" s="525"/>
      <c r="G166" s="525"/>
      <c r="H166" s="525"/>
      <c r="I166" s="525"/>
      <c r="J166" s="525"/>
      <c r="K166" s="525"/>
      <c r="L166" s="526" t="s">
        <v>2417</v>
      </c>
      <c r="M166" s="526"/>
      <c r="N166" s="527"/>
    </row>
    <row r="167" spans="2:14" ht="18" customHeight="1" x14ac:dyDescent="0.35">
      <c r="B167" s="223"/>
      <c r="C167" s="224"/>
      <c r="D167" s="556"/>
      <c r="E167" s="556"/>
      <c r="F167" s="556"/>
      <c r="G167" s="556"/>
      <c r="H167" s="556"/>
      <c r="I167" s="556"/>
      <c r="J167" s="556"/>
      <c r="K167" s="225"/>
      <c r="L167" s="226"/>
      <c r="M167" s="224"/>
      <c r="N167" s="227"/>
    </row>
    <row r="168" spans="2:14" ht="18" customHeight="1" x14ac:dyDescent="0.35">
      <c r="B168" s="220"/>
      <c r="C168" s="41" t="s">
        <v>32</v>
      </c>
      <c r="D168" s="28"/>
      <c r="E168" s="28"/>
      <c r="F168" s="28"/>
      <c r="G168" s="28"/>
      <c r="H168" s="28"/>
      <c r="I168" s="28"/>
      <c r="J168" s="28"/>
      <c r="K168" s="28"/>
      <c r="L168" s="80" t="s">
        <v>248</v>
      </c>
      <c r="M168" s="75"/>
      <c r="N168" s="219"/>
    </row>
    <row r="169" spans="2:14" ht="18" customHeight="1" x14ac:dyDescent="0.35">
      <c r="B169" s="200">
        <f>B161+1</f>
        <v>67</v>
      </c>
      <c r="C169" s="2" t="str">
        <f>CONCATENATE("Number of volunteers in ",Year-1,"-",Year-2000)</f>
        <v>Number of volunteers in 2019-20</v>
      </c>
      <c r="D169" s="28"/>
      <c r="E169" s="90"/>
      <c r="F169" s="41"/>
      <c r="G169" s="41"/>
      <c r="H169" s="41"/>
      <c r="I169" s="28"/>
      <c r="J169" s="28"/>
      <c r="K169" s="28"/>
      <c r="L169" s="250">
        <v>78</v>
      </c>
      <c r="M169" s="256">
        <f>M161+1</f>
        <v>97</v>
      </c>
      <c r="N169" s="219"/>
    </row>
    <row r="170" spans="2:14" ht="18" customHeight="1" x14ac:dyDescent="0.35">
      <c r="B170" s="200">
        <f>B169+1</f>
        <v>68</v>
      </c>
      <c r="C170" s="2" t="str">
        <f>CONCATENATE("Annual total number of volunteer hours in ",Year-1,"-",Year-2000)</f>
        <v>Annual total number of volunteer hours in 2019-20</v>
      </c>
      <c r="D170" s="28"/>
      <c r="E170" s="90"/>
      <c r="F170" s="28"/>
      <c r="G170" s="28"/>
      <c r="H170" s="28"/>
      <c r="I170" s="28"/>
      <c r="J170" s="28"/>
      <c r="K170" s="28"/>
      <c r="L170" s="251">
        <v>2676</v>
      </c>
      <c r="M170" s="256">
        <f>M169+1</f>
        <v>98</v>
      </c>
      <c r="N170" s="219"/>
    </row>
    <row r="171" spans="2:14" ht="18" customHeight="1" thickBot="1" x14ac:dyDescent="0.4">
      <c r="B171" s="221"/>
      <c r="C171" s="208"/>
      <c r="D171" s="228"/>
      <c r="E171" s="209"/>
      <c r="F171" s="228"/>
      <c r="G171" s="228"/>
      <c r="H171" s="228"/>
      <c r="I171" s="228"/>
      <c r="J171" s="228"/>
      <c r="K171" s="228"/>
      <c r="L171" s="229"/>
      <c r="M171" s="208"/>
      <c r="N171" s="222"/>
    </row>
    <row r="172" spans="2:14" ht="18" customHeight="1" thickBot="1" x14ac:dyDescent="0.4">
      <c r="B172" s="505" t="s">
        <v>6863</v>
      </c>
      <c r="C172" s="525"/>
      <c r="D172" s="525"/>
      <c r="E172" s="525"/>
      <c r="F172" s="525"/>
      <c r="G172" s="525"/>
      <c r="H172" s="525"/>
      <c r="I172" s="525"/>
      <c r="J172" s="525"/>
      <c r="K172" s="525"/>
      <c r="L172" s="530" t="s">
        <v>2417</v>
      </c>
      <c r="M172" s="530"/>
      <c r="N172" s="531"/>
    </row>
    <row r="173" spans="2:14" ht="18" customHeight="1" x14ac:dyDescent="0.35">
      <c r="B173" s="194"/>
      <c r="C173" s="230"/>
      <c r="D173" s="195"/>
      <c r="E173" s="195"/>
      <c r="F173" s="195"/>
      <c r="G173" s="195"/>
      <c r="H173" s="195"/>
      <c r="I173" s="195"/>
      <c r="J173" s="195"/>
      <c r="K173" s="195"/>
      <c r="L173" s="231"/>
      <c r="M173" s="196"/>
      <c r="N173" s="197"/>
    </row>
    <row r="174" spans="2:14" ht="18" customHeight="1" x14ac:dyDescent="0.35">
      <c r="B174" s="202"/>
      <c r="C174" s="41" t="s">
        <v>319</v>
      </c>
      <c r="D174" s="75"/>
      <c r="E174" s="75"/>
      <c r="F174" s="75"/>
      <c r="G174" s="75"/>
      <c r="H174" s="75"/>
      <c r="I174" s="75"/>
      <c r="J174" s="75"/>
      <c r="K174" s="75"/>
      <c r="L174" s="80" t="s">
        <v>323</v>
      </c>
      <c r="M174" s="13"/>
      <c r="N174" s="203"/>
    </row>
    <row r="175" spans="2:14" ht="18" customHeight="1" x14ac:dyDescent="0.35">
      <c r="B175" s="200">
        <f>B170+1</f>
        <v>69</v>
      </c>
      <c r="C175" s="2"/>
      <c r="D175" s="2" t="s">
        <v>320</v>
      </c>
      <c r="E175" s="75"/>
      <c r="F175" s="75"/>
      <c r="G175" s="75"/>
      <c r="H175" s="75"/>
      <c r="I175" s="75"/>
      <c r="J175" s="75"/>
      <c r="K175" s="75"/>
      <c r="L175" s="250">
        <v>554100</v>
      </c>
      <c r="M175" s="256">
        <f>M170+1</f>
        <v>99</v>
      </c>
      <c r="N175" s="203"/>
    </row>
    <row r="176" spans="2:14" ht="18" customHeight="1" x14ac:dyDescent="0.35">
      <c r="B176" s="200">
        <f>B175+1</f>
        <v>70</v>
      </c>
      <c r="C176" s="2"/>
      <c r="D176" s="2" t="s">
        <v>321</v>
      </c>
      <c r="E176" s="75"/>
      <c r="F176" s="75"/>
      <c r="G176" s="75"/>
      <c r="H176" s="75"/>
      <c r="I176" s="75"/>
      <c r="J176" s="75"/>
      <c r="K176" s="75"/>
      <c r="L176" s="250">
        <v>359494</v>
      </c>
      <c r="M176" s="256">
        <f>M175+1</f>
        <v>100</v>
      </c>
      <c r="N176" s="203"/>
    </row>
    <row r="177" spans="2:14" ht="18" customHeight="1" x14ac:dyDescent="0.35">
      <c r="B177" s="200">
        <f>B176+1</f>
        <v>71</v>
      </c>
      <c r="C177" s="2"/>
      <c r="D177" s="2" t="s">
        <v>157</v>
      </c>
      <c r="E177" s="75"/>
      <c r="F177" s="75"/>
      <c r="G177" s="75"/>
      <c r="H177" s="75"/>
      <c r="I177" s="75"/>
      <c r="J177" s="75"/>
      <c r="K177" s="75"/>
      <c r="L177" s="250">
        <v>504731</v>
      </c>
      <c r="M177" s="256">
        <f>M176+1</f>
        <v>101</v>
      </c>
      <c r="N177" s="203"/>
    </row>
    <row r="178" spans="2:14" ht="18" customHeight="1" x14ac:dyDescent="0.35">
      <c r="B178" s="200">
        <f>B177+1</f>
        <v>72</v>
      </c>
      <c r="C178" s="2"/>
      <c r="D178" s="2" t="s">
        <v>158</v>
      </c>
      <c r="E178" s="75"/>
      <c r="F178" s="75"/>
      <c r="G178" s="75"/>
      <c r="H178" s="75"/>
      <c r="I178" s="75"/>
      <c r="J178" s="75"/>
      <c r="K178" s="75"/>
      <c r="L178" s="250">
        <v>88628</v>
      </c>
      <c r="M178" s="256">
        <f>M177+1</f>
        <v>102</v>
      </c>
      <c r="N178" s="203"/>
    </row>
    <row r="179" spans="2:14" ht="18" customHeight="1" x14ac:dyDescent="0.35">
      <c r="B179" s="200">
        <f>B178+1</f>
        <v>73</v>
      </c>
      <c r="C179" s="20" t="s">
        <v>322</v>
      </c>
      <c r="D179" s="75"/>
      <c r="E179" s="75"/>
      <c r="F179" s="75"/>
      <c r="G179" s="75"/>
      <c r="H179" s="75"/>
      <c r="I179" s="75"/>
      <c r="J179" s="86" t="str">
        <f>CONCATENATE("(Sum of Lines ",B175," to ",B178,")")</f>
        <v>(Sum of Lines 69 to 72)</v>
      </c>
      <c r="K179" s="36"/>
      <c r="L179" s="301">
        <f>IF(COUNTIF(L175:L178,"..")&gt;0,"..",SUM(L175:L178))</f>
        <v>1506953</v>
      </c>
      <c r="M179" s="256">
        <f>M178+1</f>
        <v>103</v>
      </c>
      <c r="N179" s="203"/>
    </row>
    <row r="180" spans="2:14" ht="3.75" customHeight="1" x14ac:dyDescent="0.35">
      <c r="B180" s="200"/>
      <c r="C180" s="20"/>
      <c r="D180" s="75"/>
      <c r="E180" s="75"/>
      <c r="F180" s="75"/>
      <c r="G180" s="75"/>
      <c r="H180" s="75"/>
      <c r="I180" s="75"/>
      <c r="J180" s="86"/>
      <c r="K180" s="36"/>
      <c r="L180" s="266"/>
      <c r="M180" s="256"/>
      <c r="N180" s="203"/>
    </row>
    <row r="181" spans="2:14" ht="18" customHeight="1" x14ac:dyDescent="0.35">
      <c r="B181" s="200"/>
      <c r="C181" s="20"/>
      <c r="D181" s="75"/>
      <c r="E181" s="75"/>
      <c r="F181" s="542" t="str">
        <f>CONCATENATE("Total Book Issues in ",Year-2,"-",Year-2001," (taken from last year's return)")</f>
        <v>Total Book Issues in 2018-19 (taken from last year's return)</v>
      </c>
      <c r="G181" s="554"/>
      <c r="H181" s="554"/>
      <c r="I181" s="554"/>
      <c r="J181" s="554"/>
      <c r="K181" s="555"/>
      <c r="L181" s="399">
        <f>VLOOKUP(FLAS,LY_Data,104,FALSE)</f>
        <v>1571966</v>
      </c>
      <c r="M181" s="256"/>
      <c r="N181" s="203"/>
    </row>
    <row r="182" spans="2:14" ht="18" customHeight="1" x14ac:dyDescent="0.35">
      <c r="B182" s="200"/>
      <c r="C182" s="540" t="str">
        <f>IF(OR(LIBR0073="..",L181=".."),"",IF(OR((LIBR0073/L181&gt;1.25),(LIBR0073/L181&lt;0.75)),"The Total Book Issues figure entered differs from last year by more than 25%. Could you please double check your figure, or provide a valid reason for the difference in 'Other Comments' under Section 14.",""))</f>
        <v/>
      </c>
      <c r="D182" s="540"/>
      <c r="E182" s="540"/>
      <c r="F182" s="540"/>
      <c r="G182" s="540"/>
      <c r="H182" s="540"/>
      <c r="I182" s="540"/>
      <c r="J182" s="540"/>
      <c r="K182" s="540"/>
      <c r="L182" s="540"/>
      <c r="M182" s="256"/>
      <c r="N182" s="203"/>
    </row>
    <row r="183" spans="2:14" ht="18" customHeight="1" x14ac:dyDescent="0.35">
      <c r="B183" s="200"/>
      <c r="C183" s="540"/>
      <c r="D183" s="540"/>
      <c r="E183" s="540"/>
      <c r="F183" s="540"/>
      <c r="G183" s="540"/>
      <c r="H183" s="540"/>
      <c r="I183" s="540"/>
      <c r="J183" s="540"/>
      <c r="K183" s="540"/>
      <c r="L183" s="540"/>
      <c r="M183" s="140"/>
      <c r="N183" s="203"/>
    </row>
    <row r="184" spans="2:14" ht="18" customHeight="1" x14ac:dyDescent="0.35">
      <c r="B184" s="200"/>
      <c r="C184" s="41" t="s">
        <v>7068</v>
      </c>
      <c r="D184" s="75"/>
      <c r="E184" s="75"/>
      <c r="F184" s="75"/>
      <c r="G184" s="75"/>
      <c r="H184" s="75"/>
      <c r="I184" s="75"/>
      <c r="J184" s="75"/>
      <c r="K184" s="75"/>
      <c r="L184" s="92"/>
      <c r="M184" s="142"/>
      <c r="N184" s="203"/>
    </row>
    <row r="185" spans="2:14" ht="18" customHeight="1" x14ac:dyDescent="0.35">
      <c r="B185" s="200">
        <f>B179+1</f>
        <v>74</v>
      </c>
      <c r="C185" s="2"/>
      <c r="D185" s="2" t="s">
        <v>185</v>
      </c>
      <c r="E185" s="75"/>
      <c r="F185" s="75"/>
      <c r="G185" s="75"/>
      <c r="H185" s="75"/>
      <c r="I185" s="75"/>
      <c r="J185" s="75"/>
      <c r="K185" s="75"/>
      <c r="L185" s="250">
        <v>28370</v>
      </c>
      <c r="M185" s="256">
        <f>M179+1</f>
        <v>104</v>
      </c>
      <c r="N185" s="203"/>
    </row>
    <row r="186" spans="2:14" ht="18" customHeight="1" x14ac:dyDescent="0.35">
      <c r="B186" s="200">
        <f t="shared" ref="B186:B199" si="7">B185+1</f>
        <v>75</v>
      </c>
      <c r="C186" s="2"/>
      <c r="D186" s="2" t="s">
        <v>186</v>
      </c>
      <c r="E186" s="75"/>
      <c r="F186" s="75"/>
      <c r="G186" s="75"/>
      <c r="H186" s="75"/>
      <c r="I186" s="75"/>
      <c r="J186" s="75"/>
      <c r="K186" s="75"/>
      <c r="L186" s="250">
        <v>9124</v>
      </c>
      <c r="M186" s="256">
        <f t="shared" ref="M186:M199" si="8">M185+1</f>
        <v>105</v>
      </c>
      <c r="N186" s="203"/>
    </row>
    <row r="187" spans="2:14" ht="18" customHeight="1" x14ac:dyDescent="0.35">
      <c r="B187" s="553">
        <f>B186+1</f>
        <v>76</v>
      </c>
      <c r="C187" s="2"/>
      <c r="D187" s="539" t="s">
        <v>6853</v>
      </c>
      <c r="E187" s="539"/>
      <c r="F187" s="539"/>
      <c r="G187" s="539"/>
      <c r="H187" s="539"/>
      <c r="I187" s="539"/>
      <c r="J187" s="539"/>
      <c r="K187" s="75"/>
      <c r="L187" s="250">
        <v>34792</v>
      </c>
      <c r="M187" s="256">
        <f t="shared" si="8"/>
        <v>106</v>
      </c>
      <c r="N187" s="203"/>
    </row>
    <row r="188" spans="2:14" ht="12" customHeight="1" x14ac:dyDescent="0.35">
      <c r="B188" s="553"/>
      <c r="C188" s="2"/>
      <c r="D188" s="539"/>
      <c r="E188" s="539"/>
      <c r="F188" s="539"/>
      <c r="G188" s="539"/>
      <c r="H188" s="539"/>
      <c r="I188" s="539"/>
      <c r="J188" s="539"/>
      <c r="K188" s="75"/>
      <c r="L188" s="84"/>
      <c r="M188" s="256"/>
      <c r="N188" s="203"/>
    </row>
    <row r="189" spans="2:14" ht="18" customHeight="1" x14ac:dyDescent="0.35">
      <c r="B189" s="200">
        <f>B187+1</f>
        <v>77</v>
      </c>
      <c r="C189" s="20" t="s">
        <v>7069</v>
      </c>
      <c r="D189" s="75"/>
      <c r="E189" s="75"/>
      <c r="F189" s="75"/>
      <c r="G189" s="75"/>
      <c r="H189" s="75"/>
      <c r="I189" s="75"/>
      <c r="J189" s="86" t="str">
        <f>CONCATENATE("(Sum of Lines ",B185," to ",B187,")")</f>
        <v>(Sum of Lines 74 to 76)</v>
      </c>
      <c r="K189" s="36"/>
      <c r="L189" s="301">
        <f>IF(COUNTIF(L185:L187,"..")&gt;0,"..",SUM(L185:L187))</f>
        <v>72286</v>
      </c>
      <c r="M189" s="256">
        <f>M187+1</f>
        <v>107</v>
      </c>
      <c r="N189" s="203"/>
    </row>
    <row r="190" spans="2:14" ht="3" customHeight="1" x14ac:dyDescent="0.35">
      <c r="B190" s="200"/>
      <c r="C190" s="20"/>
      <c r="D190" s="75"/>
      <c r="E190" s="75"/>
      <c r="F190" s="75"/>
      <c r="G190" s="75"/>
      <c r="H190" s="75"/>
      <c r="I190" s="75"/>
      <c r="J190" s="86"/>
      <c r="K190" s="36"/>
      <c r="L190" s="266"/>
      <c r="M190" s="256"/>
      <c r="N190" s="203"/>
    </row>
    <row r="191" spans="2:14" ht="18" customHeight="1" x14ac:dyDescent="0.35">
      <c r="B191" s="588" t="str">
        <f>CONCATENATE("Total Audio, Visual &amp; Other Issues in ",Year-2,"-",Year-2001," (taken from last year's return - excluding electronic products)")</f>
        <v>Total Audio, Visual &amp; Other Issues in 2018-19 (taken from last year's return - excluding electronic products)</v>
      </c>
      <c r="C191" s="542"/>
      <c r="D191" s="542"/>
      <c r="E191" s="542"/>
      <c r="F191" s="542"/>
      <c r="G191" s="542"/>
      <c r="H191" s="542"/>
      <c r="I191" s="542"/>
      <c r="J191" s="542"/>
      <c r="K191" s="550"/>
      <c r="L191" s="399">
        <f>VLOOKUP(FLAS,LY_Data,203,FALSE)</f>
        <v>87069</v>
      </c>
      <c r="M191" s="256"/>
      <c r="N191" s="203"/>
    </row>
    <row r="192" spans="2:14" ht="18" customHeight="1" x14ac:dyDescent="0.35">
      <c r="B192" s="200"/>
      <c r="C192" s="540" t="str">
        <f>IF(OR(LIBR0083="..",L191=".."),"",IF(OR((LIBR0083/L191&gt;1.25),(LIBR0083/L191&lt;0.75)),"The Total Audio, Visual &amp; Other Issues figure entered differs from last year by more than 25%. Could you please double check your figure, or provide a valid reason for the difference in 'Other Comments' under Section 14.",""))</f>
        <v/>
      </c>
      <c r="D192" s="540"/>
      <c r="E192" s="540"/>
      <c r="F192" s="540"/>
      <c r="G192" s="540"/>
      <c r="H192" s="540"/>
      <c r="I192" s="540"/>
      <c r="J192" s="540"/>
      <c r="K192" s="540"/>
      <c r="L192" s="540"/>
      <c r="M192" s="256"/>
      <c r="N192" s="203"/>
    </row>
    <row r="193" spans="2:14" ht="18" customHeight="1" x14ac:dyDescent="0.35">
      <c r="B193" s="200"/>
      <c r="C193" s="540"/>
      <c r="D193" s="540"/>
      <c r="E193" s="540"/>
      <c r="F193" s="540"/>
      <c r="G193" s="540"/>
      <c r="H193" s="540"/>
      <c r="I193" s="540"/>
      <c r="J193" s="540"/>
      <c r="K193" s="540"/>
      <c r="L193" s="540"/>
      <c r="M193" s="256"/>
      <c r="N193" s="203"/>
    </row>
    <row r="194" spans="2:14" ht="15" customHeight="1" x14ac:dyDescent="0.35">
      <c r="B194" s="200"/>
      <c r="C194" s="41" t="s">
        <v>7124</v>
      </c>
      <c r="D194" s="39"/>
      <c r="E194" s="39"/>
      <c r="F194" s="39"/>
      <c r="G194" s="39"/>
      <c r="H194" s="39"/>
      <c r="I194" s="39"/>
      <c r="J194" s="39"/>
      <c r="K194" s="75"/>
      <c r="L194" s="84"/>
      <c r="M194" s="256"/>
      <c r="N194" s="203"/>
    </row>
    <row r="195" spans="2:14" ht="18" customHeight="1" x14ac:dyDescent="0.35">
      <c r="B195" s="200">
        <f>B189+1</f>
        <v>78</v>
      </c>
      <c r="C195" s="2"/>
      <c r="D195" s="2" t="s">
        <v>6823</v>
      </c>
      <c r="E195" s="75"/>
      <c r="F195" s="75"/>
      <c r="G195" s="75"/>
      <c r="H195" s="75"/>
      <c r="I195" s="75"/>
      <c r="J195" s="75"/>
      <c r="K195" s="75"/>
      <c r="L195" s="250">
        <v>154100</v>
      </c>
      <c r="M195" s="256">
        <f>M189+1</f>
        <v>108</v>
      </c>
      <c r="N195" s="203"/>
    </row>
    <row r="196" spans="2:14" ht="18" customHeight="1" x14ac:dyDescent="0.35">
      <c r="B196" s="200">
        <f t="shared" si="7"/>
        <v>79</v>
      </c>
      <c r="C196" s="2"/>
      <c r="D196" s="2" t="s">
        <v>6824</v>
      </c>
      <c r="E196" s="75"/>
      <c r="F196" s="75"/>
      <c r="G196" s="75"/>
      <c r="H196" s="75"/>
      <c r="I196" s="75"/>
      <c r="J196" s="75"/>
      <c r="K196" s="75"/>
      <c r="L196" s="250">
        <v>1290353</v>
      </c>
      <c r="M196" s="256">
        <f t="shared" si="8"/>
        <v>109</v>
      </c>
      <c r="N196" s="203"/>
    </row>
    <row r="197" spans="2:14" ht="18" customHeight="1" x14ac:dyDescent="0.35">
      <c r="B197" s="200">
        <f t="shared" si="7"/>
        <v>80</v>
      </c>
      <c r="C197" s="2"/>
      <c r="D197" s="2" t="s">
        <v>6825</v>
      </c>
      <c r="E197" s="75"/>
      <c r="F197" s="75"/>
      <c r="G197" s="75"/>
      <c r="H197" s="75"/>
      <c r="I197" s="75"/>
      <c r="J197" s="75"/>
      <c r="K197" s="75"/>
      <c r="L197" s="250">
        <v>103762</v>
      </c>
      <c r="M197" s="256">
        <f t="shared" si="8"/>
        <v>110</v>
      </c>
      <c r="N197" s="203"/>
    </row>
    <row r="198" spans="2:14" ht="18" customHeight="1" x14ac:dyDescent="0.35">
      <c r="B198" s="200">
        <f t="shared" si="7"/>
        <v>81</v>
      </c>
      <c r="C198" s="2"/>
      <c r="D198" s="2" t="s">
        <v>6854</v>
      </c>
      <c r="E198" s="75"/>
      <c r="F198" s="75"/>
      <c r="G198" s="75"/>
      <c r="H198" s="75"/>
      <c r="I198" s="75"/>
      <c r="J198" s="75"/>
      <c r="K198" s="75"/>
      <c r="L198" s="250">
        <v>6270</v>
      </c>
      <c r="M198" s="256">
        <f t="shared" si="8"/>
        <v>111</v>
      </c>
      <c r="N198" s="203"/>
    </row>
    <row r="199" spans="2:14" ht="18" customHeight="1" x14ac:dyDescent="0.35">
      <c r="B199" s="200">
        <f t="shared" si="7"/>
        <v>82</v>
      </c>
      <c r="C199" s="2"/>
      <c r="D199" s="2" t="s">
        <v>7123</v>
      </c>
      <c r="E199" s="75"/>
      <c r="F199" s="75"/>
      <c r="G199" s="75"/>
      <c r="H199" s="75"/>
      <c r="I199" s="75"/>
      <c r="J199" s="75"/>
      <c r="K199" s="75"/>
      <c r="L199" s="250" t="s">
        <v>558</v>
      </c>
      <c r="M199" s="256">
        <f t="shared" si="8"/>
        <v>112</v>
      </c>
      <c r="N199" s="203"/>
    </row>
    <row r="200" spans="2:14" ht="18" customHeight="1" x14ac:dyDescent="0.35">
      <c r="B200" s="200">
        <f>B199+1</f>
        <v>83</v>
      </c>
      <c r="C200" s="2"/>
      <c r="D200" s="2" t="s">
        <v>6855</v>
      </c>
      <c r="E200" s="75"/>
      <c r="F200" s="75"/>
      <c r="G200" s="75"/>
      <c r="H200" s="75"/>
      <c r="I200" s="75"/>
      <c r="J200" s="75"/>
      <c r="K200" s="75"/>
      <c r="L200" s="250" t="s">
        <v>558</v>
      </c>
      <c r="M200" s="256">
        <f>M199+1</f>
        <v>113</v>
      </c>
      <c r="N200" s="203"/>
    </row>
    <row r="201" spans="2:14" ht="8.25" customHeight="1" thickBot="1" x14ac:dyDescent="0.4">
      <c r="B201" s="207"/>
      <c r="C201" s="540"/>
      <c r="D201" s="540"/>
      <c r="E201" s="540"/>
      <c r="F201" s="540"/>
      <c r="G201" s="540"/>
      <c r="H201" s="540"/>
      <c r="I201" s="540"/>
      <c r="J201" s="540"/>
      <c r="K201" s="540"/>
      <c r="L201" s="540"/>
      <c r="M201" s="1"/>
      <c r="N201" s="203"/>
    </row>
    <row r="202" spans="2:14" ht="18" customHeight="1" thickBot="1" x14ac:dyDescent="0.4">
      <c r="B202" s="505" t="s">
        <v>6864</v>
      </c>
      <c r="C202" s="525"/>
      <c r="D202" s="525"/>
      <c r="E202" s="525"/>
      <c r="F202" s="525"/>
      <c r="G202" s="525"/>
      <c r="H202" s="525"/>
      <c r="I202" s="525"/>
      <c r="J202" s="525"/>
      <c r="K202" s="525"/>
      <c r="L202" s="526" t="s">
        <v>2417</v>
      </c>
      <c r="M202" s="526"/>
      <c r="N202" s="527"/>
    </row>
    <row r="203" spans="2:14" ht="18" customHeight="1" x14ac:dyDescent="0.35">
      <c r="B203" s="194"/>
      <c r="C203" s="195"/>
      <c r="D203" s="195"/>
      <c r="E203" s="195"/>
      <c r="F203" s="195"/>
      <c r="G203" s="195"/>
      <c r="H203" s="195"/>
      <c r="I203" s="195"/>
      <c r="J203" s="195"/>
      <c r="K203" s="195"/>
      <c r="L203" s="231"/>
      <c r="M203" s="196"/>
      <c r="N203" s="197"/>
    </row>
    <row r="204" spans="2:14" ht="18" customHeight="1" x14ac:dyDescent="0.35">
      <c r="B204" s="198"/>
      <c r="C204" s="74"/>
      <c r="D204" s="74"/>
      <c r="E204" s="74"/>
      <c r="F204" s="74"/>
      <c r="G204" s="74"/>
      <c r="H204" s="74"/>
      <c r="I204" s="74"/>
      <c r="J204" s="74"/>
      <c r="K204" s="74"/>
      <c r="L204" s="80" t="s">
        <v>323</v>
      </c>
      <c r="M204" s="12"/>
      <c r="N204" s="199"/>
    </row>
    <row r="205" spans="2:14" ht="18" customHeight="1" x14ac:dyDescent="0.35">
      <c r="B205" s="200">
        <f>B200+1</f>
        <v>84</v>
      </c>
      <c r="C205" s="2" t="s">
        <v>136</v>
      </c>
      <c r="D205" s="2"/>
      <c r="E205" s="2"/>
      <c r="F205" s="2"/>
      <c r="G205" s="2"/>
      <c r="H205" s="2"/>
      <c r="I205" s="2"/>
      <c r="J205" s="2"/>
      <c r="K205" s="39"/>
      <c r="L205" s="250">
        <v>252297</v>
      </c>
      <c r="M205" s="256">
        <f>M200+1</f>
        <v>114</v>
      </c>
      <c r="N205" s="203"/>
    </row>
    <row r="206" spans="2:14" ht="18" customHeight="1" x14ac:dyDescent="0.35">
      <c r="B206" s="202"/>
      <c r="C206" s="39"/>
      <c r="D206" s="39"/>
      <c r="E206" s="39"/>
      <c r="F206" s="39"/>
      <c r="G206" s="39"/>
      <c r="H206" s="39"/>
      <c r="I206" s="39"/>
      <c r="J206" s="39"/>
      <c r="K206" s="39"/>
      <c r="L206" s="35"/>
      <c r="M206" s="256"/>
      <c r="N206" s="203"/>
    </row>
    <row r="207" spans="2:14" ht="18" customHeight="1" x14ac:dyDescent="0.35">
      <c r="B207" s="200">
        <f>B205+1</f>
        <v>85</v>
      </c>
      <c r="C207" s="2" t="s">
        <v>825</v>
      </c>
      <c r="D207" s="2"/>
      <c r="E207" s="2"/>
      <c r="F207" s="2"/>
      <c r="G207" s="2"/>
      <c r="H207" s="2"/>
      <c r="I207" s="2"/>
      <c r="J207" s="2"/>
      <c r="K207" s="39"/>
      <c r="L207" s="250">
        <v>175172</v>
      </c>
      <c r="M207" s="256">
        <f>M205+1</f>
        <v>115</v>
      </c>
      <c r="N207" s="203"/>
    </row>
    <row r="208" spans="2:14" ht="18" customHeight="1" x14ac:dyDescent="0.35">
      <c r="B208" s="200"/>
      <c r="C208" s="2"/>
      <c r="D208" s="2"/>
      <c r="E208" s="2"/>
      <c r="F208" s="2"/>
      <c r="G208" s="2"/>
      <c r="H208" s="2"/>
      <c r="I208" s="2"/>
      <c r="J208" s="75"/>
      <c r="K208" s="75"/>
      <c r="L208" s="75"/>
      <c r="M208" s="256"/>
      <c r="N208" s="203"/>
    </row>
    <row r="209" spans="2:14" ht="18" customHeight="1" x14ac:dyDescent="0.35">
      <c r="B209" s="200"/>
      <c r="C209" s="41" t="s">
        <v>137</v>
      </c>
      <c r="D209" s="82"/>
      <c r="E209" s="82"/>
      <c r="F209" s="75"/>
      <c r="G209" s="75"/>
      <c r="H209" s="75"/>
      <c r="I209" s="75"/>
      <c r="J209" s="75"/>
      <c r="K209" s="75"/>
      <c r="L209" s="80" t="s">
        <v>104</v>
      </c>
      <c r="M209" s="256"/>
      <c r="N209" s="203"/>
    </row>
    <row r="210" spans="2:14" ht="18" customHeight="1" x14ac:dyDescent="0.35">
      <c r="B210" s="200">
        <f>B207+1</f>
        <v>86</v>
      </c>
      <c r="C210" s="2" t="s">
        <v>159</v>
      </c>
      <c r="D210" s="2"/>
      <c r="E210" s="2"/>
      <c r="F210" s="2"/>
      <c r="G210" s="2"/>
      <c r="H210" s="2"/>
      <c r="I210" s="2"/>
      <c r="J210" s="2"/>
      <c r="K210" s="39"/>
      <c r="L210" s="250">
        <v>62.54</v>
      </c>
      <c r="M210" s="256">
        <f>M207+1</f>
        <v>116</v>
      </c>
      <c r="N210" s="203" t="b">
        <v>1</v>
      </c>
    </row>
    <row r="211" spans="2:14" ht="18" customHeight="1" x14ac:dyDescent="0.35">
      <c r="B211" s="200"/>
      <c r="C211" s="2"/>
      <c r="D211" s="30" t="s">
        <v>463</v>
      </c>
      <c r="E211" s="2"/>
      <c r="F211" s="2"/>
      <c r="G211" s="2"/>
      <c r="H211" s="2"/>
      <c r="I211" s="2"/>
      <c r="J211" s="75"/>
      <c r="K211" s="75"/>
      <c r="L211" s="32"/>
      <c r="M211" s="256"/>
      <c r="N211" s="203"/>
    </row>
    <row r="212" spans="2:14" ht="18" customHeight="1" x14ac:dyDescent="0.35">
      <c r="B212" s="200">
        <f>B210+1</f>
        <v>87</v>
      </c>
      <c r="C212" s="3" t="s">
        <v>69</v>
      </c>
      <c r="D212" s="5"/>
      <c r="E212" s="5"/>
      <c r="F212" s="5"/>
      <c r="G212" s="5"/>
      <c r="H212" s="5"/>
      <c r="I212" s="5"/>
      <c r="J212" s="5"/>
      <c r="K212" s="5"/>
      <c r="L212" s="250">
        <v>73.77</v>
      </c>
      <c r="M212" s="256">
        <f>M210+1</f>
        <v>117</v>
      </c>
      <c r="N212" s="203"/>
    </row>
    <row r="213" spans="2:14" ht="18" customHeight="1" x14ac:dyDescent="0.35">
      <c r="B213" s="200"/>
      <c r="C213" s="5"/>
      <c r="D213" s="38" t="str">
        <f>CONCATENATE("(cumulative i.e. inclusive of percentage at Cell ",M210,")")</f>
        <v>(cumulative i.e. inclusive of percentage at Cell 116)</v>
      </c>
      <c r="E213" s="5"/>
      <c r="F213" s="5"/>
      <c r="G213" s="5"/>
      <c r="H213" s="5"/>
      <c r="I213" s="5"/>
      <c r="J213" s="5"/>
      <c r="K213" s="5"/>
      <c r="L213" s="266"/>
      <c r="M213" s="256"/>
      <c r="N213" s="203"/>
    </row>
    <row r="214" spans="2:14" ht="18" customHeight="1" x14ac:dyDescent="0.35">
      <c r="B214" s="200">
        <f>B212+1</f>
        <v>88</v>
      </c>
      <c r="C214" s="3" t="s">
        <v>138</v>
      </c>
      <c r="D214" s="5"/>
      <c r="E214" s="5"/>
      <c r="F214" s="5"/>
      <c r="G214" s="5"/>
      <c r="H214" s="5"/>
      <c r="I214" s="5"/>
      <c r="J214" s="5"/>
      <c r="K214" s="5"/>
      <c r="L214" s="250">
        <v>82.58</v>
      </c>
      <c r="M214" s="256">
        <f>M212+1</f>
        <v>118</v>
      </c>
      <c r="N214" s="203"/>
    </row>
    <row r="215" spans="2:14" ht="18" customHeight="1" x14ac:dyDescent="0.35">
      <c r="B215" s="202"/>
      <c r="C215" s="5"/>
      <c r="D215" s="38" t="str">
        <f>CONCATENATE("(cumulative i.e. inclusive of percentage at Cell ",M212,")")</f>
        <v>(cumulative i.e. inclusive of percentage at Cell 117)</v>
      </c>
      <c r="E215" s="5"/>
      <c r="F215" s="5"/>
      <c r="G215" s="5"/>
      <c r="H215" s="5"/>
      <c r="I215" s="5"/>
      <c r="J215" s="5"/>
      <c r="K215" s="5"/>
      <c r="L215" s="75"/>
      <c r="M215" s="1"/>
      <c r="N215" s="203"/>
    </row>
    <row r="216" spans="2:14" ht="18" customHeight="1" thickBot="1" x14ac:dyDescent="0.4">
      <c r="B216" s="207"/>
      <c r="C216" s="209"/>
      <c r="D216" s="208"/>
      <c r="E216" s="208"/>
      <c r="F216" s="208"/>
      <c r="G216" s="208"/>
      <c r="H216" s="208"/>
      <c r="I216" s="208"/>
      <c r="J216" s="232"/>
      <c r="K216" s="232"/>
      <c r="L216" s="208"/>
      <c r="M216" s="210"/>
      <c r="N216" s="211"/>
    </row>
    <row r="217" spans="2:14" ht="18" customHeight="1" thickBot="1" x14ac:dyDescent="0.4">
      <c r="B217" s="505" t="s">
        <v>6865</v>
      </c>
      <c r="C217" s="525"/>
      <c r="D217" s="525"/>
      <c r="E217" s="525"/>
      <c r="F217" s="525"/>
      <c r="G217" s="525"/>
      <c r="H217" s="525"/>
      <c r="I217" s="525"/>
      <c r="J217" s="525"/>
      <c r="K217" s="525"/>
      <c r="L217" s="530" t="s">
        <v>2417</v>
      </c>
      <c r="M217" s="530"/>
      <c r="N217" s="531"/>
    </row>
    <row r="218" spans="2:14" ht="18" customHeight="1" x14ac:dyDescent="0.35">
      <c r="B218" s="194"/>
      <c r="C218" s="195"/>
      <c r="D218" s="195"/>
      <c r="E218" s="195"/>
      <c r="F218" s="195"/>
      <c r="G218" s="195"/>
      <c r="H218" s="195"/>
      <c r="I218" s="195"/>
      <c r="J218" s="195"/>
      <c r="K218" s="195"/>
      <c r="L218" s="231"/>
      <c r="M218" s="196"/>
      <c r="N218" s="197"/>
    </row>
    <row r="219" spans="2:14" ht="18" customHeight="1" x14ac:dyDescent="0.35">
      <c r="B219" s="198"/>
      <c r="C219" s="74"/>
      <c r="D219" s="74"/>
      <c r="E219" s="74"/>
      <c r="F219" s="74"/>
      <c r="G219" s="74"/>
      <c r="H219" s="74"/>
      <c r="I219" s="74"/>
      <c r="J219" s="74"/>
      <c r="K219" s="74"/>
      <c r="L219" s="149" t="s">
        <v>323</v>
      </c>
      <c r="M219" s="12"/>
      <c r="N219" s="199"/>
    </row>
    <row r="220" spans="2:14" ht="18" customHeight="1" x14ac:dyDescent="0.35">
      <c r="B220" s="200">
        <f>B214+1</f>
        <v>89</v>
      </c>
      <c r="C220" s="20" t="s">
        <v>655</v>
      </c>
      <c r="D220" s="20"/>
      <c r="E220" s="20"/>
      <c r="F220" s="20"/>
      <c r="G220" s="20"/>
      <c r="H220" s="20"/>
      <c r="I220" s="20"/>
      <c r="J220" s="20"/>
      <c r="K220" s="40"/>
      <c r="L220" s="250">
        <v>393013</v>
      </c>
      <c r="M220" s="256">
        <f>M214+1</f>
        <v>119</v>
      </c>
      <c r="N220" s="203"/>
    </row>
    <row r="221" spans="2:14" ht="18" customHeight="1" x14ac:dyDescent="0.35">
      <c r="B221" s="200"/>
      <c r="C221" s="40"/>
      <c r="D221" s="40"/>
      <c r="E221" s="40"/>
      <c r="F221" s="40"/>
      <c r="G221" s="40"/>
      <c r="H221" s="40"/>
      <c r="I221" s="40"/>
      <c r="J221" s="40"/>
      <c r="K221" s="40"/>
      <c r="L221" s="35"/>
      <c r="M221" s="256"/>
      <c r="N221" s="203"/>
    </row>
    <row r="222" spans="2:14" ht="18" customHeight="1" x14ac:dyDescent="0.35">
      <c r="B222" s="200">
        <f>B220+1</f>
        <v>90</v>
      </c>
      <c r="C222" s="2" t="s">
        <v>850</v>
      </c>
      <c r="D222" s="2"/>
      <c r="E222" s="2"/>
      <c r="F222" s="2"/>
      <c r="G222" s="2"/>
      <c r="H222" s="2"/>
      <c r="I222" s="2"/>
      <c r="J222" s="2"/>
      <c r="K222" s="39"/>
      <c r="L222" s="250" t="s">
        <v>558</v>
      </c>
      <c r="M222" s="256">
        <f>M220+1</f>
        <v>120</v>
      </c>
      <c r="N222" s="203"/>
    </row>
    <row r="223" spans="2:14" ht="18" customHeight="1" x14ac:dyDescent="0.35">
      <c r="B223" s="198"/>
      <c r="C223" s="58"/>
      <c r="D223" s="58"/>
      <c r="E223" s="58"/>
      <c r="F223" s="58"/>
      <c r="G223" s="58"/>
      <c r="H223" s="58"/>
      <c r="I223" s="58"/>
      <c r="J223" s="58"/>
      <c r="K223" s="58"/>
      <c r="L223" s="58"/>
      <c r="M223" s="256"/>
      <c r="N223" s="199"/>
    </row>
    <row r="224" spans="2:14" ht="18" customHeight="1" x14ac:dyDescent="0.35">
      <c r="B224" s="200">
        <f>B222+1</f>
        <v>91</v>
      </c>
      <c r="C224" s="2" t="s">
        <v>7692</v>
      </c>
      <c r="D224" s="265"/>
      <c r="E224" s="265"/>
      <c r="F224" s="265"/>
      <c r="G224" s="265"/>
      <c r="H224" s="265"/>
      <c r="I224" s="265"/>
      <c r="J224" s="265"/>
      <c r="K224" s="265"/>
      <c r="L224" s="265"/>
      <c r="M224" s="256"/>
      <c r="N224" s="203"/>
    </row>
    <row r="225" spans="2:17" ht="12.75" customHeight="1" x14ac:dyDescent="0.35">
      <c r="B225" s="200"/>
      <c r="C225" s="2" t="s">
        <v>792</v>
      </c>
      <c r="D225" s="265"/>
      <c r="E225" s="265"/>
      <c r="F225" s="265"/>
      <c r="G225" s="265"/>
      <c r="H225" s="265"/>
      <c r="I225" s="265"/>
      <c r="J225" s="265"/>
      <c r="K225" s="265"/>
      <c r="L225" s="265"/>
      <c r="M225" s="256"/>
      <c r="N225" s="203"/>
    </row>
    <row r="226" spans="2:17" ht="18" customHeight="1" x14ac:dyDescent="0.35">
      <c r="B226" s="202"/>
      <c r="C226" s="29"/>
      <c r="D226" s="29"/>
      <c r="E226" s="29"/>
      <c r="F226" s="29"/>
      <c r="G226" s="29"/>
      <c r="H226" s="29"/>
      <c r="I226" s="29"/>
      <c r="J226" s="29"/>
      <c r="K226" s="29"/>
      <c r="L226" s="309" t="s">
        <v>56</v>
      </c>
      <c r="M226" s="256">
        <f>M222+1</f>
        <v>121</v>
      </c>
      <c r="N226" s="203"/>
    </row>
    <row r="227" spans="2:17" ht="18" customHeight="1" thickBot="1" x14ac:dyDescent="0.4">
      <c r="B227" s="207"/>
      <c r="C227" s="209"/>
      <c r="D227" s="208"/>
      <c r="E227" s="208"/>
      <c r="F227" s="208"/>
      <c r="G227" s="208"/>
      <c r="H227" s="208"/>
      <c r="I227" s="208"/>
      <c r="J227" s="232"/>
      <c r="K227" s="232"/>
      <c r="L227" s="208"/>
      <c r="M227" s="210"/>
      <c r="N227" s="211"/>
    </row>
    <row r="228" spans="2:17" ht="18" customHeight="1" thickBot="1" x14ac:dyDescent="0.4">
      <c r="B228" s="505" t="s">
        <v>6866</v>
      </c>
      <c r="C228" s="525"/>
      <c r="D228" s="525"/>
      <c r="E228" s="525"/>
      <c r="F228" s="525"/>
      <c r="G228" s="525"/>
      <c r="H228" s="525"/>
      <c r="I228" s="525"/>
      <c r="J228" s="525"/>
      <c r="K228" s="525"/>
      <c r="L228" s="530" t="s">
        <v>2417</v>
      </c>
      <c r="M228" s="530"/>
      <c r="N228" s="531"/>
    </row>
    <row r="229" spans="2:17" ht="18" customHeight="1" x14ac:dyDescent="0.35">
      <c r="B229" s="194"/>
      <c r="C229" s="195"/>
      <c r="D229" s="195"/>
      <c r="E229" s="195"/>
      <c r="F229" s="195"/>
      <c r="G229" s="195"/>
      <c r="H229" s="195"/>
      <c r="I229" s="195"/>
      <c r="J229" s="195"/>
      <c r="K229" s="195"/>
      <c r="L229" s="231"/>
      <c r="M229" s="196"/>
      <c r="N229" s="197"/>
    </row>
    <row r="230" spans="2:17" ht="18" customHeight="1" x14ac:dyDescent="0.35">
      <c r="B230" s="198"/>
      <c r="C230" s="41" t="s">
        <v>681</v>
      </c>
      <c r="D230" s="74"/>
      <c r="E230" s="74"/>
      <c r="F230" s="74"/>
      <c r="G230" s="74"/>
      <c r="H230" s="74"/>
      <c r="I230" s="74"/>
      <c r="J230" s="74"/>
      <c r="K230" s="74"/>
      <c r="L230" s="80" t="s">
        <v>248</v>
      </c>
      <c r="M230" s="12"/>
      <c r="N230" s="199"/>
    </row>
    <row r="231" spans="2:17" ht="18" customHeight="1" x14ac:dyDescent="0.35">
      <c r="B231" s="200">
        <f>B224+1</f>
        <v>92</v>
      </c>
      <c r="C231" s="2" t="str">
        <f>CONCATENATE("Number of Active Borrowers in ",Year-1,"-",Year-2000)</f>
        <v>Number of Active Borrowers in 2019-20</v>
      </c>
      <c r="D231" s="2"/>
      <c r="E231" s="2"/>
      <c r="F231" s="2"/>
      <c r="G231" s="2"/>
      <c r="H231" s="2"/>
      <c r="I231" s="2"/>
      <c r="J231" s="2"/>
      <c r="K231" s="39"/>
      <c r="L231" s="252">
        <v>101547</v>
      </c>
      <c r="M231" s="256">
        <f>M226+1</f>
        <v>122</v>
      </c>
      <c r="N231" s="203"/>
    </row>
    <row r="232" spans="2:17" ht="3.75" customHeight="1" x14ac:dyDescent="0.35">
      <c r="B232" s="200"/>
      <c r="C232" s="2"/>
      <c r="D232" s="2"/>
      <c r="E232" s="2"/>
      <c r="F232" s="2"/>
      <c r="G232" s="2"/>
      <c r="H232" s="2"/>
      <c r="I232" s="2"/>
      <c r="J232" s="2"/>
      <c r="K232" s="39"/>
      <c r="L232" s="35"/>
      <c r="M232" s="256"/>
      <c r="N232" s="203"/>
    </row>
    <row r="233" spans="2:17" ht="18" customHeight="1" x14ac:dyDescent="0.35">
      <c r="B233" s="200"/>
      <c r="C233" s="2"/>
      <c r="D233" s="2"/>
      <c r="E233" s="2"/>
      <c r="F233" s="542" t="str">
        <f>CONCATENATE("Number of Active Borrowers in ",Year-2,"-",Year-2001," (taken from last year's return)")</f>
        <v>Number of Active Borrowers in 2018-19 (taken from last year's return)</v>
      </c>
      <c r="G233" s="554"/>
      <c r="H233" s="554"/>
      <c r="I233" s="554"/>
      <c r="J233" s="554"/>
      <c r="K233" s="555"/>
      <c r="L233" s="399">
        <f>VLOOKUP(FLAS,LY_Data,123,FALSE)</f>
        <v>101098</v>
      </c>
      <c r="M233" s="256"/>
      <c r="N233" s="203"/>
      <c r="Q233" s="409"/>
    </row>
    <row r="234" spans="2:17" ht="18" customHeight="1" x14ac:dyDescent="0.35">
      <c r="B234" s="200"/>
      <c r="C234" s="540" t="str">
        <f>IF(OR(LIBR0092="..",L233=".."),"",IF(OR((LIBR0092/L233&gt;1.25),(LIBR0092/L233&lt;0.75)),"The Number of Active Borrowers figure entered differs from last year by more than 25%. Could you please double check your figure, or provide a valid reason for the difference in 'Other Comments' under Section 14.",""))</f>
        <v/>
      </c>
      <c r="D234" s="540"/>
      <c r="E234" s="540"/>
      <c r="F234" s="540"/>
      <c r="G234" s="540"/>
      <c r="H234" s="540"/>
      <c r="I234" s="540"/>
      <c r="J234" s="540"/>
      <c r="K234" s="540"/>
      <c r="L234" s="540"/>
      <c r="M234" s="256"/>
      <c r="N234" s="203"/>
      <c r="Q234" s="409"/>
    </row>
    <row r="235" spans="2:17" ht="18" customHeight="1" x14ac:dyDescent="0.35">
      <c r="B235" s="198"/>
      <c r="C235" s="540"/>
      <c r="D235" s="540"/>
      <c r="E235" s="540"/>
      <c r="F235" s="540"/>
      <c r="G235" s="540"/>
      <c r="H235" s="540"/>
      <c r="I235" s="540"/>
      <c r="J235" s="540"/>
      <c r="K235" s="540"/>
      <c r="L235" s="540"/>
      <c r="M235" s="143"/>
      <c r="N235" s="199"/>
    </row>
    <row r="236" spans="2:17" ht="18" customHeight="1" x14ac:dyDescent="0.35">
      <c r="B236" s="202"/>
      <c r="C236" s="41" t="s">
        <v>682</v>
      </c>
      <c r="D236" s="82"/>
      <c r="E236" s="82"/>
      <c r="F236" s="75"/>
      <c r="G236" s="75"/>
      <c r="H236" s="75"/>
      <c r="I236" s="76"/>
      <c r="J236" s="75"/>
      <c r="K236" s="75"/>
      <c r="L236" s="80" t="s">
        <v>248</v>
      </c>
      <c r="M236" s="144"/>
      <c r="N236" s="203"/>
    </row>
    <row r="237" spans="2:17" ht="18" customHeight="1" x14ac:dyDescent="0.35">
      <c r="B237" s="200">
        <f>B231+1</f>
        <v>93</v>
      </c>
      <c r="C237" s="2" t="str">
        <f>CONCATENATE("Number of Housebound Readers in ",Year-1,"-",Year-2000)</f>
        <v>Number of Housebound Readers in 2019-20</v>
      </c>
      <c r="D237" s="2"/>
      <c r="E237" s="2"/>
      <c r="F237" s="2"/>
      <c r="G237" s="2"/>
      <c r="H237" s="2"/>
      <c r="I237" s="2"/>
      <c r="J237" s="2"/>
      <c r="K237" s="39"/>
      <c r="L237" s="252">
        <v>98</v>
      </c>
      <c r="M237" s="256">
        <f>M231+1</f>
        <v>123</v>
      </c>
      <c r="N237" s="203" t="b">
        <v>1</v>
      </c>
    </row>
    <row r="238" spans="2:17" ht="18" customHeight="1" x14ac:dyDescent="0.35">
      <c r="B238" s="200"/>
      <c r="C238" s="2"/>
      <c r="D238" s="2"/>
      <c r="E238" s="2"/>
      <c r="F238" s="2"/>
      <c r="G238" s="2"/>
      <c r="H238" s="2"/>
      <c r="I238" s="75"/>
      <c r="J238" s="75"/>
      <c r="K238" s="75"/>
      <c r="L238" s="2"/>
      <c r="M238" s="3"/>
      <c r="N238" s="203"/>
    </row>
    <row r="239" spans="2:17" ht="18" customHeight="1" x14ac:dyDescent="0.35">
      <c r="B239" s="200"/>
      <c r="C239" s="41" t="s">
        <v>35</v>
      </c>
      <c r="D239" s="82"/>
      <c r="E239" s="82"/>
      <c r="F239" s="75"/>
      <c r="G239" s="75"/>
      <c r="H239" s="75"/>
      <c r="I239" s="75"/>
      <c r="J239" s="75"/>
      <c r="K239" s="75"/>
      <c r="L239" s="80" t="s">
        <v>36</v>
      </c>
      <c r="M239" s="144"/>
      <c r="N239" s="203"/>
    </row>
    <row r="240" spans="2:17" ht="18" customHeight="1" x14ac:dyDescent="0.35">
      <c r="B240" s="200">
        <f>B237+1</f>
        <v>94</v>
      </c>
      <c r="C240" s="2" t="s">
        <v>667</v>
      </c>
      <c r="D240" s="2"/>
      <c r="E240" s="2"/>
      <c r="F240" s="2"/>
      <c r="G240" s="2"/>
      <c r="H240" s="2"/>
      <c r="I240" s="2"/>
      <c r="J240" s="2"/>
      <c r="K240" s="39"/>
      <c r="L240" s="253">
        <v>2506760</v>
      </c>
      <c r="M240" s="256">
        <f>M237+1</f>
        <v>124</v>
      </c>
      <c r="N240" s="203" t="b">
        <v>0</v>
      </c>
    </row>
    <row r="241" spans="2:17" ht="3.75" customHeight="1" x14ac:dyDescent="0.35">
      <c r="B241" s="200"/>
      <c r="C241" s="2"/>
      <c r="D241" s="2"/>
      <c r="E241" s="2"/>
      <c r="F241" s="2"/>
      <c r="G241" s="2"/>
      <c r="H241" s="2"/>
      <c r="I241" s="2"/>
      <c r="J241" s="2"/>
      <c r="K241" s="39"/>
      <c r="L241" s="35"/>
      <c r="M241" s="256"/>
      <c r="N241" s="203"/>
    </row>
    <row r="242" spans="2:17" ht="18" customHeight="1" x14ac:dyDescent="0.35">
      <c r="B242" s="589" t="str">
        <f>CONCATENATE("Number of physical visits to library premises for library purposes in ",Year-2,"-",Year-2001," (taken from last year's return)")</f>
        <v>Number of physical visits to library premises for library purposes in 2018-19 (taken from last year's return)</v>
      </c>
      <c r="C242" s="590"/>
      <c r="D242" s="590"/>
      <c r="E242" s="590"/>
      <c r="F242" s="590"/>
      <c r="G242" s="590"/>
      <c r="H242" s="590"/>
      <c r="I242" s="590"/>
      <c r="J242" s="590"/>
      <c r="K242" s="591"/>
      <c r="L242" s="399">
        <f>VLOOKUP(FLAS,LY_Data,125,FALSE)</f>
        <v>3028708</v>
      </c>
      <c r="M242" s="256"/>
      <c r="N242" s="203"/>
      <c r="Q242" s="409"/>
    </row>
    <row r="243" spans="2:17" ht="18" customHeight="1" x14ac:dyDescent="0.35">
      <c r="B243" s="400"/>
      <c r="C243" s="540" t="str">
        <f>IF(OR(LIBR0094="..",L242=".."),"",IF(OR((LIBR0094/L242&gt;1.25),(LIBR0094/L242&lt;0.75)),"The Number of physical visits to library premises for library purposes figure entered differs from last year by more than 25%. Could you please double check your figure, or provide a valid reason for the difference in 'Other Comments' under Section 14.",""))</f>
        <v/>
      </c>
      <c r="D243" s="540"/>
      <c r="E243" s="540"/>
      <c r="F243" s="540"/>
      <c r="G243" s="540"/>
      <c r="H243" s="540"/>
      <c r="I243" s="540"/>
      <c r="J243" s="540"/>
      <c r="K243" s="540"/>
      <c r="L243" s="540"/>
      <c r="M243" s="256"/>
      <c r="N243" s="203"/>
      <c r="Q243" s="409"/>
    </row>
    <row r="244" spans="2:17" ht="18" customHeight="1" x14ac:dyDescent="0.35">
      <c r="B244" s="400"/>
      <c r="C244" s="540"/>
      <c r="D244" s="540"/>
      <c r="E244" s="540"/>
      <c r="F244" s="540"/>
      <c r="G244" s="540"/>
      <c r="H244" s="540"/>
      <c r="I244" s="540"/>
      <c r="J244" s="540"/>
      <c r="K244" s="540"/>
      <c r="L244" s="540"/>
      <c r="M244" s="256"/>
      <c r="N244" s="203"/>
      <c r="Q244" s="409"/>
    </row>
    <row r="245" spans="2:17" ht="18" customHeight="1" x14ac:dyDescent="0.35">
      <c r="B245" s="200"/>
      <c r="C245" s="29"/>
      <c r="D245" s="29"/>
      <c r="E245" s="29"/>
      <c r="F245" s="29"/>
      <c r="G245" s="29"/>
      <c r="H245" s="29"/>
      <c r="I245" s="29"/>
      <c r="J245" s="29"/>
      <c r="K245" s="29"/>
      <c r="L245" s="80" t="s">
        <v>36</v>
      </c>
      <c r="M245" s="1"/>
      <c r="N245" s="203"/>
    </row>
    <row r="246" spans="2:17" ht="18" customHeight="1" x14ac:dyDescent="0.35">
      <c r="B246" s="200">
        <f>B240+1</f>
        <v>95</v>
      </c>
      <c r="C246" s="2" t="s">
        <v>668</v>
      </c>
      <c r="D246" s="2"/>
      <c r="E246" s="2"/>
      <c r="F246" s="2"/>
      <c r="G246" s="2"/>
      <c r="H246" s="2"/>
      <c r="I246" s="2"/>
      <c r="J246" s="2"/>
      <c r="K246" s="39"/>
      <c r="L246" s="254"/>
      <c r="M246" s="256">
        <f>M240+1</f>
        <v>125</v>
      </c>
      <c r="N246" s="203"/>
    </row>
    <row r="247" spans="2:17" ht="18" customHeight="1" x14ac:dyDescent="0.35">
      <c r="B247" s="200"/>
      <c r="C247" s="561" t="s">
        <v>7689</v>
      </c>
      <c r="D247" s="561"/>
      <c r="E247" s="561"/>
      <c r="F247" s="561"/>
      <c r="G247" s="561"/>
      <c r="H247" s="561"/>
      <c r="I247" s="561"/>
      <c r="J247" s="561"/>
      <c r="K247" s="561"/>
      <c r="L247" s="561"/>
      <c r="M247" s="561"/>
      <c r="N247" s="203"/>
    </row>
    <row r="248" spans="2:17" ht="12.75" customHeight="1" x14ac:dyDescent="0.35">
      <c r="B248" s="200"/>
      <c r="C248" s="561" t="s">
        <v>790</v>
      </c>
      <c r="D248" s="561"/>
      <c r="E248" s="561"/>
      <c r="F248" s="561"/>
      <c r="G248" s="561"/>
      <c r="H248" s="561"/>
      <c r="I248" s="561"/>
      <c r="J248" s="561"/>
      <c r="K248" s="561"/>
      <c r="L248" s="561"/>
      <c r="M248" s="561"/>
      <c r="N248" s="203"/>
    </row>
    <row r="249" spans="2:17" ht="12.75" customHeight="1" x14ac:dyDescent="0.35">
      <c r="B249" s="200"/>
      <c r="C249" s="2" t="s">
        <v>791</v>
      </c>
      <c r="D249" s="2"/>
      <c r="E249" s="2"/>
      <c r="F249" s="2"/>
      <c r="G249" s="2"/>
      <c r="H249" s="2"/>
      <c r="I249" s="2"/>
      <c r="J249" s="2"/>
      <c r="K249" s="2"/>
      <c r="L249" s="2"/>
      <c r="M249" s="1"/>
      <c r="N249" s="203"/>
    </row>
    <row r="250" spans="2:17" ht="18" customHeight="1" x14ac:dyDescent="0.35">
      <c r="B250" s="200"/>
      <c r="C250" s="3" t="s">
        <v>7132</v>
      </c>
      <c r="D250" s="2"/>
      <c r="E250" s="2"/>
      <c r="F250" s="2"/>
      <c r="G250" s="2"/>
      <c r="H250" s="2"/>
      <c r="I250" s="75"/>
      <c r="J250" s="75"/>
      <c r="K250" s="75"/>
      <c r="L250" s="2"/>
      <c r="M250" s="1"/>
      <c r="N250" s="203"/>
    </row>
    <row r="251" spans="2:17" ht="18" customHeight="1" x14ac:dyDescent="0.35">
      <c r="B251" s="200"/>
      <c r="C251" s="3"/>
      <c r="D251" s="2"/>
      <c r="E251" s="2"/>
      <c r="F251" s="2"/>
      <c r="G251" s="2"/>
      <c r="H251" s="2"/>
      <c r="I251" s="75"/>
      <c r="J251" s="75"/>
      <c r="K251" s="75"/>
      <c r="L251" s="2"/>
      <c r="M251" s="1"/>
      <c r="N251" s="203"/>
    </row>
    <row r="252" spans="2:17" ht="18" customHeight="1" x14ac:dyDescent="0.35">
      <c r="B252" s="200">
        <f>B246+1</f>
        <v>96</v>
      </c>
      <c r="C252" s="561" t="s">
        <v>7690</v>
      </c>
      <c r="D252" s="561"/>
      <c r="E252" s="561"/>
      <c r="F252" s="561"/>
      <c r="G252" s="561"/>
      <c r="H252" s="561"/>
      <c r="I252" s="561"/>
      <c r="J252" s="561"/>
      <c r="K252" s="561"/>
      <c r="L252" s="561"/>
      <c r="M252" s="561"/>
      <c r="N252" s="562"/>
    </row>
    <row r="253" spans="2:17" ht="12.75" customHeight="1" x14ac:dyDescent="0.35">
      <c r="B253" s="200"/>
      <c r="C253" s="2" t="s">
        <v>7691</v>
      </c>
      <c r="D253" s="29"/>
      <c r="E253" s="29"/>
      <c r="F253" s="29"/>
      <c r="G253" s="29"/>
      <c r="H253" s="29"/>
      <c r="I253" s="29"/>
      <c r="J253" s="29"/>
      <c r="K253" s="29"/>
      <c r="L253" s="29"/>
      <c r="M253" s="1"/>
      <c r="N253" s="203"/>
    </row>
    <row r="254" spans="2:17" ht="18" customHeight="1" x14ac:dyDescent="0.35">
      <c r="B254" s="200"/>
      <c r="C254" s="29"/>
      <c r="D254" s="29"/>
      <c r="E254" s="29"/>
      <c r="F254" s="29"/>
      <c r="G254" s="29"/>
      <c r="H254" s="29"/>
      <c r="I254" s="29"/>
      <c r="J254" s="29"/>
      <c r="K254" s="29"/>
      <c r="L254" s="310" t="s">
        <v>77</v>
      </c>
      <c r="M254" s="256">
        <f>M246+1</f>
        <v>126</v>
      </c>
      <c r="N254" s="203"/>
    </row>
    <row r="255" spans="2:17" ht="18" customHeight="1" x14ac:dyDescent="0.35">
      <c r="B255" s="200"/>
      <c r="C255" s="9"/>
      <c r="D255" s="32"/>
      <c r="E255" s="32"/>
      <c r="F255" s="3"/>
      <c r="G255" s="93"/>
      <c r="H255" s="33"/>
      <c r="I255" s="93"/>
      <c r="J255" s="34"/>
      <c r="K255" s="34"/>
      <c r="L255" s="80" t="s">
        <v>248</v>
      </c>
      <c r="M255" s="75"/>
      <c r="N255" s="203"/>
    </row>
    <row r="256" spans="2:17" ht="18" customHeight="1" x14ac:dyDescent="0.35">
      <c r="B256" s="200">
        <f>B252+1</f>
        <v>97</v>
      </c>
      <c r="C256" s="2" t="s">
        <v>191</v>
      </c>
      <c r="D256" s="2"/>
      <c r="E256" s="2"/>
      <c r="F256" s="2"/>
      <c r="G256" s="2"/>
      <c r="H256" s="2"/>
      <c r="I256" s="2"/>
      <c r="J256" s="2"/>
      <c r="K256" s="39"/>
      <c r="L256" s="255" t="s">
        <v>558</v>
      </c>
      <c r="M256" s="256">
        <f>M254+1</f>
        <v>127</v>
      </c>
      <c r="N256" s="203"/>
    </row>
    <row r="257" spans="2:14" ht="18" customHeight="1" x14ac:dyDescent="0.35">
      <c r="B257" s="200"/>
      <c r="C257" s="2"/>
      <c r="D257" s="2"/>
      <c r="E257" s="2"/>
      <c r="F257" s="2"/>
      <c r="G257" s="2"/>
      <c r="H257" s="2"/>
      <c r="I257" s="75"/>
      <c r="J257" s="75"/>
      <c r="K257" s="75"/>
      <c r="L257" s="77"/>
      <c r="M257" s="37"/>
      <c r="N257" s="203"/>
    </row>
    <row r="258" spans="2:14" ht="18" customHeight="1" x14ac:dyDescent="0.35">
      <c r="B258" s="200"/>
      <c r="C258" s="41" t="s">
        <v>37</v>
      </c>
      <c r="D258" s="82"/>
      <c r="E258" s="82"/>
      <c r="F258" s="75"/>
      <c r="G258" s="75"/>
      <c r="H258" s="75"/>
      <c r="I258" s="2"/>
      <c r="J258" s="76"/>
      <c r="K258" s="76"/>
      <c r="L258" s="80" t="s">
        <v>248</v>
      </c>
      <c r="M258" s="144"/>
      <c r="N258" s="203"/>
    </row>
    <row r="259" spans="2:14" ht="18" customHeight="1" x14ac:dyDescent="0.35">
      <c r="B259" s="200">
        <f>B256+1</f>
        <v>98</v>
      </c>
      <c r="C259" s="2" t="str">
        <f>CONCATENATE("Estimated number of visits to the network resource (website) in ",Year-1,"-",Year-2000)</f>
        <v>Estimated number of visits to the network resource (website) in 2019-20</v>
      </c>
      <c r="D259" s="2"/>
      <c r="E259" s="2"/>
      <c r="F259" s="2"/>
      <c r="G259" s="2"/>
      <c r="H259" s="2"/>
      <c r="I259" s="2"/>
      <c r="J259" s="2"/>
      <c r="K259" s="39"/>
      <c r="L259" s="252">
        <v>7880310</v>
      </c>
      <c r="M259" s="256">
        <f>M256+1</f>
        <v>128</v>
      </c>
      <c r="N259" s="203" t="b">
        <v>0</v>
      </c>
    </row>
    <row r="260" spans="2:14" ht="18" customHeight="1" thickBot="1" x14ac:dyDescent="0.4">
      <c r="B260" s="207"/>
      <c r="C260" s="209"/>
      <c r="D260" s="208"/>
      <c r="E260" s="208"/>
      <c r="F260" s="208"/>
      <c r="G260" s="208"/>
      <c r="H260" s="208"/>
      <c r="I260" s="208"/>
      <c r="J260" s="232"/>
      <c r="K260" s="232"/>
      <c r="L260" s="208"/>
      <c r="M260" s="210"/>
      <c r="N260" s="211"/>
    </row>
    <row r="261" spans="2:14" ht="18" customHeight="1" thickBot="1" x14ac:dyDescent="0.4">
      <c r="B261" s="551" t="s">
        <v>6867</v>
      </c>
      <c r="C261" s="552"/>
      <c r="D261" s="552"/>
      <c r="E261" s="552"/>
      <c r="F261" s="552"/>
      <c r="G261" s="552"/>
      <c r="H261" s="552"/>
      <c r="I261" s="552"/>
      <c r="J261" s="552"/>
      <c r="K261" s="552"/>
      <c r="L261" s="530" t="s">
        <v>2417</v>
      </c>
      <c r="M261" s="530"/>
      <c r="N261" s="531"/>
    </row>
    <row r="262" spans="2:14" ht="18" customHeight="1" x14ac:dyDescent="0.35">
      <c r="B262" s="280"/>
      <c r="C262" s="281"/>
      <c r="D262" s="282"/>
      <c r="E262" s="283"/>
      <c r="F262" s="283"/>
      <c r="G262" s="283"/>
      <c r="H262" s="283"/>
      <c r="I262" s="283"/>
      <c r="J262" s="283"/>
      <c r="K262" s="283"/>
      <c r="L262" s="284"/>
      <c r="M262" s="285"/>
      <c r="N262" s="286"/>
    </row>
    <row r="263" spans="2:14" ht="18" customHeight="1" x14ac:dyDescent="0.35">
      <c r="B263" s="287"/>
      <c r="C263" s="81"/>
      <c r="D263" s="94"/>
      <c r="E263" s="75"/>
      <c r="F263" s="75"/>
      <c r="G263" s="75"/>
      <c r="H263" s="75"/>
      <c r="I263" s="75"/>
      <c r="J263" s="75"/>
      <c r="K263" s="75"/>
      <c r="L263" s="80" t="s">
        <v>248</v>
      </c>
      <c r="M263" s="13"/>
      <c r="N263" s="288"/>
    </row>
    <row r="264" spans="2:14" ht="18" customHeight="1" x14ac:dyDescent="0.35">
      <c r="B264" s="289">
        <f>B259+1</f>
        <v>99</v>
      </c>
      <c r="C264" s="2" t="s">
        <v>669</v>
      </c>
      <c r="D264" s="2"/>
      <c r="E264" s="20"/>
      <c r="F264" s="20"/>
      <c r="G264" s="2"/>
      <c r="H264" s="2"/>
      <c r="I264" s="75"/>
      <c r="J264" s="75"/>
      <c r="K264" s="75"/>
      <c r="L264" s="252" t="s">
        <v>558</v>
      </c>
      <c r="M264" s="256">
        <f>M259+1</f>
        <v>129</v>
      </c>
      <c r="N264" s="288"/>
    </row>
    <row r="265" spans="2:14" ht="18" customHeight="1" x14ac:dyDescent="0.35">
      <c r="B265" s="289">
        <f>B264+1</f>
        <v>100</v>
      </c>
      <c r="C265" s="2" t="s">
        <v>670</v>
      </c>
      <c r="D265" s="2"/>
      <c r="E265" s="2"/>
      <c r="F265" s="2"/>
      <c r="G265" s="2"/>
      <c r="H265" s="2"/>
      <c r="I265" s="75"/>
      <c r="J265" s="75"/>
      <c r="K265" s="75"/>
      <c r="L265" s="252" t="s">
        <v>558</v>
      </c>
      <c r="M265" s="256">
        <f>M264+1</f>
        <v>130</v>
      </c>
      <c r="N265" s="288"/>
    </row>
    <row r="266" spans="2:14" ht="18" customHeight="1" thickBot="1" x14ac:dyDescent="0.4">
      <c r="B266" s="290"/>
      <c r="C266" s="601"/>
      <c r="D266" s="601"/>
      <c r="E266" s="601"/>
      <c r="F266" s="601"/>
      <c r="G266" s="601"/>
      <c r="H266" s="601"/>
      <c r="I266" s="601"/>
      <c r="J266" s="601"/>
      <c r="K266" s="291"/>
      <c r="L266" s="292"/>
      <c r="M266" s="293"/>
      <c r="N266" s="294"/>
    </row>
    <row r="267" spans="2:14" ht="18" customHeight="1" thickBot="1" x14ac:dyDescent="0.4">
      <c r="B267" s="568" t="s">
        <v>6868</v>
      </c>
      <c r="C267" s="569"/>
      <c r="D267" s="569"/>
      <c r="E267" s="569"/>
      <c r="F267" s="569"/>
      <c r="G267" s="569"/>
      <c r="H267" s="569"/>
      <c r="I267" s="569"/>
      <c r="J267" s="569"/>
      <c r="K267" s="569"/>
      <c r="L267" s="530" t="s">
        <v>2417</v>
      </c>
      <c r="M267" s="530"/>
      <c r="N267" s="531"/>
    </row>
    <row r="268" spans="2:14" ht="18" customHeight="1" x14ac:dyDescent="0.35">
      <c r="B268" s="563" t="s">
        <v>7116</v>
      </c>
      <c r="C268" s="564"/>
      <c r="D268" s="564"/>
      <c r="E268" s="564"/>
      <c r="F268" s="564"/>
      <c r="G268" s="564"/>
      <c r="H268" s="564"/>
      <c r="I268" s="564"/>
      <c r="J268" s="564"/>
      <c r="K268" s="564"/>
      <c r="L268" s="564"/>
      <c r="M268" s="564"/>
      <c r="N268" s="565"/>
    </row>
    <row r="269" spans="2:14" ht="18" customHeight="1" x14ac:dyDescent="0.35">
      <c r="B269" s="57"/>
      <c r="C269" s="557">
        <f>IF(OR(J323="..",L323=".."),"Please check all '..' entered are unknown values and are not 0 or included in another cell.",0)</f>
        <v>0</v>
      </c>
      <c r="D269" s="557"/>
      <c r="E269" s="557"/>
      <c r="F269" s="557"/>
      <c r="G269" s="557"/>
      <c r="H269" s="557"/>
      <c r="I269" s="557"/>
      <c r="J269" s="557"/>
      <c r="K269" s="557"/>
      <c r="L269" s="557"/>
      <c r="M269" s="95"/>
      <c r="N269" s="199"/>
    </row>
    <row r="270" spans="2:14" ht="18" customHeight="1" x14ac:dyDescent="0.35">
      <c r="B270" s="233" t="s">
        <v>431</v>
      </c>
      <c r="C270" s="89"/>
      <c r="D270" s="80"/>
      <c r="E270" s="80"/>
      <c r="F270" s="80"/>
      <c r="G270" s="80"/>
      <c r="H270" s="80"/>
      <c r="I270" s="8"/>
      <c r="J270" s="80" t="str">
        <f>CONCATENATE(Year-1,"-",Year-2000," Outturn")</f>
        <v>2019-20 Outturn</v>
      </c>
      <c r="K270" s="8"/>
      <c r="L270" s="80" t="str">
        <f>CONCATENATE(Year,"-",Year-1999," Estimates")</f>
        <v>2020-21 Estimates</v>
      </c>
      <c r="M270" s="80"/>
      <c r="N270" s="234"/>
    </row>
    <row r="271" spans="2:14" ht="18" customHeight="1" x14ac:dyDescent="0.35">
      <c r="B271" s="220"/>
      <c r="C271" s="96" t="str">
        <f>CONCATENATE("Revenue Expenditure (excluding Capital Charges - See Line ",B330,")")</f>
        <v>Revenue Expenditure (excluding Capital Charges - See Line 140)</v>
      </c>
      <c r="D271" s="75"/>
      <c r="E271" s="75"/>
      <c r="F271" s="75"/>
      <c r="G271" s="75"/>
      <c r="H271" s="75"/>
      <c r="I271" s="13"/>
      <c r="J271" s="80" t="s">
        <v>684</v>
      </c>
      <c r="K271" s="8"/>
      <c r="L271" s="80" t="s">
        <v>684</v>
      </c>
      <c r="M271" s="97"/>
      <c r="N271" s="203"/>
    </row>
    <row r="272" spans="2:14" ht="18" customHeight="1" x14ac:dyDescent="0.35">
      <c r="B272" s="200">
        <f>B265+1</f>
        <v>101</v>
      </c>
      <c r="C272" s="2" t="s">
        <v>356</v>
      </c>
      <c r="D272" s="75"/>
      <c r="E272" s="75"/>
      <c r="F272" s="75"/>
      <c r="G272" s="75"/>
      <c r="H272" s="75"/>
      <c r="I272" s="13"/>
      <c r="J272" s="250">
        <v>7020730</v>
      </c>
      <c r="K272" s="256">
        <f>M265+1</f>
        <v>131</v>
      </c>
      <c r="L272" s="250">
        <v>7417000</v>
      </c>
      <c r="M272" s="256">
        <f>K330+1</f>
        <v>170</v>
      </c>
      <c r="N272" s="203"/>
    </row>
    <row r="273" spans="2:14" ht="18" customHeight="1" x14ac:dyDescent="0.35">
      <c r="B273" s="200">
        <f>B272+1</f>
        <v>102</v>
      </c>
      <c r="C273" s="2" t="s">
        <v>357</v>
      </c>
      <c r="D273" s="75"/>
      <c r="E273" s="75"/>
      <c r="F273" s="75"/>
      <c r="G273" s="75"/>
      <c r="H273" s="75"/>
      <c r="I273" s="13"/>
      <c r="J273" s="250">
        <v>1379236</v>
      </c>
      <c r="K273" s="256">
        <f>K272+1</f>
        <v>132</v>
      </c>
      <c r="L273" s="250">
        <v>1117000</v>
      </c>
      <c r="M273" s="256">
        <f>M272+1</f>
        <v>171</v>
      </c>
      <c r="N273" s="203"/>
    </row>
    <row r="274" spans="2:14" ht="18" customHeight="1" x14ac:dyDescent="0.35">
      <c r="B274" s="220"/>
      <c r="C274" s="2" t="s">
        <v>774</v>
      </c>
      <c r="D274" s="75"/>
      <c r="E274" s="75"/>
      <c r="F274" s="75"/>
      <c r="G274" s="75"/>
      <c r="H274" s="75"/>
      <c r="I274" s="21"/>
      <c r="J274" s="75"/>
      <c r="K274" s="75"/>
      <c r="L274" s="75"/>
      <c r="M274" s="98"/>
      <c r="N274" s="203"/>
    </row>
    <row r="275" spans="2:14" ht="18" customHeight="1" x14ac:dyDescent="0.35">
      <c r="B275" s="220"/>
      <c r="C275" s="2"/>
      <c r="D275" s="2" t="str">
        <f>CONCATENATE("Books &amp; Pamphlets (enter here the amount spent in ",Year-1,"-",Year-2000," to purchase books &amp; pamphlets for your libraries):")</f>
        <v>Books &amp; Pamphlets (enter here the amount spent in 2019-20 to purchase books &amp; pamphlets for your libraries):</v>
      </c>
      <c r="E275" s="75"/>
      <c r="F275" s="75"/>
      <c r="G275" s="75"/>
      <c r="H275" s="75"/>
      <c r="I275" s="21"/>
      <c r="J275" s="75"/>
      <c r="K275" s="75"/>
      <c r="L275" s="75"/>
      <c r="M275" s="98"/>
      <c r="N275" s="203"/>
    </row>
    <row r="276" spans="2:14" ht="18" customHeight="1" x14ac:dyDescent="0.35">
      <c r="B276" s="200">
        <f>B273+1</f>
        <v>103</v>
      </c>
      <c r="C276" s="75"/>
      <c r="D276" s="22" t="s">
        <v>472</v>
      </c>
      <c r="E276" s="75"/>
      <c r="F276" s="75"/>
      <c r="G276" s="75"/>
      <c r="H276" s="99"/>
      <c r="I276" s="21"/>
      <c r="J276" s="250">
        <v>15328.4</v>
      </c>
      <c r="K276" s="256">
        <f>K273+1</f>
        <v>133</v>
      </c>
      <c r="L276" s="21"/>
      <c r="M276" s="23"/>
      <c r="N276" s="203"/>
    </row>
    <row r="277" spans="2:14" ht="18" customHeight="1" x14ac:dyDescent="0.35">
      <c r="B277" s="200">
        <f t="shared" ref="B277:B296" si="9">B276+1</f>
        <v>104</v>
      </c>
      <c r="C277" s="75"/>
      <c r="D277" s="22" t="s">
        <v>30</v>
      </c>
      <c r="E277" s="75"/>
      <c r="F277" s="75"/>
      <c r="G277" s="75"/>
      <c r="H277" s="99"/>
      <c r="I277" s="21"/>
      <c r="J277" s="250">
        <v>123185.02</v>
      </c>
      <c r="K277" s="256">
        <f t="shared" ref="K277:K293" si="10">K276+1</f>
        <v>134</v>
      </c>
      <c r="L277" s="21"/>
      <c r="M277" s="23"/>
      <c r="N277" s="203"/>
    </row>
    <row r="278" spans="2:14" ht="18" customHeight="1" x14ac:dyDescent="0.35">
      <c r="B278" s="200">
        <f t="shared" si="9"/>
        <v>105</v>
      </c>
      <c r="C278" s="75"/>
      <c r="D278" s="22" t="s">
        <v>29</v>
      </c>
      <c r="E278" s="75"/>
      <c r="F278" s="75"/>
      <c r="G278" s="75"/>
      <c r="H278" s="99"/>
      <c r="I278" s="21"/>
      <c r="J278" s="250">
        <v>79364.850000000006</v>
      </c>
      <c r="K278" s="256">
        <f t="shared" si="10"/>
        <v>135</v>
      </c>
      <c r="L278" s="21"/>
      <c r="M278" s="23"/>
      <c r="N278" s="203"/>
    </row>
    <row r="279" spans="2:14" ht="18" customHeight="1" x14ac:dyDescent="0.35">
      <c r="B279" s="200">
        <f t="shared" si="9"/>
        <v>106</v>
      </c>
      <c r="C279" s="75"/>
      <c r="D279" s="22" t="s">
        <v>53</v>
      </c>
      <c r="E279" s="75"/>
      <c r="F279" s="75"/>
      <c r="G279" s="75"/>
      <c r="H279" s="99"/>
      <c r="I279" s="21"/>
      <c r="J279" s="250">
        <v>92850.64</v>
      </c>
      <c r="K279" s="256">
        <f t="shared" si="10"/>
        <v>136</v>
      </c>
      <c r="L279" s="21"/>
      <c r="M279" s="23"/>
      <c r="N279" s="203"/>
    </row>
    <row r="280" spans="2:14" ht="18" customHeight="1" x14ac:dyDescent="0.35">
      <c r="B280" s="200">
        <f t="shared" si="9"/>
        <v>107</v>
      </c>
      <c r="C280" s="75"/>
      <c r="D280" s="22" t="s">
        <v>54</v>
      </c>
      <c r="E280" s="75"/>
      <c r="F280" s="75"/>
      <c r="G280" s="75"/>
      <c r="H280" s="99"/>
      <c r="I280" s="21"/>
      <c r="J280" s="250">
        <v>20561.98</v>
      </c>
      <c r="K280" s="256">
        <f t="shared" si="10"/>
        <v>137</v>
      </c>
      <c r="L280" s="21"/>
      <c r="M280" s="23"/>
      <c r="N280" s="203"/>
    </row>
    <row r="281" spans="2:14" ht="18" customHeight="1" x14ac:dyDescent="0.35">
      <c r="B281" s="200">
        <f t="shared" si="9"/>
        <v>108</v>
      </c>
      <c r="C281" s="75"/>
      <c r="D281" s="2" t="s">
        <v>190</v>
      </c>
      <c r="E281" s="75"/>
      <c r="F281" s="75"/>
      <c r="G281" s="75"/>
      <c r="H281" s="75"/>
      <c r="I281" s="21"/>
      <c r="J281" s="250">
        <v>56566.18</v>
      </c>
      <c r="K281" s="256">
        <f t="shared" si="10"/>
        <v>138</v>
      </c>
      <c r="L281" s="21"/>
      <c r="M281" s="23"/>
      <c r="N281" s="203"/>
    </row>
    <row r="282" spans="2:14" ht="18" customHeight="1" x14ac:dyDescent="0.35">
      <c r="B282" s="200">
        <f t="shared" si="9"/>
        <v>109</v>
      </c>
      <c r="C282" s="75"/>
      <c r="D282" s="2" t="s">
        <v>187</v>
      </c>
      <c r="E282" s="75"/>
      <c r="F282" s="75"/>
      <c r="G282" s="75"/>
      <c r="H282" s="75"/>
      <c r="I282" s="21"/>
      <c r="J282" s="250">
        <v>39763.53</v>
      </c>
      <c r="K282" s="256">
        <f t="shared" si="10"/>
        <v>139</v>
      </c>
      <c r="L282" s="21"/>
      <c r="M282" s="23"/>
      <c r="N282" s="203"/>
    </row>
    <row r="283" spans="2:14" ht="18" customHeight="1" x14ac:dyDescent="0.35">
      <c r="B283" s="200">
        <f t="shared" si="9"/>
        <v>110</v>
      </c>
      <c r="C283" s="75"/>
      <c r="D283" s="2" t="s">
        <v>188</v>
      </c>
      <c r="E283" s="75"/>
      <c r="F283" s="75"/>
      <c r="G283" s="75"/>
      <c r="H283" s="75"/>
      <c r="I283" s="21"/>
      <c r="J283" s="250">
        <v>2104.7399999999998</v>
      </c>
      <c r="K283" s="256">
        <f t="shared" si="10"/>
        <v>140</v>
      </c>
      <c r="L283" s="21"/>
      <c r="M283" s="23"/>
      <c r="N283" s="203"/>
    </row>
    <row r="284" spans="2:14" ht="18" customHeight="1" x14ac:dyDescent="0.35">
      <c r="B284" s="553">
        <f>B283+1</f>
        <v>111</v>
      </c>
      <c r="C284" s="75"/>
      <c r="D284" s="539" t="s">
        <v>6853</v>
      </c>
      <c r="E284" s="539"/>
      <c r="F284" s="539"/>
      <c r="G284" s="539"/>
      <c r="H284" s="539"/>
      <c r="I284" s="145"/>
      <c r="J284" s="250">
        <v>1018.59</v>
      </c>
      <c r="K284" s="256">
        <f t="shared" si="10"/>
        <v>141</v>
      </c>
      <c r="L284" s="21"/>
      <c r="M284" s="23"/>
      <c r="N284" s="203"/>
    </row>
    <row r="285" spans="2:14" ht="12" customHeight="1" x14ac:dyDescent="0.35">
      <c r="B285" s="553"/>
      <c r="C285" s="75"/>
      <c r="D285" s="539"/>
      <c r="E285" s="539"/>
      <c r="F285" s="539"/>
      <c r="G285" s="539"/>
      <c r="H285" s="539"/>
      <c r="I285" s="145"/>
      <c r="J285" s="75"/>
      <c r="K285" s="256"/>
      <c r="L285" s="21"/>
      <c r="M285" s="23"/>
      <c r="N285" s="203"/>
    </row>
    <row r="286" spans="2:14" ht="18" customHeight="1" x14ac:dyDescent="0.35">
      <c r="B286" s="200">
        <f>B284+1</f>
        <v>112</v>
      </c>
      <c r="C286" s="75"/>
      <c r="D286" s="2" t="s">
        <v>6823</v>
      </c>
      <c r="E286" s="75"/>
      <c r="F286" s="75"/>
      <c r="G286" s="75"/>
      <c r="H286" s="75"/>
      <c r="I286" s="21"/>
      <c r="J286" s="250">
        <v>49820.4</v>
      </c>
      <c r="K286" s="256">
        <f>K284+1</f>
        <v>142</v>
      </c>
      <c r="L286" s="21"/>
      <c r="M286" s="23"/>
      <c r="N286" s="203"/>
    </row>
    <row r="287" spans="2:14" ht="18" customHeight="1" x14ac:dyDescent="0.35">
      <c r="B287" s="200">
        <f>B286+1</f>
        <v>113</v>
      </c>
      <c r="C287" s="75"/>
      <c r="D287" s="2" t="s">
        <v>6824</v>
      </c>
      <c r="E287" s="75"/>
      <c r="F287" s="75"/>
      <c r="G287" s="75"/>
      <c r="H287" s="75"/>
      <c r="I287" s="21"/>
      <c r="J287" s="250">
        <v>27648</v>
      </c>
      <c r="K287" s="256">
        <f>K286+1</f>
        <v>143</v>
      </c>
      <c r="L287" s="21"/>
      <c r="M287" s="23"/>
      <c r="N287" s="203"/>
    </row>
    <row r="288" spans="2:14" ht="18" customHeight="1" x14ac:dyDescent="0.35">
      <c r="B288" s="200">
        <f t="shared" si="9"/>
        <v>114</v>
      </c>
      <c r="C288" s="75"/>
      <c r="D288" s="2" t="s">
        <v>6825</v>
      </c>
      <c r="E288" s="75"/>
      <c r="F288" s="75"/>
      <c r="G288" s="75"/>
      <c r="H288" s="75"/>
      <c r="I288" s="21"/>
      <c r="J288" s="250">
        <v>68278</v>
      </c>
      <c r="K288" s="256">
        <f t="shared" si="10"/>
        <v>144</v>
      </c>
      <c r="L288" s="21"/>
      <c r="M288" s="23"/>
      <c r="N288" s="203"/>
    </row>
    <row r="289" spans="2:14" ht="18" customHeight="1" x14ac:dyDescent="0.35">
      <c r="B289" s="200">
        <f t="shared" si="9"/>
        <v>115</v>
      </c>
      <c r="C289" s="75"/>
      <c r="D289" s="2" t="s">
        <v>6854</v>
      </c>
      <c r="E289" s="75"/>
      <c r="F289" s="75"/>
      <c r="G289" s="75"/>
      <c r="H289" s="75"/>
      <c r="I289" s="21"/>
      <c r="J289" s="250">
        <v>2750</v>
      </c>
      <c r="K289" s="256">
        <f t="shared" si="10"/>
        <v>145</v>
      </c>
      <c r="L289" s="21"/>
      <c r="M289" s="23"/>
      <c r="N289" s="203"/>
    </row>
    <row r="290" spans="2:14" ht="18" customHeight="1" x14ac:dyDescent="0.35">
      <c r="B290" s="200">
        <f t="shared" si="9"/>
        <v>116</v>
      </c>
      <c r="C290" s="75"/>
      <c r="D290" s="2" t="s">
        <v>7123</v>
      </c>
      <c r="E290" s="75"/>
      <c r="F290" s="75"/>
      <c r="G290" s="75"/>
      <c r="H290" s="75"/>
      <c r="I290" s="21"/>
      <c r="J290" s="250">
        <v>0</v>
      </c>
      <c r="K290" s="256">
        <f t="shared" si="10"/>
        <v>146</v>
      </c>
      <c r="L290" s="21"/>
      <c r="M290" s="23"/>
      <c r="N290" s="203"/>
    </row>
    <row r="291" spans="2:14" ht="18" customHeight="1" x14ac:dyDescent="0.35">
      <c r="B291" s="200">
        <f>B290+1</f>
        <v>117</v>
      </c>
      <c r="C291" s="75"/>
      <c r="D291" s="2" t="s">
        <v>6855</v>
      </c>
      <c r="E291" s="75"/>
      <c r="F291" s="75"/>
      <c r="G291" s="75"/>
      <c r="H291" s="75"/>
      <c r="I291" s="21"/>
      <c r="J291" s="250">
        <v>0</v>
      </c>
      <c r="K291" s="256">
        <f>K290+1</f>
        <v>147</v>
      </c>
      <c r="L291" s="21"/>
      <c r="M291" s="23"/>
      <c r="N291" s="203"/>
    </row>
    <row r="292" spans="2:14" ht="18" customHeight="1" x14ac:dyDescent="0.35">
      <c r="B292" s="200">
        <f t="shared" si="9"/>
        <v>118</v>
      </c>
      <c r="C292" s="75"/>
      <c r="D292" s="2" t="s">
        <v>851</v>
      </c>
      <c r="E292" s="75"/>
      <c r="F292" s="75"/>
      <c r="G292" s="75"/>
      <c r="H292" s="75"/>
      <c r="I292" s="21"/>
      <c r="J292" s="250">
        <v>29726</v>
      </c>
      <c r="K292" s="256">
        <f t="shared" si="10"/>
        <v>148</v>
      </c>
      <c r="L292" s="21"/>
      <c r="M292" s="23"/>
      <c r="N292" s="203"/>
    </row>
    <row r="293" spans="2:14" ht="18" customHeight="1" x14ac:dyDescent="0.35">
      <c r="B293" s="200">
        <f t="shared" si="9"/>
        <v>119</v>
      </c>
      <c r="C293" s="75"/>
      <c r="D293" s="2" t="s">
        <v>853</v>
      </c>
      <c r="E293" s="75"/>
      <c r="F293" s="75"/>
      <c r="G293" s="75"/>
      <c r="H293" s="75"/>
      <c r="I293" s="21"/>
      <c r="J293" s="250">
        <v>0</v>
      </c>
      <c r="K293" s="256">
        <f t="shared" si="10"/>
        <v>149</v>
      </c>
      <c r="L293" s="21"/>
      <c r="M293" s="23"/>
      <c r="N293" s="203"/>
    </row>
    <row r="294" spans="2:14" ht="18" customHeight="1" x14ac:dyDescent="0.35">
      <c r="B294" s="200"/>
      <c r="C294" s="75"/>
      <c r="D294" s="558" t="s">
        <v>558</v>
      </c>
      <c r="E294" s="559"/>
      <c r="F294" s="559"/>
      <c r="G294" s="559"/>
      <c r="H294" s="560"/>
      <c r="I294" s="21"/>
      <c r="J294" s="75"/>
      <c r="K294" s="256"/>
      <c r="L294" s="21"/>
      <c r="M294" s="23"/>
      <c r="N294" s="203"/>
    </row>
    <row r="295" spans="2:14" ht="18" customHeight="1" x14ac:dyDescent="0.35">
      <c r="B295" s="200">
        <f>B293+1</f>
        <v>120</v>
      </c>
      <c r="C295" s="75"/>
      <c r="D295" s="2" t="s">
        <v>57</v>
      </c>
      <c r="E295" s="75"/>
      <c r="F295" s="75"/>
      <c r="G295" s="75"/>
      <c r="H295" s="75"/>
      <c r="I295" s="21"/>
      <c r="J295" s="250">
        <v>111</v>
      </c>
      <c r="K295" s="256">
        <f>K293+1</f>
        <v>150</v>
      </c>
      <c r="L295" s="21"/>
      <c r="M295" s="23"/>
      <c r="N295" s="203"/>
    </row>
    <row r="296" spans="2:14" ht="18" customHeight="1" x14ac:dyDescent="0.35">
      <c r="B296" s="200">
        <f t="shared" si="9"/>
        <v>121</v>
      </c>
      <c r="C296" s="75"/>
      <c r="D296" s="20" t="s">
        <v>708</v>
      </c>
      <c r="E296" s="2"/>
      <c r="F296" s="75"/>
      <c r="G296" s="11"/>
      <c r="H296" s="86" t="str">
        <f>CONCATENATE("(Sum of Lines ",B276," to ",B295,")")</f>
        <v>(Sum of Lines 103 to 120)</v>
      </c>
      <c r="I296" s="21"/>
      <c r="J296" s="301">
        <f>IF(COUNTIF(J276:J295,"..")&gt;0,"..",SUM(J276:J295))</f>
        <v>609077.33000000007</v>
      </c>
      <c r="K296" s="256">
        <f>K295+1</f>
        <v>151</v>
      </c>
      <c r="L296" s="250">
        <v>680000</v>
      </c>
      <c r="M296" s="256">
        <f>M273+1</f>
        <v>172</v>
      </c>
      <c r="N296" s="203"/>
    </row>
    <row r="297" spans="2:14" ht="9.75" customHeight="1" x14ac:dyDescent="0.35">
      <c r="B297" s="57"/>
      <c r="C297" s="58"/>
      <c r="D297" s="88"/>
      <c r="E297" s="58"/>
      <c r="F297" s="11"/>
      <c r="G297" s="11"/>
      <c r="H297" s="58"/>
      <c r="I297" s="21"/>
      <c r="J297" s="58"/>
      <c r="K297" s="256"/>
      <c r="L297" s="58"/>
      <c r="M297" s="24"/>
      <c r="N297" s="199"/>
    </row>
    <row r="298" spans="2:14" ht="18" customHeight="1" x14ac:dyDescent="0.35">
      <c r="B298" s="200">
        <f>B296+1</f>
        <v>122</v>
      </c>
      <c r="C298" s="75"/>
      <c r="D298" s="2" t="s">
        <v>652</v>
      </c>
      <c r="E298" s="75"/>
      <c r="F298" s="75"/>
      <c r="G298" s="75"/>
      <c r="H298" s="75"/>
      <c r="I298" s="21"/>
      <c r="J298" s="250">
        <v>500000</v>
      </c>
      <c r="K298" s="256">
        <f>K296+1</f>
        <v>152</v>
      </c>
      <c r="L298" s="9"/>
      <c r="M298" s="1"/>
      <c r="N298" s="235"/>
    </row>
    <row r="299" spans="2:14" ht="18" customHeight="1" x14ac:dyDescent="0.35">
      <c r="B299" s="200">
        <f>B298+1</f>
        <v>123</v>
      </c>
      <c r="C299" s="75"/>
      <c r="D299" s="2" t="s">
        <v>58</v>
      </c>
      <c r="E299" s="75"/>
      <c r="F299" s="75"/>
      <c r="G299" s="75"/>
      <c r="H299" s="75"/>
      <c r="I299" s="21"/>
      <c r="J299" s="250">
        <v>309922</v>
      </c>
      <c r="K299" s="256">
        <f>K298+1</f>
        <v>153</v>
      </c>
      <c r="L299" s="9"/>
      <c r="M299" s="1"/>
      <c r="N299" s="203"/>
    </row>
    <row r="300" spans="2:14" ht="9.75" customHeight="1" x14ac:dyDescent="0.35">
      <c r="B300" s="200"/>
      <c r="C300" s="58"/>
      <c r="D300" s="58"/>
      <c r="E300" s="58"/>
      <c r="F300" s="58"/>
      <c r="G300" s="58"/>
      <c r="H300" s="58"/>
      <c r="I300" s="25"/>
      <c r="J300" s="58"/>
      <c r="K300" s="256"/>
      <c r="L300" s="9"/>
      <c r="M300" s="95"/>
      <c r="N300" s="199"/>
    </row>
    <row r="301" spans="2:14" ht="18" customHeight="1" x14ac:dyDescent="0.35">
      <c r="B301" s="200">
        <f>B299+1</f>
        <v>124</v>
      </c>
      <c r="C301" s="2" t="s">
        <v>358</v>
      </c>
      <c r="D301" s="75"/>
      <c r="E301" s="75"/>
      <c r="F301" s="75"/>
      <c r="G301" s="75"/>
      <c r="H301" s="75"/>
      <c r="I301" s="25"/>
      <c r="J301" s="250">
        <v>91746</v>
      </c>
      <c r="K301" s="256">
        <f>K299+1</f>
        <v>154</v>
      </c>
      <c r="L301" s="9"/>
      <c r="M301" s="1"/>
      <c r="N301" s="203"/>
    </row>
    <row r="302" spans="2:14" ht="18" customHeight="1" x14ac:dyDescent="0.35">
      <c r="B302" s="200">
        <f>B301+1</f>
        <v>125</v>
      </c>
      <c r="C302" s="2" t="s">
        <v>653</v>
      </c>
      <c r="D302" s="26"/>
      <c r="E302" s="75"/>
      <c r="F302" s="75"/>
      <c r="G302" s="75"/>
      <c r="H302" s="75"/>
      <c r="I302" s="25"/>
      <c r="J302" s="250">
        <v>7115</v>
      </c>
      <c r="K302" s="256">
        <f>K301+1</f>
        <v>155</v>
      </c>
      <c r="L302" s="9"/>
      <c r="M302" s="1"/>
      <c r="N302" s="203"/>
    </row>
    <row r="303" spans="2:14" ht="18" customHeight="1" x14ac:dyDescent="0.35">
      <c r="B303" s="200">
        <f>B302+1</f>
        <v>126</v>
      </c>
      <c r="C303" s="2" t="s">
        <v>359</v>
      </c>
      <c r="D303" s="75"/>
      <c r="E303" s="75"/>
      <c r="F303" s="75"/>
      <c r="G303" s="75"/>
      <c r="H303" s="75"/>
      <c r="I303" s="25"/>
      <c r="J303" s="250">
        <v>0</v>
      </c>
      <c r="K303" s="256">
        <f>K302+1</f>
        <v>156</v>
      </c>
      <c r="L303" s="9"/>
      <c r="M303" s="1"/>
      <c r="N303" s="203"/>
    </row>
    <row r="304" spans="2:14" ht="10.5" customHeight="1" x14ac:dyDescent="0.35">
      <c r="B304" s="200"/>
      <c r="C304" s="2"/>
      <c r="D304" s="75"/>
      <c r="E304" s="75"/>
      <c r="F304" s="75"/>
      <c r="G304" s="75"/>
      <c r="H304" s="75"/>
      <c r="I304" s="35"/>
      <c r="J304" s="75"/>
      <c r="K304" s="256"/>
      <c r="L304" s="9"/>
      <c r="M304" s="1"/>
      <c r="N304" s="203"/>
    </row>
    <row r="305" spans="2:14" ht="18" customHeight="1" x14ac:dyDescent="0.35">
      <c r="B305" s="200">
        <f>B303+1</f>
        <v>127</v>
      </c>
      <c r="C305" s="274" t="s">
        <v>781</v>
      </c>
      <c r="D305" s="274"/>
      <c r="E305" s="274"/>
      <c r="F305" s="274"/>
      <c r="G305" s="274"/>
      <c r="H305" s="274"/>
      <c r="I305" s="274"/>
      <c r="J305" s="274"/>
      <c r="K305" s="256"/>
      <c r="L305" s="250">
        <v>982000</v>
      </c>
      <c r="M305" s="256">
        <f>M296+1</f>
        <v>173</v>
      </c>
      <c r="N305" s="203"/>
    </row>
    <row r="306" spans="2:14" ht="12.75" customHeight="1" x14ac:dyDescent="0.35">
      <c r="B306" s="200"/>
      <c r="C306" s="274" t="s">
        <v>782</v>
      </c>
      <c r="D306" s="274"/>
      <c r="E306" s="274"/>
      <c r="F306" s="274"/>
      <c r="G306" s="274"/>
      <c r="H306" s="274"/>
      <c r="I306" s="274"/>
      <c r="J306" s="274"/>
      <c r="K306" s="256"/>
      <c r="L306" s="274"/>
      <c r="M306" s="256"/>
      <c r="N306" s="203"/>
    </row>
    <row r="307" spans="2:14" ht="10.5" customHeight="1" x14ac:dyDescent="0.35">
      <c r="B307" s="220"/>
      <c r="C307" s="2"/>
      <c r="D307" s="75"/>
      <c r="E307" s="75"/>
      <c r="F307" s="75"/>
      <c r="G307" s="75"/>
      <c r="H307" s="75"/>
      <c r="I307" s="35"/>
      <c r="J307" s="35"/>
      <c r="K307" s="256"/>
      <c r="L307" s="9"/>
      <c r="M307" s="139"/>
      <c r="N307" s="203"/>
    </row>
    <row r="308" spans="2:14" ht="18" customHeight="1" x14ac:dyDescent="0.35">
      <c r="B308" s="200">
        <f>B305+1</f>
        <v>128</v>
      </c>
      <c r="C308" s="20" t="s">
        <v>112</v>
      </c>
      <c r="D308" s="75"/>
      <c r="E308" s="75"/>
      <c r="F308" s="75"/>
      <c r="G308" s="279"/>
      <c r="H308" s="86" t="str">
        <f>CONCATENATE("(Sum of Lines ",B272,", ",B273," and ",B296," to ",B305,")")</f>
        <v>(Sum of Lines 101, 102 and 121 to 127)</v>
      </c>
      <c r="I308" s="35"/>
      <c r="J308" s="301">
        <f>IF(COUNTIF(J272:J303,"..")&gt;0,"..",(SUM(J272:J273,J296,J298:J299,J301:J303)))</f>
        <v>9917826.3300000001</v>
      </c>
      <c r="K308" s="256">
        <f>K303+1</f>
        <v>157</v>
      </c>
      <c r="L308" s="301">
        <f>IF(COUNTIF(L272:L305,"..")&gt;0,"..",(SUM(L272:L273,L296,L305)))</f>
        <v>10196000</v>
      </c>
      <c r="M308" s="256">
        <f>M305+1</f>
        <v>174</v>
      </c>
      <c r="N308" s="203"/>
    </row>
    <row r="309" spans="2:14" ht="9" customHeight="1" x14ac:dyDescent="0.35">
      <c r="B309" s="200"/>
      <c r="C309" s="58"/>
      <c r="D309" s="58"/>
      <c r="E309" s="58"/>
      <c r="F309" s="58"/>
      <c r="G309" s="58"/>
      <c r="H309" s="58"/>
      <c r="I309" s="25"/>
      <c r="J309" s="58"/>
      <c r="K309" s="256"/>
      <c r="L309" s="58"/>
      <c r="M309" s="95"/>
      <c r="N309" s="199"/>
    </row>
    <row r="310" spans="2:14" ht="18" customHeight="1" x14ac:dyDescent="0.35">
      <c r="B310" s="200"/>
      <c r="C310" s="100" t="s">
        <v>113</v>
      </c>
      <c r="D310" s="58"/>
      <c r="E310" s="58"/>
      <c r="F310" s="58"/>
      <c r="G310" s="58"/>
      <c r="H310" s="58"/>
      <c r="I310" s="25"/>
      <c r="J310" s="58"/>
      <c r="K310" s="256"/>
      <c r="L310" s="58"/>
      <c r="M310" s="95"/>
      <c r="N310" s="199"/>
    </row>
    <row r="311" spans="2:14" ht="18" customHeight="1" x14ac:dyDescent="0.35">
      <c r="B311" s="200">
        <f>B308+1</f>
        <v>129</v>
      </c>
      <c r="C311" s="2" t="s">
        <v>114</v>
      </c>
      <c r="D311" s="75"/>
      <c r="E311" s="75"/>
      <c r="F311" s="75"/>
      <c r="G311" s="75"/>
      <c r="H311" s="75"/>
      <c r="I311" s="25"/>
      <c r="J311" s="250">
        <v>49173</v>
      </c>
      <c r="K311" s="256">
        <f>K308+1</f>
        <v>158</v>
      </c>
      <c r="L311" s="58"/>
      <c r="M311" s="1"/>
      <c r="N311" s="203"/>
    </row>
    <row r="312" spans="2:14" ht="18" customHeight="1" x14ac:dyDescent="0.35">
      <c r="B312" s="200">
        <f t="shared" ref="B312:B319" si="11">B311+1</f>
        <v>130</v>
      </c>
      <c r="C312" s="2" t="s">
        <v>115</v>
      </c>
      <c r="D312" s="2"/>
      <c r="E312" s="75"/>
      <c r="F312" s="75"/>
      <c r="G312" s="75"/>
      <c r="H312" s="75"/>
      <c r="I312" s="25"/>
      <c r="J312" s="250">
        <v>698</v>
      </c>
      <c r="K312" s="256">
        <f t="shared" ref="K312:K319" si="12">K311+1</f>
        <v>159</v>
      </c>
      <c r="L312" s="58"/>
      <c r="M312" s="1"/>
      <c r="N312" s="203"/>
    </row>
    <row r="313" spans="2:14" ht="18" customHeight="1" x14ac:dyDescent="0.35">
      <c r="B313" s="200">
        <f t="shared" si="11"/>
        <v>131</v>
      </c>
      <c r="C313" s="2" t="s">
        <v>725</v>
      </c>
      <c r="D313" s="2"/>
      <c r="E313" s="75"/>
      <c r="F313" s="75"/>
      <c r="G313" s="75"/>
      <c r="H313" s="75"/>
      <c r="I313" s="25"/>
      <c r="J313" s="250">
        <v>72054</v>
      </c>
      <c r="K313" s="256">
        <f t="shared" si="12"/>
        <v>160</v>
      </c>
      <c r="L313" s="58"/>
      <c r="M313" s="1"/>
      <c r="N313" s="203"/>
    </row>
    <row r="314" spans="2:14" ht="18" customHeight="1" x14ac:dyDescent="0.35">
      <c r="B314" s="200">
        <f t="shared" si="11"/>
        <v>132</v>
      </c>
      <c r="C314" s="2" t="s">
        <v>116</v>
      </c>
      <c r="D314" s="75"/>
      <c r="E314" s="75"/>
      <c r="F314" s="75"/>
      <c r="G314" s="75"/>
      <c r="H314" s="75"/>
      <c r="I314" s="25"/>
      <c r="J314" s="250">
        <v>9125</v>
      </c>
      <c r="K314" s="256">
        <f t="shared" si="12"/>
        <v>161</v>
      </c>
      <c r="L314" s="58"/>
      <c r="M314" s="1"/>
      <c r="N314" s="203"/>
    </row>
    <row r="315" spans="2:14" ht="18" customHeight="1" x14ac:dyDescent="0.35">
      <c r="B315" s="200">
        <f t="shared" si="11"/>
        <v>133</v>
      </c>
      <c r="C315" s="2" t="s">
        <v>117</v>
      </c>
      <c r="D315" s="2"/>
      <c r="E315" s="75"/>
      <c r="F315" s="75"/>
      <c r="G315" s="75"/>
      <c r="H315" s="75"/>
      <c r="I315" s="25"/>
      <c r="J315" s="250">
        <v>0</v>
      </c>
      <c r="K315" s="256">
        <f t="shared" si="12"/>
        <v>162</v>
      </c>
      <c r="L315" s="58"/>
      <c r="M315" s="1"/>
      <c r="N315" s="203"/>
    </row>
    <row r="316" spans="2:14" ht="18" customHeight="1" x14ac:dyDescent="0.35">
      <c r="B316" s="200">
        <f t="shared" si="11"/>
        <v>134</v>
      </c>
      <c r="C316" s="2" t="s">
        <v>360</v>
      </c>
      <c r="D316" s="2"/>
      <c r="E316" s="75"/>
      <c r="F316" s="75"/>
      <c r="G316" s="75"/>
      <c r="H316" s="75"/>
      <c r="I316" s="25"/>
      <c r="J316" s="250">
        <v>24100</v>
      </c>
      <c r="K316" s="256">
        <f t="shared" si="12"/>
        <v>163</v>
      </c>
      <c r="L316" s="58"/>
      <c r="M316" s="1"/>
      <c r="N316" s="203"/>
    </row>
    <row r="317" spans="2:14" ht="18" customHeight="1" x14ac:dyDescent="0.35">
      <c r="B317" s="200">
        <f t="shared" si="11"/>
        <v>135</v>
      </c>
      <c r="C317" s="2" t="s">
        <v>118</v>
      </c>
      <c r="D317" s="75"/>
      <c r="E317" s="75"/>
      <c r="F317" s="75"/>
      <c r="G317" s="75"/>
      <c r="H317" s="75"/>
      <c r="I317" s="25"/>
      <c r="J317" s="250">
        <v>0</v>
      </c>
      <c r="K317" s="256">
        <f t="shared" si="12"/>
        <v>164</v>
      </c>
      <c r="L317" s="58"/>
      <c r="M317" s="1"/>
      <c r="N317" s="203"/>
    </row>
    <row r="318" spans="2:14" ht="18" customHeight="1" x14ac:dyDescent="0.35">
      <c r="B318" s="200">
        <f t="shared" si="11"/>
        <v>136</v>
      </c>
      <c r="C318" s="2" t="s">
        <v>841</v>
      </c>
      <c r="D318" s="2"/>
      <c r="E318" s="2"/>
      <c r="F318" s="75"/>
      <c r="G318" s="75"/>
      <c r="H318" s="75"/>
      <c r="I318" s="25"/>
      <c r="J318" s="250">
        <v>104018</v>
      </c>
      <c r="K318" s="256">
        <f t="shared" si="12"/>
        <v>165</v>
      </c>
      <c r="L318" s="58"/>
      <c r="M318" s="1"/>
      <c r="N318" s="203"/>
    </row>
    <row r="319" spans="2:14" ht="18" customHeight="1" x14ac:dyDescent="0.35">
      <c r="B319" s="200">
        <f t="shared" si="11"/>
        <v>137</v>
      </c>
      <c r="C319" s="2" t="s">
        <v>226</v>
      </c>
      <c r="D319" s="2"/>
      <c r="E319" s="2"/>
      <c r="F319" s="75"/>
      <c r="G319" s="75"/>
      <c r="H319" s="75"/>
      <c r="I319" s="25"/>
      <c r="J319" s="250">
        <v>148453</v>
      </c>
      <c r="K319" s="256">
        <f t="shared" si="12"/>
        <v>166</v>
      </c>
      <c r="L319" s="58"/>
      <c r="M319" s="1"/>
      <c r="N319" s="203"/>
    </row>
    <row r="320" spans="2:14" ht="9" customHeight="1" x14ac:dyDescent="0.35">
      <c r="B320" s="200"/>
      <c r="C320" s="58"/>
      <c r="D320" s="58"/>
      <c r="E320" s="58"/>
      <c r="F320" s="58"/>
      <c r="G320" s="58"/>
      <c r="H320" s="58"/>
      <c r="I320" s="25"/>
      <c r="J320" s="58"/>
      <c r="K320" s="256"/>
      <c r="L320" s="58"/>
      <c r="M320" s="95"/>
      <c r="N320" s="199"/>
    </row>
    <row r="321" spans="2:17" ht="18" customHeight="1" x14ac:dyDescent="0.35">
      <c r="B321" s="200">
        <f>B319+1</f>
        <v>138</v>
      </c>
      <c r="C321" s="20" t="s">
        <v>119</v>
      </c>
      <c r="D321" s="75"/>
      <c r="E321" s="75"/>
      <c r="F321" s="75"/>
      <c r="G321" s="75"/>
      <c r="H321" s="86" t="str">
        <f>CONCATENATE("(Sum of Lines ",B311," to ",B319,")")</f>
        <v>(Sum of Lines 129 to 137)</v>
      </c>
      <c r="I321" s="25"/>
      <c r="J321" s="301">
        <f>IF(COUNTIF(J311:J319,"..")&gt;0,"..",SUM(J311:J319))</f>
        <v>407621</v>
      </c>
      <c r="K321" s="256">
        <f>K319+1</f>
        <v>167</v>
      </c>
      <c r="L321" s="250">
        <v>668000</v>
      </c>
      <c r="M321" s="256">
        <f>M308+1</f>
        <v>175</v>
      </c>
      <c r="N321" s="203"/>
    </row>
    <row r="322" spans="2:17" ht="9" customHeight="1" x14ac:dyDescent="0.35">
      <c r="B322" s="200"/>
      <c r="C322" s="88"/>
      <c r="D322" s="58"/>
      <c r="E322" s="58"/>
      <c r="F322" s="58"/>
      <c r="G322" s="58"/>
      <c r="H322" s="58"/>
      <c r="I322" s="25"/>
      <c r="J322" s="58"/>
      <c r="K322" s="256"/>
      <c r="L322" s="58"/>
      <c r="M322" s="141"/>
      <c r="N322" s="199"/>
    </row>
    <row r="323" spans="2:17" ht="18" customHeight="1" x14ac:dyDescent="0.3">
      <c r="B323" s="200">
        <f>B321+1</f>
        <v>139</v>
      </c>
      <c r="C323" s="20" t="s">
        <v>709</v>
      </c>
      <c r="D323" s="75"/>
      <c r="E323" s="75"/>
      <c r="F323" s="75"/>
      <c r="G323" s="75"/>
      <c r="H323" s="86" t="str">
        <f>CONCATENATE("(Line ",B308," minus ",B321,")")</f>
        <v>(Line 128 minus 138)</v>
      </c>
      <c r="I323" s="25"/>
      <c r="J323" s="301">
        <f>IF(COUNTIF(J308:J321,"..")&gt;0,"..",SUM(J308)-SUM(J321))</f>
        <v>9510205.3300000001</v>
      </c>
      <c r="K323" s="256">
        <f>K321+1</f>
        <v>168</v>
      </c>
      <c r="L323" s="301">
        <f>IF(COUNTIF(L308:L321,"..")&gt;0,"..",SUM(L308)-SUM(L321))</f>
        <v>9528000</v>
      </c>
      <c r="M323" s="256">
        <f>M321+1</f>
        <v>176</v>
      </c>
      <c r="N323" s="203"/>
      <c r="O323" s="54"/>
      <c r="Q323" s="409"/>
    </row>
    <row r="324" spans="2:17" ht="3.75" customHeight="1" x14ac:dyDescent="0.35">
      <c r="B324" s="200"/>
      <c r="C324" s="20"/>
      <c r="D324" s="75"/>
      <c r="E324" s="75"/>
      <c r="F324" s="75"/>
      <c r="G324" s="75"/>
      <c r="H324" s="86"/>
      <c r="I324" s="25"/>
      <c r="J324" s="58"/>
      <c r="K324" s="58"/>
      <c r="L324" s="58"/>
      <c r="M324" s="256"/>
      <c r="N324" s="203"/>
      <c r="Q324" s="409"/>
    </row>
    <row r="325" spans="2:17" ht="18" customHeight="1" x14ac:dyDescent="0.35">
      <c r="B325" s="200"/>
      <c r="C325" s="20"/>
      <c r="D325" s="395"/>
      <c r="E325" s="542" t="str">
        <f>CONCATENATE("Net Expenditure in ",Year-2,"-",Year-2001," (taken from last year's return)")</f>
        <v>Net Expenditure in 2018-19 (taken from last year's return)</v>
      </c>
      <c r="F325" s="566"/>
      <c r="G325" s="566"/>
      <c r="H325" s="566"/>
      <c r="I325" s="567"/>
      <c r="J325" s="399">
        <f>VLOOKUP(FLAS,LY_Data,169,FALSE)</f>
        <v>9368934.7400000002</v>
      </c>
      <c r="K325" s="58"/>
      <c r="L325" s="58"/>
      <c r="M325" s="256"/>
      <c r="N325" s="203"/>
      <c r="Q325" s="409"/>
    </row>
    <row r="326" spans="2:17" ht="18" customHeight="1" x14ac:dyDescent="0.35">
      <c r="B326" s="200"/>
      <c r="C326" s="540" t="str">
        <f>IF(OR(LIBR0146="..",LIBR0138=".."),"",IF(OR((LIBR0138/LIBR0146&gt;1.25),(LIBR0138/LIBR0146&lt;0.75)),"The Net Expenditure figure entered for Actuals, and the Estimated Net Expenditure for next year differ by more than 25%. Could you please double check your figures, or provide a valid reason for the difference in 'Other Comments' under Section 14.",""))</f>
        <v/>
      </c>
      <c r="D326" s="540"/>
      <c r="E326" s="540"/>
      <c r="F326" s="540"/>
      <c r="G326" s="540"/>
      <c r="H326" s="540"/>
      <c r="I326" s="540"/>
      <c r="J326" s="540"/>
      <c r="K326" s="540"/>
      <c r="L326" s="540"/>
      <c r="M326" s="256"/>
      <c r="N326" s="203"/>
      <c r="Q326" s="409"/>
    </row>
    <row r="327" spans="2:17" ht="18" customHeight="1" x14ac:dyDescent="0.35">
      <c r="B327" s="200"/>
      <c r="C327" s="540"/>
      <c r="D327" s="540"/>
      <c r="E327" s="540"/>
      <c r="F327" s="540"/>
      <c r="G327" s="540"/>
      <c r="H327" s="540"/>
      <c r="I327" s="540"/>
      <c r="J327" s="540"/>
      <c r="K327" s="540"/>
      <c r="L327" s="540"/>
      <c r="M327" s="256"/>
      <c r="N327" s="203"/>
      <c r="Q327" s="409"/>
    </row>
    <row r="328" spans="2:17" ht="17.25" customHeight="1" x14ac:dyDescent="0.35">
      <c r="B328" s="200"/>
      <c r="C328" s="540" t="str">
        <f>IF(OR(LIBR0138="..",J325=".."),"",IF(OR((LIBR0138/J325&gt;1.25),(LIBR0138/J325&lt;0.75)),"The Net Expenditure figure entered for Actuals differs from last year's figure by more than 25%. Could you please double check your figure, or provide a valid reason for the difference in 'Other Comments' under Section 14.",""))</f>
        <v/>
      </c>
      <c r="D328" s="540"/>
      <c r="E328" s="540"/>
      <c r="F328" s="540"/>
      <c r="G328" s="540"/>
      <c r="H328" s="540"/>
      <c r="I328" s="540"/>
      <c r="J328" s="540"/>
      <c r="K328" s="540"/>
      <c r="L328" s="540"/>
      <c r="M328" s="256"/>
      <c r="N328" s="203"/>
      <c r="Q328" s="409"/>
    </row>
    <row r="329" spans="2:17" ht="18" customHeight="1" x14ac:dyDescent="0.35">
      <c r="B329" s="200"/>
      <c r="C329" s="540"/>
      <c r="D329" s="540"/>
      <c r="E329" s="540"/>
      <c r="F329" s="540"/>
      <c r="G329" s="540"/>
      <c r="H329" s="540"/>
      <c r="I329" s="540"/>
      <c r="J329" s="540"/>
      <c r="K329" s="540"/>
      <c r="L329" s="540"/>
      <c r="M329" s="256"/>
      <c r="N329" s="203"/>
    </row>
    <row r="330" spans="2:17" ht="18" customHeight="1" x14ac:dyDescent="0.35">
      <c r="B330" s="200">
        <f>B323+1</f>
        <v>140</v>
      </c>
      <c r="C330" s="20" t="s">
        <v>858</v>
      </c>
      <c r="D330" s="87"/>
      <c r="E330" s="87"/>
      <c r="F330" s="87"/>
      <c r="G330" s="87"/>
      <c r="H330" s="87"/>
      <c r="I330" s="25"/>
      <c r="J330" s="250">
        <v>694266</v>
      </c>
      <c r="K330" s="256">
        <f>K323+1</f>
        <v>169</v>
      </c>
      <c r="L330" s="250">
        <v>695000</v>
      </c>
      <c r="M330" s="256">
        <f>M323+1</f>
        <v>177</v>
      </c>
      <c r="N330" s="203"/>
    </row>
    <row r="331" spans="2:17" ht="6" customHeight="1" thickBot="1" x14ac:dyDescent="0.4">
      <c r="B331" s="67"/>
      <c r="C331" s="236"/>
      <c r="D331" s="68"/>
      <c r="E331" s="68"/>
      <c r="F331" s="68"/>
      <c r="G331" s="68"/>
      <c r="H331" s="68"/>
      <c r="I331" s="237"/>
      <c r="J331" s="68"/>
      <c r="K331" s="68"/>
      <c r="L331" s="68"/>
      <c r="M331" s="238"/>
      <c r="N331" s="239"/>
    </row>
    <row r="332" spans="2:17" ht="18" customHeight="1" thickBot="1" x14ac:dyDescent="0.4">
      <c r="B332" s="505" t="s">
        <v>6869</v>
      </c>
      <c r="C332" s="525"/>
      <c r="D332" s="525"/>
      <c r="E332" s="525"/>
      <c r="F332" s="525"/>
      <c r="G332" s="525"/>
      <c r="H332" s="525"/>
      <c r="I332" s="525"/>
      <c r="J332" s="525"/>
      <c r="K332" s="525"/>
      <c r="L332" s="530" t="s">
        <v>2417</v>
      </c>
      <c r="M332" s="530"/>
      <c r="N332" s="531"/>
    </row>
    <row r="333" spans="2:17" ht="18" customHeight="1" x14ac:dyDescent="0.35">
      <c r="B333" s="240"/>
      <c r="C333" s="241"/>
      <c r="D333" s="241"/>
      <c r="E333" s="241"/>
      <c r="F333" s="241"/>
      <c r="G333" s="241"/>
      <c r="H333" s="241"/>
      <c r="I333" s="241"/>
      <c r="J333" s="241"/>
      <c r="K333" s="241"/>
      <c r="L333" s="241"/>
      <c r="M333" s="241"/>
      <c r="N333" s="300"/>
    </row>
    <row r="334" spans="2:17" ht="20" x14ac:dyDescent="0.35">
      <c r="B334" s="220"/>
      <c r="C334" s="41" t="s">
        <v>775</v>
      </c>
      <c r="D334" s="75"/>
      <c r="E334" s="75"/>
      <c r="F334" s="75"/>
      <c r="G334" s="75"/>
      <c r="H334" s="75"/>
      <c r="I334" s="75"/>
      <c r="J334" s="75"/>
      <c r="K334" s="75"/>
      <c r="L334" s="258" t="str">
        <f>CONCATENATE(Year-1,"-",Year-2000," Outturn 
£")</f>
        <v>2019-20 Outturn 
£</v>
      </c>
      <c r="M334" s="97"/>
      <c r="N334" s="203"/>
    </row>
    <row r="335" spans="2:17" ht="18" customHeight="1" x14ac:dyDescent="0.35">
      <c r="B335" s="200">
        <f>B330+1</f>
        <v>141</v>
      </c>
      <c r="C335" s="2" t="s">
        <v>120</v>
      </c>
      <c r="D335" s="75"/>
      <c r="E335" s="75"/>
      <c r="F335" s="75"/>
      <c r="G335" s="75"/>
      <c r="H335" s="75"/>
      <c r="I335" s="75"/>
      <c r="J335" s="75"/>
      <c r="K335" s="75"/>
      <c r="L335" s="250" t="s">
        <v>558</v>
      </c>
      <c r="M335" s="256">
        <f>M330+1</f>
        <v>178</v>
      </c>
      <c r="N335" s="203"/>
    </row>
    <row r="336" spans="2:17" ht="18" customHeight="1" x14ac:dyDescent="0.35">
      <c r="B336" s="200">
        <f t="shared" ref="B336:B341" si="13">B335+1</f>
        <v>142</v>
      </c>
      <c r="C336" s="2" t="s">
        <v>843</v>
      </c>
      <c r="D336" s="75"/>
      <c r="E336" s="75"/>
      <c r="F336" s="75"/>
      <c r="G336" s="75"/>
      <c r="H336" s="75"/>
      <c r="I336" s="75"/>
      <c r="J336" s="75"/>
      <c r="K336" s="75"/>
      <c r="L336" s="250" t="s">
        <v>558</v>
      </c>
      <c r="M336" s="256">
        <f t="shared" ref="M336:M341" si="14">M335+1</f>
        <v>179</v>
      </c>
      <c r="N336" s="203"/>
    </row>
    <row r="337" spans="2:14" ht="18" customHeight="1" x14ac:dyDescent="0.35">
      <c r="B337" s="200">
        <f t="shared" si="13"/>
        <v>143</v>
      </c>
      <c r="C337" s="2" t="s">
        <v>121</v>
      </c>
      <c r="D337" s="75"/>
      <c r="E337" s="75"/>
      <c r="F337" s="75"/>
      <c r="G337" s="75"/>
      <c r="H337" s="75"/>
      <c r="I337" s="75"/>
      <c r="J337" s="75"/>
      <c r="K337" s="75"/>
      <c r="L337" s="250" t="s">
        <v>558</v>
      </c>
      <c r="M337" s="256">
        <f t="shared" si="14"/>
        <v>180</v>
      </c>
      <c r="N337" s="203"/>
    </row>
    <row r="338" spans="2:14" ht="18" customHeight="1" x14ac:dyDescent="0.35">
      <c r="B338" s="200">
        <f t="shared" si="13"/>
        <v>144</v>
      </c>
      <c r="C338" s="2" t="s">
        <v>126</v>
      </c>
      <c r="D338" s="75"/>
      <c r="E338" s="75"/>
      <c r="F338" s="75"/>
      <c r="G338" s="75"/>
      <c r="H338" s="75"/>
      <c r="I338" s="75"/>
      <c r="J338" s="75"/>
      <c r="K338" s="75"/>
      <c r="L338" s="250" t="s">
        <v>558</v>
      </c>
      <c r="M338" s="256">
        <f t="shared" si="14"/>
        <v>181</v>
      </c>
      <c r="N338" s="203"/>
    </row>
    <row r="339" spans="2:14" ht="18" customHeight="1" x14ac:dyDescent="0.35">
      <c r="B339" s="200">
        <f t="shared" si="13"/>
        <v>145</v>
      </c>
      <c r="C339" s="2" t="s">
        <v>31</v>
      </c>
      <c r="D339" s="75"/>
      <c r="E339" s="75"/>
      <c r="F339" s="75"/>
      <c r="G339" s="75"/>
      <c r="H339" s="75"/>
      <c r="I339" s="75"/>
      <c r="J339" s="75"/>
      <c r="K339" s="75"/>
      <c r="L339" s="250" t="s">
        <v>558</v>
      </c>
      <c r="M339" s="256">
        <f t="shared" si="14"/>
        <v>182</v>
      </c>
      <c r="N339" s="203"/>
    </row>
    <row r="340" spans="2:14" ht="18" customHeight="1" x14ac:dyDescent="0.35">
      <c r="B340" s="200">
        <f t="shared" si="13"/>
        <v>146</v>
      </c>
      <c r="C340" s="2" t="s">
        <v>726</v>
      </c>
      <c r="D340" s="75"/>
      <c r="E340" s="75"/>
      <c r="F340" s="75"/>
      <c r="G340" s="75"/>
      <c r="H340" s="558" t="s">
        <v>558</v>
      </c>
      <c r="I340" s="559"/>
      <c r="J340" s="560"/>
      <c r="K340" s="75"/>
      <c r="L340" s="250" t="s">
        <v>558</v>
      </c>
      <c r="M340" s="256">
        <f t="shared" si="14"/>
        <v>183</v>
      </c>
      <c r="N340" s="203"/>
    </row>
    <row r="341" spans="2:14" ht="18" customHeight="1" x14ac:dyDescent="0.35">
      <c r="B341" s="200">
        <f t="shared" si="13"/>
        <v>147</v>
      </c>
      <c r="C341" s="20" t="s">
        <v>240</v>
      </c>
      <c r="D341" s="75"/>
      <c r="E341" s="75"/>
      <c r="F341" s="75"/>
      <c r="G341" s="75"/>
      <c r="H341" s="91"/>
      <c r="I341" s="91"/>
      <c r="J341" s="86" t="str">
        <f>CONCATENATE("(Sum of Lines ",B335," to ",B340,")")</f>
        <v>(Sum of Lines 141 to 146)</v>
      </c>
      <c r="K341" s="75"/>
      <c r="L341" s="301" t="str">
        <f>IF(COUNTIF(L335:L340,"..")&gt;0,"..",SUM(L335:L340))</f>
        <v>..</v>
      </c>
      <c r="M341" s="256">
        <f t="shared" si="14"/>
        <v>184</v>
      </c>
      <c r="N341" s="203"/>
    </row>
    <row r="342" spans="2:14" ht="11.25" customHeight="1" x14ac:dyDescent="0.35">
      <c r="B342" s="297"/>
      <c r="C342" s="20"/>
      <c r="D342" s="20"/>
      <c r="E342" s="20"/>
      <c r="F342" s="20"/>
      <c r="G342" s="20"/>
      <c r="H342" s="20"/>
      <c r="I342" s="20"/>
      <c r="J342" s="20"/>
      <c r="K342" s="20"/>
      <c r="L342" s="20"/>
      <c r="M342" s="20"/>
      <c r="N342" s="298"/>
    </row>
    <row r="343" spans="2:14" ht="18" customHeight="1" x14ac:dyDescent="0.35">
      <c r="B343" s="220"/>
      <c r="C343" s="557" t="str">
        <f>IF(L341="..","Please check all '..'s entered are unknown values and are not 0 or included in another cell.",0)</f>
        <v>Please check all '..'s entered are unknown values and are not 0 or included in another cell.</v>
      </c>
      <c r="D343" s="557"/>
      <c r="E343" s="557"/>
      <c r="F343" s="557"/>
      <c r="G343" s="557"/>
      <c r="H343" s="557"/>
      <c r="I343" s="557"/>
      <c r="J343" s="557"/>
      <c r="K343" s="557"/>
      <c r="L343" s="557"/>
      <c r="M343" s="1"/>
      <c r="N343" s="203"/>
    </row>
    <row r="344" spans="2:14" ht="18" customHeight="1" thickBot="1" x14ac:dyDescent="0.4">
      <c r="B344" s="67"/>
      <c r="C344" s="68"/>
      <c r="D344" s="68"/>
      <c r="E344" s="68"/>
      <c r="F344" s="68"/>
      <c r="G344" s="68"/>
      <c r="H344" s="68"/>
      <c r="I344" s="68"/>
      <c r="J344" s="242"/>
      <c r="K344" s="242"/>
      <c r="L344" s="68"/>
      <c r="M344" s="243"/>
      <c r="N344" s="239"/>
    </row>
    <row r="345" spans="2:14" ht="18" customHeight="1" thickBot="1" x14ac:dyDescent="0.4">
      <c r="B345" s="505" t="s">
        <v>6870</v>
      </c>
      <c r="C345" s="525"/>
      <c r="D345" s="525"/>
      <c r="E345" s="525"/>
      <c r="F345" s="525"/>
      <c r="G345" s="525"/>
      <c r="H345" s="525"/>
      <c r="I345" s="525"/>
      <c r="J345" s="525"/>
      <c r="K345" s="525"/>
      <c r="L345" s="530" t="s">
        <v>2417</v>
      </c>
      <c r="M345" s="530"/>
      <c r="N345" s="531"/>
    </row>
    <row r="346" spans="2:14" ht="12.75" customHeight="1" x14ac:dyDescent="0.35">
      <c r="B346" s="194"/>
      <c r="C346" s="244"/>
      <c r="D346" s="245"/>
      <c r="E346" s="245"/>
      <c r="F346" s="245"/>
      <c r="G346" s="245"/>
      <c r="H346" s="245"/>
      <c r="I346" s="245"/>
      <c r="J346" s="245"/>
      <c r="K346" s="245"/>
      <c r="L346" s="245"/>
      <c r="M346" s="244"/>
      <c r="N346" s="197"/>
    </row>
    <row r="347" spans="2:14" ht="12.75" customHeight="1" x14ac:dyDescent="0.35">
      <c r="B347" s="198"/>
      <c r="C347" s="602" t="s">
        <v>854</v>
      </c>
      <c r="D347" s="602"/>
      <c r="E347" s="602"/>
      <c r="F347" s="602"/>
      <c r="G347" s="602"/>
      <c r="H347" s="602"/>
      <c r="I347" s="602"/>
      <c r="J347" s="602"/>
      <c r="K347" s="602"/>
      <c r="L347" s="602"/>
      <c r="M347" s="602"/>
      <c r="N347" s="199"/>
    </row>
    <row r="348" spans="2:14" ht="12.75" customHeight="1" x14ac:dyDescent="0.35">
      <c r="B348" s="198"/>
      <c r="C348" s="602"/>
      <c r="D348" s="602"/>
      <c r="E348" s="602"/>
      <c r="F348" s="602"/>
      <c r="G348" s="602"/>
      <c r="H348" s="602"/>
      <c r="I348" s="602"/>
      <c r="J348" s="602"/>
      <c r="K348" s="602"/>
      <c r="L348" s="602"/>
      <c r="M348" s="602"/>
      <c r="N348" s="199"/>
    </row>
    <row r="349" spans="2:14" ht="12.75" customHeight="1" x14ac:dyDescent="0.35">
      <c r="B349" s="198"/>
      <c r="C349" s="53"/>
      <c r="D349" s="22"/>
      <c r="E349" s="22"/>
      <c r="F349" s="22"/>
      <c r="G349" s="22"/>
      <c r="H349" s="22"/>
      <c r="I349" s="22"/>
      <c r="J349" s="22"/>
      <c r="K349" s="22"/>
      <c r="L349" s="22"/>
      <c r="M349" s="53"/>
      <c r="N349" s="199"/>
    </row>
    <row r="350" spans="2:14" ht="18" customHeight="1" x14ac:dyDescent="0.35">
      <c r="B350" s="202"/>
      <c r="C350" s="41" t="s">
        <v>855</v>
      </c>
      <c r="D350" s="20"/>
      <c r="E350" s="20"/>
      <c r="F350" s="20"/>
      <c r="G350" s="20"/>
      <c r="H350" s="101"/>
      <c r="I350" s="101"/>
      <c r="J350" s="101"/>
      <c r="K350" s="9"/>
      <c r="L350" s="27"/>
      <c r="M350" s="1"/>
      <c r="N350" s="203"/>
    </row>
    <row r="351" spans="2:14" ht="12.75" customHeight="1" x14ac:dyDescent="0.35">
      <c r="B351" s="202"/>
      <c r="C351" s="10" t="s">
        <v>783</v>
      </c>
      <c r="D351" s="264"/>
      <c r="E351" s="264"/>
      <c r="F351" s="264"/>
      <c r="G351" s="264"/>
      <c r="H351" s="264"/>
      <c r="I351" s="264"/>
      <c r="J351" s="264"/>
      <c r="K351" s="264"/>
      <c r="L351" s="264"/>
      <c r="M351" s="1"/>
      <c r="N351" s="203"/>
    </row>
    <row r="352" spans="2:14" ht="12.75" customHeight="1" x14ac:dyDescent="0.35">
      <c r="B352" s="202"/>
      <c r="C352" s="10" t="s">
        <v>785</v>
      </c>
      <c r="D352" s="264"/>
      <c r="E352" s="264"/>
      <c r="F352" s="264"/>
      <c r="G352" s="264"/>
      <c r="H352" s="264"/>
      <c r="I352" s="264"/>
      <c r="J352" s="264"/>
      <c r="K352" s="264"/>
      <c r="L352" s="264"/>
      <c r="M352" s="1"/>
      <c r="N352" s="203"/>
    </row>
    <row r="353" spans="2:14" ht="12.75" customHeight="1" x14ac:dyDescent="0.35">
      <c r="B353" s="202"/>
      <c r="C353" s="10" t="s">
        <v>784</v>
      </c>
      <c r="D353" s="264"/>
      <c r="E353" s="264"/>
      <c r="F353" s="264"/>
      <c r="G353" s="264"/>
      <c r="H353" s="264"/>
      <c r="I353" s="264"/>
      <c r="J353" s="264"/>
      <c r="K353" s="264"/>
      <c r="L353" s="264"/>
      <c r="M353" s="1"/>
      <c r="N353" s="203"/>
    </row>
    <row r="354" spans="2:14" ht="18" customHeight="1" x14ac:dyDescent="0.35">
      <c r="B354" s="202"/>
      <c r="C354" s="592" t="s">
        <v>558</v>
      </c>
      <c r="D354" s="593"/>
      <c r="E354" s="593"/>
      <c r="F354" s="593"/>
      <c r="G354" s="593"/>
      <c r="H354" s="593"/>
      <c r="I354" s="593"/>
      <c r="J354" s="593"/>
      <c r="K354" s="593"/>
      <c r="L354" s="593"/>
      <c r="M354" s="594"/>
      <c r="N354" s="203"/>
    </row>
    <row r="355" spans="2:14" ht="18" customHeight="1" x14ac:dyDescent="0.35">
      <c r="B355" s="202"/>
      <c r="C355" s="595"/>
      <c r="D355" s="596"/>
      <c r="E355" s="596"/>
      <c r="F355" s="596"/>
      <c r="G355" s="596"/>
      <c r="H355" s="596"/>
      <c r="I355" s="596"/>
      <c r="J355" s="596"/>
      <c r="K355" s="596"/>
      <c r="L355" s="596"/>
      <c r="M355" s="597"/>
      <c r="N355" s="203"/>
    </row>
    <row r="356" spans="2:14" ht="18" customHeight="1" x14ac:dyDescent="0.35">
      <c r="B356" s="202"/>
      <c r="C356" s="598"/>
      <c r="D356" s="599"/>
      <c r="E356" s="599"/>
      <c r="F356" s="599"/>
      <c r="G356" s="599"/>
      <c r="H356" s="599"/>
      <c r="I356" s="599"/>
      <c r="J356" s="599"/>
      <c r="K356" s="599"/>
      <c r="L356" s="599"/>
      <c r="M356" s="600"/>
      <c r="N356" s="203"/>
    </row>
    <row r="357" spans="2:14" ht="12.75" customHeight="1" x14ac:dyDescent="0.35">
      <c r="B357" s="198"/>
      <c r="C357" s="275"/>
      <c r="D357" s="275"/>
      <c r="E357" s="275"/>
      <c r="F357" s="275"/>
      <c r="G357" s="275"/>
      <c r="H357" s="275"/>
      <c r="I357" s="275"/>
      <c r="J357" s="275"/>
      <c r="K357" s="275"/>
      <c r="L357" s="275"/>
      <c r="M357" s="275"/>
      <c r="N357" s="199"/>
    </row>
    <row r="358" spans="2:14" ht="12.75" customHeight="1" x14ac:dyDescent="0.35">
      <c r="B358" s="198"/>
      <c r="C358" s="41" t="s">
        <v>856</v>
      </c>
      <c r="D358" s="275"/>
      <c r="E358" s="275"/>
      <c r="F358" s="275"/>
      <c r="G358" s="275"/>
      <c r="H358" s="275"/>
      <c r="I358" s="275"/>
      <c r="J358" s="275"/>
      <c r="K358" s="275"/>
      <c r="L358" s="275"/>
      <c r="M358" s="275"/>
      <c r="N358" s="199"/>
    </row>
    <row r="359" spans="2:14" ht="12.75" customHeight="1" x14ac:dyDescent="0.35">
      <c r="B359" s="198"/>
      <c r="C359" s="275" t="s">
        <v>786</v>
      </c>
      <c r="D359" s="275"/>
      <c r="E359" s="275"/>
      <c r="F359" s="275"/>
      <c r="G359" s="275"/>
      <c r="H359" s="275"/>
      <c r="I359" s="275"/>
      <c r="J359" s="275"/>
      <c r="K359" s="275"/>
      <c r="L359" s="275"/>
      <c r="M359" s="275"/>
      <c r="N359" s="199"/>
    </row>
    <row r="360" spans="2:14" ht="12.75" customHeight="1" x14ac:dyDescent="0.35">
      <c r="B360" s="198"/>
      <c r="C360" s="275" t="s">
        <v>787</v>
      </c>
      <c r="D360" s="275"/>
      <c r="E360" s="275"/>
      <c r="F360" s="275"/>
      <c r="G360" s="275"/>
      <c r="H360" s="275"/>
      <c r="I360" s="275"/>
      <c r="J360" s="275"/>
      <c r="K360" s="275"/>
      <c r="L360" s="275"/>
      <c r="M360" s="275"/>
      <c r="N360" s="199"/>
    </row>
    <row r="361" spans="2:14" ht="12.75" customHeight="1" x14ac:dyDescent="0.35">
      <c r="B361" s="198"/>
      <c r="C361" s="53"/>
      <c r="D361" s="53"/>
      <c r="E361" s="53"/>
      <c r="F361" s="53"/>
      <c r="G361" s="53"/>
      <c r="H361" s="53"/>
      <c r="I361" s="53"/>
      <c r="J361" s="53"/>
      <c r="K361" s="53"/>
      <c r="L361" s="53"/>
      <c r="M361" s="53"/>
      <c r="N361" s="199"/>
    </row>
    <row r="362" spans="2:14" ht="12.75" customHeight="1" x14ac:dyDescent="0.35">
      <c r="B362" s="198"/>
      <c r="C362" s="276" t="s">
        <v>789</v>
      </c>
      <c r="D362" s="276"/>
      <c r="E362" s="276"/>
      <c r="F362" s="276"/>
      <c r="G362" s="276"/>
      <c r="H362" s="276"/>
      <c r="I362" s="276"/>
      <c r="J362" s="276"/>
      <c r="K362" s="276"/>
      <c r="L362" s="276"/>
      <c r="M362" s="53"/>
      <c r="N362" s="199"/>
    </row>
    <row r="363" spans="2:14" ht="12.75" customHeight="1" x14ac:dyDescent="0.35">
      <c r="B363" s="198"/>
      <c r="C363" s="276" t="s">
        <v>788</v>
      </c>
      <c r="D363" s="276"/>
      <c r="E363" s="276"/>
      <c r="F363" s="276"/>
      <c r="G363" s="276"/>
      <c r="H363" s="276"/>
      <c r="I363" s="276"/>
      <c r="J363" s="276"/>
      <c r="K363" s="276"/>
      <c r="L363" s="276"/>
      <c r="M363" s="1"/>
      <c r="N363" s="199"/>
    </row>
    <row r="364" spans="2:14" ht="12.75" customHeight="1" x14ac:dyDescent="0.35">
      <c r="B364" s="198"/>
      <c r="C364" s="53"/>
      <c r="D364" s="53"/>
      <c r="E364" s="53"/>
      <c r="F364" s="53"/>
      <c r="G364" s="53"/>
      <c r="H364" s="53"/>
      <c r="I364" s="53"/>
      <c r="J364" s="53"/>
      <c r="K364" s="53"/>
      <c r="L364" s="53"/>
      <c r="M364" s="53"/>
      <c r="N364" s="199"/>
    </row>
    <row r="365" spans="2:14" ht="18" customHeight="1" x14ac:dyDescent="0.35">
      <c r="B365" s="198"/>
      <c r="C365" s="277" t="s">
        <v>408</v>
      </c>
      <c r="D365" s="15"/>
      <c r="E365" s="15"/>
      <c r="F365" s="15"/>
      <c r="G365" s="15"/>
      <c r="H365" s="15"/>
      <c r="I365" s="15"/>
      <c r="J365" s="15"/>
      <c r="K365" s="15"/>
      <c r="L365" s="15"/>
      <c r="M365" s="15"/>
      <c r="N365" s="199"/>
    </row>
    <row r="366" spans="2:14" ht="18" customHeight="1" x14ac:dyDescent="0.35">
      <c r="B366" s="198"/>
      <c r="C366" s="592" t="s">
        <v>558</v>
      </c>
      <c r="D366" s="593"/>
      <c r="E366" s="593"/>
      <c r="F366" s="593"/>
      <c r="G366" s="593"/>
      <c r="H366" s="593"/>
      <c r="I366" s="593"/>
      <c r="J366" s="593"/>
      <c r="K366" s="593"/>
      <c r="L366" s="593"/>
      <c r="M366" s="594"/>
      <c r="N366" s="235"/>
    </row>
    <row r="367" spans="2:14" ht="18" customHeight="1" x14ac:dyDescent="0.35">
      <c r="B367" s="198"/>
      <c r="C367" s="595"/>
      <c r="D367" s="596"/>
      <c r="E367" s="596"/>
      <c r="F367" s="596"/>
      <c r="G367" s="596"/>
      <c r="H367" s="596"/>
      <c r="I367" s="596"/>
      <c r="J367" s="596"/>
      <c r="K367" s="596"/>
      <c r="L367" s="596"/>
      <c r="M367" s="597"/>
      <c r="N367" s="235"/>
    </row>
    <row r="368" spans="2:14" ht="18" customHeight="1" x14ac:dyDescent="0.35">
      <c r="B368" s="198"/>
      <c r="C368" s="598"/>
      <c r="D368" s="599"/>
      <c r="E368" s="599"/>
      <c r="F368" s="599"/>
      <c r="G368" s="599"/>
      <c r="H368" s="599"/>
      <c r="I368" s="599"/>
      <c r="J368" s="599"/>
      <c r="K368" s="599"/>
      <c r="L368" s="599"/>
      <c r="M368" s="600"/>
      <c r="N368" s="235"/>
    </row>
    <row r="369" spans="2:15" ht="18" customHeight="1" x14ac:dyDescent="0.35">
      <c r="B369" s="198"/>
      <c r="C369" s="53"/>
      <c r="D369" s="53"/>
      <c r="E369" s="53"/>
      <c r="F369" s="53"/>
      <c r="G369" s="53"/>
      <c r="H369" s="53"/>
      <c r="I369" s="53"/>
      <c r="J369" s="53"/>
      <c r="K369" s="53"/>
      <c r="L369" s="53"/>
      <c r="M369" s="1"/>
      <c r="N369" s="235"/>
    </row>
    <row r="370" spans="2:15" ht="12.75" customHeight="1" x14ac:dyDescent="0.35">
      <c r="B370" s="198"/>
      <c r="C370" s="41" t="s">
        <v>857</v>
      </c>
      <c r="D370" s="275"/>
      <c r="E370" s="275"/>
      <c r="F370" s="275"/>
      <c r="G370" s="275"/>
      <c r="H370" s="275"/>
      <c r="I370" s="275"/>
      <c r="J370" s="275"/>
      <c r="K370" s="275"/>
      <c r="L370" s="275"/>
      <c r="M370" s="275"/>
      <c r="N370" s="199"/>
    </row>
    <row r="371" spans="2:15" ht="12.4" customHeight="1" x14ac:dyDescent="0.35">
      <c r="B371" s="198"/>
      <c r="C371" s="447" t="s">
        <v>10</v>
      </c>
      <c r="D371" s="447"/>
      <c r="E371" s="447"/>
      <c r="F371" s="447"/>
      <c r="G371" s="447"/>
      <c r="H371" s="447"/>
      <c r="I371" s="447"/>
      <c r="J371" s="447"/>
      <c r="K371" s="447"/>
      <c r="L371" s="447"/>
      <c r="M371" s="1"/>
      <c r="N371" s="235"/>
    </row>
    <row r="372" spans="2:15" ht="18" customHeight="1" x14ac:dyDescent="0.35">
      <c r="B372" s="198"/>
      <c r="C372" s="592" t="s">
        <v>7696</v>
      </c>
      <c r="D372" s="593"/>
      <c r="E372" s="593"/>
      <c r="F372" s="593"/>
      <c r="G372" s="593"/>
      <c r="H372" s="593"/>
      <c r="I372" s="593"/>
      <c r="J372" s="593"/>
      <c r="K372" s="593"/>
      <c r="L372" s="593"/>
      <c r="M372" s="594"/>
      <c r="N372" s="235"/>
    </row>
    <row r="373" spans="2:15" ht="18" customHeight="1" x14ac:dyDescent="0.35">
      <c r="B373" s="198"/>
      <c r="C373" s="595"/>
      <c r="D373" s="596"/>
      <c r="E373" s="596"/>
      <c r="F373" s="596"/>
      <c r="G373" s="596"/>
      <c r="H373" s="596"/>
      <c r="I373" s="596"/>
      <c r="J373" s="596"/>
      <c r="K373" s="596"/>
      <c r="L373" s="596"/>
      <c r="M373" s="597"/>
      <c r="N373" s="235"/>
    </row>
    <row r="374" spans="2:15" ht="18" customHeight="1" x14ac:dyDescent="0.35">
      <c r="B374" s="198"/>
      <c r="C374" s="598"/>
      <c r="D374" s="599"/>
      <c r="E374" s="599"/>
      <c r="F374" s="599"/>
      <c r="G374" s="599"/>
      <c r="H374" s="599"/>
      <c r="I374" s="599"/>
      <c r="J374" s="599"/>
      <c r="K374" s="599"/>
      <c r="L374" s="599"/>
      <c r="M374" s="600"/>
      <c r="N374" s="235"/>
    </row>
    <row r="375" spans="2:15" ht="18" customHeight="1" thickBot="1" x14ac:dyDescent="0.4">
      <c r="B375" s="246"/>
      <c r="C375" s="247"/>
      <c r="D375" s="247"/>
      <c r="E375" s="247"/>
      <c r="F375" s="247"/>
      <c r="G375" s="247"/>
      <c r="H375" s="247"/>
      <c r="I375" s="247"/>
      <c r="J375" s="247"/>
      <c r="K375" s="247"/>
      <c r="L375" s="247"/>
      <c r="M375" s="210"/>
      <c r="N375" s="239"/>
    </row>
    <row r="376" spans="2:15" ht="12.75" customHeight="1" x14ac:dyDescent="0.35"/>
    <row r="377" spans="2:15" ht="12.75" customHeight="1" x14ac:dyDescent="0.35">
      <c r="B377" s="495" t="str">
        <f>Contacts!B59</f>
        <v>© CIPFA 2020</v>
      </c>
      <c r="C377" s="495"/>
      <c r="D377" s="495"/>
      <c r="E377" s="495"/>
      <c r="F377" s="495"/>
      <c r="G377" s="495"/>
      <c r="H377" s="495"/>
      <c r="I377" s="495"/>
      <c r="J377" s="495"/>
      <c r="K377" s="495"/>
      <c r="L377" s="495"/>
      <c r="M377" s="495"/>
      <c r="N377" s="495"/>
    </row>
    <row r="378" spans="2:15" ht="12.75" customHeight="1" x14ac:dyDescent="0.3">
      <c r="B378" s="513" t="str">
        <f>Contacts!B60</f>
        <v>The Chartered Institute of Public Finance and Accountancy (CIPFA)</v>
      </c>
      <c r="C378" s="513"/>
      <c r="D378" s="513"/>
      <c r="E378" s="513"/>
      <c r="F378" s="513"/>
      <c r="G378" s="513"/>
      <c r="H378" s="513"/>
      <c r="I378" s="513"/>
      <c r="J378" s="513"/>
      <c r="K378" s="513"/>
      <c r="L378" s="513"/>
      <c r="M378" s="513"/>
      <c r="O378" s="54"/>
    </row>
    <row r="379" spans="2:15" ht="12.75" customHeight="1" x14ac:dyDescent="0.3">
      <c r="B379" s="493" t="str">
        <f>Contacts!B61</f>
        <v>77 Mansell Street, London, E1 8AN</v>
      </c>
      <c r="C379" s="493"/>
      <c r="D379" s="493"/>
      <c r="E379" s="493"/>
      <c r="F379" s="493"/>
      <c r="G379" s="493"/>
      <c r="H379" s="493"/>
      <c r="I379" s="493"/>
      <c r="J379" s="493"/>
      <c r="K379" s="493"/>
      <c r="L379" s="493"/>
      <c r="M379" s="493"/>
      <c r="N379" s="493"/>
      <c r="O379" s="54"/>
    </row>
    <row r="380" spans="2:15" ht="12.75" customHeight="1" x14ac:dyDescent="0.3">
      <c r="O380" s="54"/>
    </row>
    <row r="381" spans="2:15" ht="18" hidden="1" customHeight="1" x14ac:dyDescent="0.3">
      <c r="O381" s="54"/>
    </row>
    <row r="382" spans="2:15" ht="18" hidden="1" customHeight="1" x14ac:dyDescent="0.3">
      <c r="O382" s="54"/>
    </row>
    <row r="383" spans="2:15" ht="18" hidden="1" customHeight="1" x14ac:dyDescent="0.3">
      <c r="O383" s="54"/>
    </row>
    <row r="384" spans="2:15" ht="18" hidden="1" customHeight="1" x14ac:dyDescent="0.3">
      <c r="O384" s="54"/>
    </row>
    <row r="385" spans="15:15" ht="18" hidden="1" customHeight="1" x14ac:dyDescent="0.3">
      <c r="O385" s="54"/>
    </row>
    <row r="386" spans="15:15" ht="18" hidden="1" customHeight="1" x14ac:dyDescent="0.3">
      <c r="O386" s="54"/>
    </row>
    <row r="387" spans="15:15" ht="18" hidden="1" customHeight="1" x14ac:dyDescent="0.3">
      <c r="O387" s="54"/>
    </row>
    <row r="388" spans="15:15" ht="18" hidden="1" customHeight="1" x14ac:dyDescent="0.3">
      <c r="O388" s="54"/>
    </row>
    <row r="389" spans="15:15" ht="18" hidden="1" customHeight="1" x14ac:dyDescent="0.3">
      <c r="O389" s="54"/>
    </row>
    <row r="390" spans="15:15" ht="18" hidden="1" customHeight="1" x14ac:dyDescent="0.3">
      <c r="O390" s="54"/>
    </row>
    <row r="391" spans="15:15" ht="18" hidden="1" customHeight="1" x14ac:dyDescent="0.3">
      <c r="O391" s="54"/>
    </row>
    <row r="392" spans="15:15" ht="18" hidden="1" customHeight="1" x14ac:dyDescent="0.3">
      <c r="O392" s="54"/>
    </row>
    <row r="393" spans="15:15" ht="18" hidden="1" customHeight="1" x14ac:dyDescent="0.3">
      <c r="O393" s="54"/>
    </row>
    <row r="394" spans="15:15" ht="18" hidden="1" customHeight="1" x14ac:dyDescent="0.3">
      <c r="O394" s="54"/>
    </row>
    <row r="395" spans="15:15" ht="18" hidden="1" customHeight="1" x14ac:dyDescent="0.3">
      <c r="O395" s="54"/>
    </row>
    <row r="396" spans="15:15" ht="18" hidden="1" customHeight="1" x14ac:dyDescent="0.3">
      <c r="O396" s="54"/>
    </row>
    <row r="397" spans="15:15" ht="18" hidden="1" customHeight="1" x14ac:dyDescent="0.3">
      <c r="O397" s="54"/>
    </row>
    <row r="398" spans="15:15" ht="18" hidden="1" customHeight="1" x14ac:dyDescent="0.3">
      <c r="O398" s="54"/>
    </row>
    <row r="399" spans="15:15" ht="18" hidden="1" customHeight="1" x14ac:dyDescent="0.3">
      <c r="O399" s="54"/>
    </row>
    <row r="400" spans="15:15" ht="18" hidden="1" customHeight="1" x14ac:dyDescent="0.3">
      <c r="O400" s="54"/>
    </row>
    <row r="401" spans="15:15" ht="18" hidden="1" customHeight="1" x14ac:dyDescent="0.3">
      <c r="O401" s="54"/>
    </row>
    <row r="402" spans="15:15" ht="18" hidden="1" customHeight="1" x14ac:dyDescent="0.3">
      <c r="O402" s="54"/>
    </row>
    <row r="403" spans="15:15" ht="18" hidden="1" customHeight="1" x14ac:dyDescent="0.3">
      <c r="O403" s="54"/>
    </row>
    <row r="404" spans="15:15" ht="18" hidden="1" customHeight="1" x14ac:dyDescent="0.3">
      <c r="O404" s="54"/>
    </row>
    <row r="405" spans="15:15" ht="18" hidden="1" customHeight="1" x14ac:dyDescent="0.3">
      <c r="O405" s="54"/>
    </row>
    <row r="406" spans="15:15" ht="18" hidden="1" customHeight="1" x14ac:dyDescent="0.3">
      <c r="O406" s="54"/>
    </row>
    <row r="407" spans="15:15" ht="18" hidden="1" customHeight="1" x14ac:dyDescent="0.3">
      <c r="O407" s="54"/>
    </row>
    <row r="408" spans="15:15" ht="18" hidden="1" customHeight="1" x14ac:dyDescent="0.3">
      <c r="O408" s="54"/>
    </row>
    <row r="409" spans="15:15" ht="18" hidden="1" customHeight="1" x14ac:dyDescent="0.3">
      <c r="O409" s="54"/>
    </row>
    <row r="410" spans="15:15" ht="18" hidden="1" customHeight="1" x14ac:dyDescent="0.3">
      <c r="O410" s="54"/>
    </row>
    <row r="411" spans="15:15" ht="18" hidden="1" customHeight="1" x14ac:dyDescent="0.3">
      <c r="O411" s="54"/>
    </row>
    <row r="412" spans="15:15" ht="18" customHeight="1" x14ac:dyDescent="0.3">
      <c r="O412" s="54"/>
    </row>
    <row r="413" spans="15:15" ht="18" customHeight="1" x14ac:dyDescent="0.3">
      <c r="O413" s="54"/>
    </row>
    <row r="414" spans="15:15" ht="18" customHeight="1" x14ac:dyDescent="0.3">
      <c r="O414" s="54"/>
    </row>
    <row r="415" spans="15:15" ht="18" customHeight="1" x14ac:dyDescent="0.35"/>
    <row r="416" spans="15:15" ht="18" customHeight="1" x14ac:dyDescent="0.35"/>
    <row r="417" ht="18" customHeight="1" x14ac:dyDescent="0.35"/>
    <row r="418" ht="18" customHeight="1" x14ac:dyDescent="0.35"/>
    <row r="419" ht="18" customHeight="1" x14ac:dyDescent="0.35"/>
    <row r="420" ht="18" customHeight="1" x14ac:dyDescent="0.35"/>
    <row r="421" ht="18" customHeight="1" x14ac:dyDescent="0.35"/>
    <row r="422" ht="18" customHeight="1" x14ac:dyDescent="0.35"/>
    <row r="423" ht="18" customHeight="1" x14ac:dyDescent="0.35"/>
    <row r="424" ht="18" customHeight="1" x14ac:dyDescent="0.35"/>
    <row r="425" ht="18" customHeight="1" x14ac:dyDescent="0.35"/>
    <row r="426" ht="18" customHeight="1" x14ac:dyDescent="0.35"/>
    <row r="427" ht="18" customHeight="1" x14ac:dyDescent="0.35"/>
    <row r="428" ht="18" customHeight="1" x14ac:dyDescent="0.35"/>
    <row r="429" ht="18" customHeight="1" x14ac:dyDescent="0.35"/>
    <row r="430" ht="18" customHeight="1" x14ac:dyDescent="0.35"/>
    <row r="431" ht="18" customHeight="1" x14ac:dyDescent="0.35"/>
    <row r="432" ht="18" customHeight="1" x14ac:dyDescent="0.35"/>
    <row r="433" ht="18" customHeight="1" x14ac:dyDescent="0.35"/>
    <row r="434" ht="18" customHeight="1" x14ac:dyDescent="0.35"/>
    <row r="435" ht="18" customHeight="1" x14ac:dyDescent="0.35"/>
    <row r="436" ht="18" customHeight="1" x14ac:dyDescent="0.35"/>
    <row r="437" ht="18" customHeight="1" x14ac:dyDescent="0.35"/>
    <row r="438" ht="18" customHeight="1" x14ac:dyDescent="0.35"/>
    <row r="439" ht="18" customHeight="1" x14ac:dyDescent="0.35"/>
    <row r="440" ht="18" customHeight="1" x14ac:dyDescent="0.35"/>
    <row r="441" ht="18" customHeight="1" x14ac:dyDescent="0.35"/>
    <row r="442" ht="18" customHeight="1" x14ac:dyDescent="0.35"/>
    <row r="443" ht="18" customHeight="1" x14ac:dyDescent="0.35"/>
    <row r="444" ht="18" customHeight="1" x14ac:dyDescent="0.35"/>
    <row r="445" ht="18" customHeight="1" x14ac:dyDescent="0.35"/>
    <row r="446" ht="18" customHeight="1" x14ac:dyDescent="0.35"/>
    <row r="447" ht="18" customHeight="1" x14ac:dyDescent="0.35"/>
    <row r="448" ht="18" customHeight="1" x14ac:dyDescent="0.35"/>
    <row r="449" ht="18" customHeight="1" x14ac:dyDescent="0.35"/>
    <row r="450" ht="18" customHeight="1" x14ac:dyDescent="0.35"/>
    <row r="451" ht="18" customHeight="1" x14ac:dyDescent="0.35"/>
    <row r="452" ht="18" customHeight="1" x14ac:dyDescent="0.35"/>
    <row r="453" ht="18" customHeight="1" x14ac:dyDescent="0.35"/>
    <row r="454" ht="18" customHeight="1" x14ac:dyDescent="0.35"/>
    <row r="455" ht="18" customHeight="1" x14ac:dyDescent="0.35"/>
    <row r="456" ht="18" customHeight="1" x14ac:dyDescent="0.35"/>
  </sheetData>
  <sheetProtection algorithmName="SHA-512" hashValue="3QI0uepfhIKV7C2FPkr66/LpVem3I++5REbaTwrZ/cNPQan0V7uU4Gsc19CDxYKbu/QtpJnsDcFtRKBuNxavWQ==" saltValue="hBhiMZ1TuQOuBrLVmWu5+Q==" spinCount="100000" sheet="1" objects="1" scenarios="1" selectLockedCells="1"/>
  <mergeCells count="92">
    <mergeCell ref="C372:M374"/>
    <mergeCell ref="C366:M368"/>
    <mergeCell ref="L345:N345"/>
    <mergeCell ref="B345:K345"/>
    <mergeCell ref="C266:J266"/>
    <mergeCell ref="H340:J340"/>
    <mergeCell ref="C343:L343"/>
    <mergeCell ref="L267:N267"/>
    <mergeCell ref="D284:H285"/>
    <mergeCell ref="B284:B285"/>
    <mergeCell ref="C354:M356"/>
    <mergeCell ref="C347:M348"/>
    <mergeCell ref="L332:N332"/>
    <mergeCell ref="B191:K191"/>
    <mergeCell ref="F39:K39"/>
    <mergeCell ref="B242:K242"/>
    <mergeCell ref="B217:K217"/>
    <mergeCell ref="C192:L193"/>
    <mergeCell ref="I42:J43"/>
    <mergeCell ref="C234:L235"/>
    <mergeCell ref="F233:K233"/>
    <mergeCell ref="C129:L130"/>
    <mergeCell ref="B155:K155"/>
    <mergeCell ref="B120:B121"/>
    <mergeCell ref="B136:B137"/>
    <mergeCell ref="L155:N155"/>
    <mergeCell ref="D136:J137"/>
    <mergeCell ref="C143:L144"/>
    <mergeCell ref="D128:K128"/>
    <mergeCell ref="C5:M5"/>
    <mergeCell ref="B80:N80"/>
    <mergeCell ref="C8:M9"/>
    <mergeCell ref="C18:M19"/>
    <mergeCell ref="B7:K7"/>
    <mergeCell ref="L7:N7"/>
    <mergeCell ref="L79:N79"/>
    <mergeCell ref="B79:K79"/>
    <mergeCell ref="C20:M20"/>
    <mergeCell ref="C44:L45"/>
    <mergeCell ref="E40:K40"/>
    <mergeCell ref="C21:M21"/>
    <mergeCell ref="E59:G59"/>
    <mergeCell ref="C53:L53"/>
    <mergeCell ref="C56:L56"/>
    <mergeCell ref="E62:G62"/>
    <mergeCell ref="B379:N379"/>
    <mergeCell ref="B378:M378"/>
    <mergeCell ref="B377:N377"/>
    <mergeCell ref="C269:L269"/>
    <mergeCell ref="L228:N228"/>
    <mergeCell ref="D294:H294"/>
    <mergeCell ref="C247:M247"/>
    <mergeCell ref="C248:M248"/>
    <mergeCell ref="B228:K228"/>
    <mergeCell ref="C252:N252"/>
    <mergeCell ref="C326:L327"/>
    <mergeCell ref="C328:L329"/>
    <mergeCell ref="B268:N268"/>
    <mergeCell ref="E325:I325"/>
    <mergeCell ref="B332:K332"/>
    <mergeCell ref="B267:K267"/>
    <mergeCell ref="C243:L244"/>
    <mergeCell ref="G163:K163"/>
    <mergeCell ref="L261:N261"/>
    <mergeCell ref="B261:K261"/>
    <mergeCell ref="D187:J188"/>
    <mergeCell ref="B187:B188"/>
    <mergeCell ref="C182:L183"/>
    <mergeCell ref="F181:K181"/>
    <mergeCell ref="L172:N172"/>
    <mergeCell ref="B172:K172"/>
    <mergeCell ref="L202:N202"/>
    <mergeCell ref="L217:N217"/>
    <mergeCell ref="C201:L201"/>
    <mergeCell ref="B202:K202"/>
    <mergeCell ref="D167:J167"/>
    <mergeCell ref="C164:L165"/>
    <mergeCell ref="B166:K166"/>
    <mergeCell ref="L166:N166"/>
    <mergeCell ref="B145:K145"/>
    <mergeCell ref="L145:N145"/>
    <mergeCell ref="C65:L66"/>
    <mergeCell ref="C96:L97"/>
    <mergeCell ref="D120:J121"/>
    <mergeCell ref="C111:L112"/>
    <mergeCell ref="F110:K110"/>
    <mergeCell ref="C74:L74"/>
    <mergeCell ref="L68:L70"/>
    <mergeCell ref="L113:N113"/>
    <mergeCell ref="B113:K113"/>
    <mergeCell ref="G82:K83"/>
    <mergeCell ref="D141:J142"/>
  </mergeCells>
  <phoneticPr fontId="0" type="noConversion"/>
  <conditionalFormatting sqref="C74:L74">
    <cfRule type="expression" dxfId="21" priority="56" stopIfTrue="1">
      <formula>$P$73=1</formula>
    </cfRule>
  </conditionalFormatting>
  <conditionalFormatting sqref="C269:L269 C343:L343">
    <cfRule type="cellIs" dxfId="20" priority="37" stopIfTrue="1" operator="equal">
      <formula>0</formula>
    </cfRule>
  </conditionalFormatting>
  <conditionalFormatting sqref="D250:L251">
    <cfRule type="cellIs" dxfId="19" priority="41" stopIfTrue="1" operator="notEqual">
      <formula>""""""</formula>
    </cfRule>
  </conditionalFormatting>
  <conditionalFormatting sqref="J323">
    <cfRule type="expression" dxfId="18" priority="27" stopIfTrue="1">
      <formula>$C$328&lt;&gt;""</formula>
    </cfRule>
  </conditionalFormatting>
  <conditionalFormatting sqref="L40:L41">
    <cfRule type="containsText" dxfId="17" priority="5" stopIfTrue="1" operator="containsText" text="..">
      <formula>NOT(ISERROR(SEARCH("..",L40)))</formula>
    </cfRule>
    <cfRule type="cellIs" dxfId="16" priority="6" stopIfTrue="1" operator="lessThan">
      <formula>0</formula>
    </cfRule>
    <cfRule type="cellIs" dxfId="15" priority="7" stopIfTrue="1" operator="greaterThan">
      <formula>0</formula>
    </cfRule>
  </conditionalFormatting>
  <conditionalFormatting sqref="L95">
    <cfRule type="expression" dxfId="14" priority="1" stopIfTrue="1">
      <formula>$C$96&lt;&gt;""</formula>
    </cfRule>
  </conditionalFormatting>
  <conditionalFormatting sqref="L108">
    <cfRule type="expression" dxfId="13" priority="8" stopIfTrue="1">
      <formula>$C$111&lt;&gt;""</formula>
    </cfRule>
  </conditionalFormatting>
  <conditionalFormatting sqref="L126">
    <cfRule type="expression" dxfId="12" priority="9" stopIfTrue="1">
      <formula>$C$129&lt;&gt;""</formula>
    </cfRule>
  </conditionalFormatting>
  <conditionalFormatting sqref="L139">
    <cfRule type="expression" dxfId="11" priority="11" stopIfTrue="1">
      <formula>$C$143&lt;&gt;""</formula>
    </cfRule>
  </conditionalFormatting>
  <conditionalFormatting sqref="L161">
    <cfRule type="expression" dxfId="10" priority="12" stopIfTrue="1">
      <formula>$C$164&lt;&gt;""</formula>
    </cfRule>
  </conditionalFormatting>
  <conditionalFormatting sqref="L179">
    <cfRule type="expression" dxfId="9" priority="13" stopIfTrue="1">
      <formula>$C$182&lt;&gt;""</formula>
    </cfRule>
  </conditionalFormatting>
  <conditionalFormatting sqref="L189">
    <cfRule type="expression" dxfId="8" priority="59" stopIfTrue="1">
      <formula>$C$192&lt;&gt;""</formula>
    </cfRule>
  </conditionalFormatting>
  <conditionalFormatting sqref="L207">
    <cfRule type="cellIs" dxfId="7" priority="17" stopIfTrue="1" operator="greaterThan">
      <formula>$L$205</formula>
    </cfRule>
  </conditionalFormatting>
  <conditionalFormatting sqref="L210">
    <cfRule type="cellIs" dxfId="6" priority="18" stopIfTrue="1" operator="greaterThan">
      <formula>$L$212</formula>
    </cfRule>
  </conditionalFormatting>
  <conditionalFormatting sqref="L212">
    <cfRule type="cellIs" dxfId="5" priority="20" stopIfTrue="1" operator="lessThan">
      <formula>$L$210</formula>
    </cfRule>
  </conditionalFormatting>
  <conditionalFormatting sqref="L214">
    <cfRule type="cellIs" dxfId="4" priority="19" stopIfTrue="1" operator="lessThan">
      <formula>$L$212</formula>
    </cfRule>
  </conditionalFormatting>
  <conditionalFormatting sqref="L222">
    <cfRule type="cellIs" dxfId="3" priority="32" stopIfTrue="1" operator="greaterThan">
      <formula>$L$220</formula>
    </cfRule>
  </conditionalFormatting>
  <conditionalFormatting sqref="L231">
    <cfRule type="expression" dxfId="2" priority="25" stopIfTrue="1">
      <formula>$C$234&lt;&gt;""</formula>
    </cfRule>
  </conditionalFormatting>
  <conditionalFormatting sqref="L240">
    <cfRule type="expression" dxfId="1" priority="58" stopIfTrue="1">
      <formula>$C$243&lt;&gt;""</formula>
    </cfRule>
  </conditionalFormatting>
  <conditionalFormatting sqref="L323">
    <cfRule type="expression" dxfId="0" priority="57" stopIfTrue="1">
      <formula>$C$326&lt;&gt;""</formula>
    </cfRule>
  </conditionalFormatting>
  <dataValidations xWindow="872" yWindow="772" count="4">
    <dataValidation type="list" allowBlank="1" showInputMessage="1" showErrorMessage="1" sqref="L226 L254" xr:uid="{00000000-0002-0000-0200-000000000000}">
      <formula1>DropDown</formula1>
    </dataValidation>
    <dataValidation type="list" allowBlank="1" showInputMessage="1" showErrorMessage="1" sqref="E59:G59 E62:G62" xr:uid="{00000000-0002-0000-0200-000001000000}">
      <formula1>service_names</formula1>
    </dataValidation>
    <dataValidation errorStyle="warning" allowBlank="1" sqref="C44 L40:L43" xr:uid="{00000000-0002-0000-0200-000002000000}"/>
    <dataValidation allowBlank="1" showErrorMessage="1" sqref="L108" xr:uid="{00000000-0002-0000-0200-000003000000}"/>
  </dataValidations>
  <hyperlinks>
    <hyperlink ref="C20:L20" location="Service_Points_Tab" display="To go to 'Service Points Tab' Click here" xr:uid="{00000000-0004-0000-0200-000000000000}"/>
    <hyperlink ref="L166" location="Note5" display="?" xr:uid="{00000000-0004-0000-0200-000001000000}"/>
    <hyperlink ref="L172" location="Note6" display="?" xr:uid="{00000000-0004-0000-0200-000002000000}"/>
    <hyperlink ref="L202" location="Note7" display="?" xr:uid="{00000000-0004-0000-0200-000003000000}"/>
    <hyperlink ref="L217" location="Note8" display="?" xr:uid="{00000000-0004-0000-0200-000004000000}"/>
    <hyperlink ref="L228" location="Note9" display="?" xr:uid="{00000000-0004-0000-0200-000005000000}"/>
    <hyperlink ref="L261" location="Note10" display="?" xr:uid="{00000000-0004-0000-0200-000006000000}"/>
    <hyperlink ref="L267" location="Note11" display="?" xr:uid="{00000000-0004-0000-0200-000007000000}"/>
    <hyperlink ref="L332" location="Note12" display="?" xr:uid="{00000000-0004-0000-0200-000008000000}"/>
    <hyperlink ref="L345" location="Note13" display="?" xr:uid="{00000000-0004-0000-0200-000009000000}"/>
    <hyperlink ref="C20:M20" location="'Service Points'!A1" display="To go to the 'Service Points' tab, click here" xr:uid="{00000000-0004-0000-0200-00000A000000}"/>
    <hyperlink ref="L7" location="Note1" display="?" xr:uid="{00000000-0004-0000-0200-00000B000000}"/>
    <hyperlink ref="L79" location="Note2" display="?" xr:uid="{00000000-0004-0000-0200-00000C000000}"/>
    <hyperlink ref="L113" location="Note3" display="?" xr:uid="{00000000-0004-0000-0200-00000D000000}"/>
    <hyperlink ref="L155" location="Note4" display="?" xr:uid="{00000000-0004-0000-0200-00000E000000}"/>
    <hyperlink ref="L7:N7" location="Note1" display="      Go to Guidance --&gt;" xr:uid="{00000000-0004-0000-0200-00000F000000}"/>
    <hyperlink ref="L145" location="Note3" display="?" xr:uid="{00000000-0004-0000-0200-000010000000}"/>
    <hyperlink ref="L145:N145" location="Note4" display="      Go to Guidance --&gt;" xr:uid="{00000000-0004-0000-0200-000011000000}"/>
    <hyperlink ref="L155:N155" location="Note5" display="               Go to Guidance --&gt;" xr:uid="{00000000-0004-0000-0200-000012000000}"/>
    <hyperlink ref="L166:N166" location="Note6" display="Go to Guidance --&gt;" xr:uid="{00000000-0004-0000-0200-000013000000}"/>
    <hyperlink ref="L172:N172" location="Note7" display="Go to Guidance --&gt;" xr:uid="{00000000-0004-0000-0200-000014000000}"/>
    <hyperlink ref="L202:N202" location="Note8" display="Go to Guidance --&gt;" xr:uid="{00000000-0004-0000-0200-000015000000}"/>
    <hyperlink ref="L217:N217" location="Note9" display="Go to Guidance --&gt;" xr:uid="{00000000-0004-0000-0200-000016000000}"/>
    <hyperlink ref="L228:N228" location="Note10" display="Go to Guidance --&gt;" xr:uid="{00000000-0004-0000-0200-000017000000}"/>
    <hyperlink ref="L261:N261" location="Note11" display="Go to Guidance --&gt;" xr:uid="{00000000-0004-0000-0200-000018000000}"/>
    <hyperlink ref="L267:N267" location="Note12" display="Go to Guidance --&gt;" xr:uid="{00000000-0004-0000-0200-000019000000}"/>
    <hyperlink ref="L332:N332" location="Note13" display="Go to Guidance --&gt;" xr:uid="{00000000-0004-0000-0200-00001A000000}"/>
    <hyperlink ref="L345:N345" location="Note14" display="Go to Guidance --&gt;" xr:uid="{00000000-0004-0000-0200-00001B000000}"/>
  </hyperlinks>
  <printOptions horizontalCentered="1"/>
  <pageMargins left="0.23622047244094491" right="0.23622047244094491" top="0.19685039370078741" bottom="0.19685039370078741" header="0" footer="0"/>
  <pageSetup paperSize="9" scale="72" fitToWidth="6" fitToHeight="6" orientation="portrait" r:id="rId1"/>
  <headerFooter alignWithMargins="0"/>
  <rowBreaks count="6" manualBreakCount="6">
    <brk id="78" min="9" max="14" man="1"/>
    <brk id="112" max="16383" man="1"/>
    <brk id="154" min="9" max="14" man="1"/>
    <brk id="216" min="9" max="14" man="1"/>
    <brk id="266" min="9" max="14" man="1"/>
    <brk id="331" min="9" max="14"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tabColor theme="7" tint="0.39997558519241921"/>
    <pageSetUpPr autoPageBreaks="0"/>
  </sheetPr>
  <dimension ref="A1:Q698"/>
  <sheetViews>
    <sheetView showGridLines="0" showRowColHeaders="0" topLeftCell="A85" zoomScaleNormal="100" zoomScaleSheetLayoutView="100" workbookViewId="0"/>
  </sheetViews>
  <sheetFormatPr defaultColWidth="0" defaultRowHeight="0" customHeight="1" zeroHeight="1" x14ac:dyDescent="0.35"/>
  <cols>
    <col min="1" max="1" width="0.765625" style="172" customWidth="1"/>
    <col min="2" max="2" width="1.23046875" style="172" customWidth="1"/>
    <col min="3" max="3" width="8.765625" style="172" customWidth="1"/>
    <col min="4" max="4" width="3.07421875" style="172" customWidth="1"/>
    <col min="5" max="9" width="6.23046875" style="172" customWidth="1"/>
    <col min="10" max="10" width="2.53515625" style="172" customWidth="1"/>
    <col min="11" max="15" width="6.23046875" style="172" customWidth="1"/>
    <col min="16" max="16" width="1.23046875" style="172" customWidth="1"/>
    <col min="17" max="17" width="1.765625" style="172" customWidth="1"/>
    <col min="18" max="255" width="8.765625" style="172" hidden="1" customWidth="1"/>
    <col min="256" max="16384" width="8.765625" style="172" hidden="1"/>
  </cols>
  <sheetData>
    <row r="1" spans="1:17" ht="12.75" customHeight="1" x14ac:dyDescent="0.35">
      <c r="A1" s="445"/>
      <c r="B1" s="313"/>
      <c r="C1" s="623"/>
      <c r="D1" s="623"/>
      <c r="E1" s="623"/>
      <c r="F1" s="623"/>
      <c r="G1" s="623"/>
      <c r="H1" s="623"/>
      <c r="I1" s="623"/>
      <c r="J1" s="623"/>
      <c r="K1" s="623"/>
      <c r="L1" s="623"/>
      <c r="M1" s="314"/>
      <c r="N1" s="314"/>
      <c r="O1" s="314"/>
      <c r="P1" s="313"/>
      <c r="Q1" s="313"/>
    </row>
    <row r="2" spans="1:17" ht="12.75" customHeight="1" x14ac:dyDescent="0.35">
      <c r="A2" s="313"/>
      <c r="B2" s="314"/>
      <c r="C2" s="314"/>
      <c r="D2" s="314"/>
      <c r="E2" s="314"/>
      <c r="F2" s="314"/>
      <c r="G2" s="314"/>
      <c r="H2" s="314"/>
      <c r="I2" s="314"/>
      <c r="J2" s="314"/>
      <c r="K2" s="314"/>
      <c r="L2" s="314"/>
      <c r="M2" s="314"/>
      <c r="N2" s="314"/>
      <c r="O2" s="314"/>
      <c r="P2" s="313"/>
      <c r="Q2" s="313"/>
    </row>
    <row r="3" spans="1:17" ht="12.75" customHeight="1" x14ac:dyDescent="0.35">
      <c r="A3" s="313"/>
      <c r="B3" s="314"/>
      <c r="C3" s="314"/>
      <c r="D3" s="314"/>
      <c r="E3" s="314"/>
      <c r="F3" s="314"/>
      <c r="G3" s="314"/>
      <c r="H3" s="314"/>
      <c r="I3" s="314"/>
      <c r="J3" s="314"/>
      <c r="K3" s="314"/>
      <c r="L3" s="314"/>
      <c r="M3" s="314"/>
      <c r="N3" s="314"/>
      <c r="O3" s="314"/>
      <c r="P3" s="313"/>
      <c r="Q3" s="313"/>
    </row>
    <row r="4" spans="1:17" ht="12.75" customHeight="1" x14ac:dyDescent="0.35">
      <c r="A4" s="313"/>
      <c r="B4" s="314"/>
      <c r="C4" s="314"/>
      <c r="D4" s="314"/>
      <c r="E4" s="314"/>
      <c r="F4" s="314"/>
      <c r="G4" s="314"/>
      <c r="H4" s="314"/>
      <c r="I4" s="314"/>
      <c r="J4" s="314"/>
      <c r="K4" s="314"/>
      <c r="L4" s="314"/>
      <c r="M4" s="314"/>
      <c r="N4" s="314"/>
      <c r="O4" s="314"/>
      <c r="P4" s="313"/>
      <c r="Q4" s="313"/>
    </row>
    <row r="5" spans="1:17" ht="12.75" customHeight="1" x14ac:dyDescent="0.35">
      <c r="A5" s="313"/>
      <c r="B5" s="314"/>
      <c r="C5" s="314"/>
      <c r="D5" s="314"/>
      <c r="E5" s="314"/>
      <c r="F5" s="314"/>
      <c r="G5" s="314"/>
      <c r="H5" s="314"/>
      <c r="I5" s="314"/>
      <c r="J5" s="314"/>
      <c r="K5" s="314"/>
      <c r="L5" s="314"/>
      <c r="M5" s="314"/>
      <c r="N5" s="314"/>
      <c r="O5" s="314"/>
      <c r="P5" s="313"/>
      <c r="Q5" s="313"/>
    </row>
    <row r="6" spans="1:17" ht="12.75" customHeight="1" x14ac:dyDescent="0.35">
      <c r="A6" s="445"/>
      <c r="B6" s="314"/>
      <c r="C6" s="314"/>
      <c r="D6" s="314"/>
      <c r="E6" s="314"/>
      <c r="F6" s="314"/>
      <c r="G6" s="314"/>
      <c r="H6" s="314"/>
      <c r="I6" s="314"/>
      <c r="J6" s="314"/>
      <c r="K6" s="314"/>
      <c r="L6" s="314"/>
      <c r="M6" s="314"/>
      <c r="N6" s="314"/>
      <c r="O6" s="314"/>
      <c r="P6" s="313"/>
      <c r="Q6" s="313"/>
    </row>
    <row r="7" spans="1:17" ht="12.4" customHeight="1" x14ac:dyDescent="0.35">
      <c r="A7" s="313"/>
      <c r="B7" s="313"/>
      <c r="C7" s="621" t="str">
        <f>Contacts!C7</f>
        <v>PUBLIC LIBRARY STATISTICS 2019-20 ACTUALS AND 2020-21 ESTIMATES</v>
      </c>
      <c r="D7" s="621"/>
      <c r="E7" s="621"/>
      <c r="F7" s="621"/>
      <c r="G7" s="621"/>
      <c r="H7" s="621"/>
      <c r="I7" s="621"/>
      <c r="J7" s="621"/>
      <c r="K7" s="621"/>
      <c r="L7" s="621"/>
      <c r="M7" s="621"/>
      <c r="N7" s="621"/>
      <c r="O7" s="621"/>
      <c r="P7" s="621"/>
      <c r="Q7" s="313"/>
    </row>
    <row r="8" spans="1:17" ht="12.75" customHeight="1" thickBot="1" x14ac:dyDescent="0.4">
      <c r="A8" s="313"/>
      <c r="B8" s="314"/>
      <c r="C8" s="314"/>
      <c r="D8" s="314"/>
      <c r="E8" s="314"/>
      <c r="F8" s="314"/>
      <c r="G8" s="314"/>
      <c r="H8" s="314"/>
      <c r="I8" s="314"/>
      <c r="J8" s="314"/>
      <c r="K8" s="314"/>
      <c r="L8" s="314"/>
      <c r="M8" s="314"/>
      <c r="N8" s="314"/>
      <c r="O8" s="314"/>
      <c r="P8" s="313"/>
      <c r="Q8" s="313"/>
    </row>
    <row r="9" spans="1:17" s="296" customFormat="1" ht="15.75" customHeight="1" thickBot="1" x14ac:dyDescent="0.4">
      <c r="A9" s="315"/>
      <c r="B9" s="624" t="s">
        <v>74</v>
      </c>
      <c r="C9" s="625"/>
      <c r="D9" s="625"/>
      <c r="E9" s="625"/>
      <c r="F9" s="625"/>
      <c r="G9" s="625"/>
      <c r="H9" s="625"/>
      <c r="I9" s="625"/>
      <c r="J9" s="625"/>
      <c r="K9" s="625"/>
      <c r="L9" s="625"/>
      <c r="M9" s="625"/>
      <c r="N9" s="625"/>
      <c r="O9" s="625"/>
      <c r="P9" s="626"/>
      <c r="Q9" s="315"/>
    </row>
    <row r="10" spans="1:17" s="296" customFormat="1" ht="12.75" customHeight="1" x14ac:dyDescent="0.35">
      <c r="A10" s="315"/>
      <c r="B10" s="316"/>
      <c r="C10" s="317"/>
      <c r="D10" s="317"/>
      <c r="E10" s="317"/>
      <c r="F10" s="317"/>
      <c r="G10" s="317"/>
      <c r="H10" s="317"/>
      <c r="I10" s="317"/>
      <c r="J10" s="317"/>
      <c r="K10" s="317"/>
      <c r="L10" s="317"/>
      <c r="M10" s="317"/>
      <c r="N10" s="317"/>
      <c r="O10" s="317"/>
      <c r="P10" s="318"/>
      <c r="Q10" s="315"/>
    </row>
    <row r="11" spans="1:17" s="296" customFormat="1" ht="12.75" customHeight="1" x14ac:dyDescent="0.35">
      <c r="A11" s="315"/>
      <c r="B11" s="319"/>
      <c r="C11" s="622" t="s">
        <v>7155</v>
      </c>
      <c r="D11" s="622"/>
      <c r="E11" s="622"/>
      <c r="F11" s="622"/>
      <c r="G11" s="622"/>
      <c r="H11" s="622"/>
      <c r="I11" s="622"/>
      <c r="J11" s="622"/>
      <c r="K11" s="622"/>
      <c r="L11" s="622"/>
      <c r="M11" s="622"/>
      <c r="N11" s="622"/>
      <c r="O11" s="622"/>
      <c r="P11" s="322"/>
      <c r="Q11" s="315"/>
    </row>
    <row r="12" spans="1:17" s="296" customFormat="1" ht="12.75" customHeight="1" x14ac:dyDescent="0.35">
      <c r="A12" s="315"/>
      <c r="B12" s="319"/>
      <c r="C12" s="622" t="s">
        <v>7156</v>
      </c>
      <c r="D12" s="622"/>
      <c r="E12" s="622"/>
      <c r="F12" s="622"/>
      <c r="G12" s="622"/>
      <c r="H12" s="622"/>
      <c r="I12" s="622"/>
      <c r="J12" s="622"/>
      <c r="K12" s="622"/>
      <c r="L12" s="622"/>
      <c r="M12" s="622"/>
      <c r="N12" s="622"/>
      <c r="O12" s="622"/>
      <c r="P12" s="322"/>
      <c r="Q12" s="315"/>
    </row>
    <row r="13" spans="1:17" s="296" customFormat="1" ht="12.75" customHeight="1" x14ac:dyDescent="0.35">
      <c r="A13" s="315"/>
      <c r="B13" s="319"/>
      <c r="C13" s="448"/>
      <c r="D13" s="321"/>
      <c r="E13" s="605"/>
      <c r="F13" s="605"/>
      <c r="G13" s="449"/>
      <c r="H13" s="449"/>
      <c r="I13" s="449"/>
      <c r="J13" s="449"/>
      <c r="K13" s="449"/>
      <c r="L13" s="449"/>
      <c r="M13" s="449"/>
      <c r="N13" s="449"/>
      <c r="O13" s="449"/>
      <c r="P13" s="322"/>
      <c r="Q13" s="315"/>
    </row>
    <row r="14" spans="1:17" s="296" customFormat="1" ht="12.75" customHeight="1" thickBot="1" x14ac:dyDescent="0.4">
      <c r="A14" s="315"/>
      <c r="B14" s="323"/>
      <c r="C14" s="324"/>
      <c r="D14" s="423"/>
      <c r="E14" s="325"/>
      <c r="F14" s="325"/>
      <c r="G14" s="325"/>
      <c r="H14" s="325"/>
      <c r="I14" s="325"/>
      <c r="J14" s="325"/>
      <c r="K14" s="325"/>
      <c r="L14" s="325"/>
      <c r="M14" s="325"/>
      <c r="N14" s="325"/>
      <c r="O14" s="325"/>
      <c r="P14" s="326"/>
      <c r="Q14" s="315"/>
    </row>
    <row r="15" spans="1:17" s="104" customFormat="1" ht="12.75" customHeight="1" thickBot="1" x14ac:dyDescent="0.4">
      <c r="A15" s="327"/>
      <c r="B15" s="321"/>
      <c r="C15" s="321"/>
      <c r="D15" s="321"/>
      <c r="E15" s="314"/>
      <c r="F15" s="314"/>
      <c r="G15" s="314"/>
      <c r="H15" s="314"/>
      <c r="I15" s="314"/>
      <c r="J15" s="314"/>
      <c r="K15" s="314"/>
      <c r="L15" s="314"/>
      <c r="M15" s="314"/>
      <c r="N15" s="314"/>
      <c r="O15" s="314"/>
      <c r="P15" s="321"/>
      <c r="Q15" s="327"/>
    </row>
    <row r="16" spans="1:17" s="296" customFormat="1" ht="15.75" customHeight="1" thickBot="1" x14ac:dyDescent="0.4">
      <c r="A16" s="315"/>
      <c r="B16" s="624" t="s">
        <v>75</v>
      </c>
      <c r="C16" s="625"/>
      <c r="D16" s="625"/>
      <c r="E16" s="625"/>
      <c r="F16" s="625"/>
      <c r="G16" s="625"/>
      <c r="H16" s="625"/>
      <c r="I16" s="625"/>
      <c r="J16" s="625"/>
      <c r="K16" s="625"/>
      <c r="L16" s="625"/>
      <c r="M16" s="625"/>
      <c r="N16" s="625"/>
      <c r="O16" s="625"/>
      <c r="P16" s="626"/>
      <c r="Q16" s="315"/>
    </row>
    <row r="17" spans="1:17" ht="12.75" customHeight="1" x14ac:dyDescent="0.35">
      <c r="A17" s="313"/>
      <c r="B17" s="328"/>
      <c r="C17" s="329"/>
      <c r="D17" s="329"/>
      <c r="E17" s="329"/>
      <c r="F17" s="329"/>
      <c r="G17" s="329"/>
      <c r="H17" s="329"/>
      <c r="I17" s="329"/>
      <c r="J17" s="329"/>
      <c r="K17" s="329"/>
      <c r="L17" s="329"/>
      <c r="M17" s="329"/>
      <c r="N17" s="329"/>
      <c r="O17" s="329"/>
      <c r="P17" s="330"/>
      <c r="Q17" s="313"/>
    </row>
    <row r="18" spans="1:17" ht="12.75" customHeight="1" x14ac:dyDescent="0.35">
      <c r="A18" s="313"/>
      <c r="B18" s="328"/>
      <c r="C18" s="320" t="s">
        <v>795</v>
      </c>
      <c r="D18" s="329"/>
      <c r="E18" s="329"/>
      <c r="F18" s="329"/>
      <c r="G18" s="329"/>
      <c r="H18" s="329"/>
      <c r="I18" s="329"/>
      <c r="J18" s="329"/>
      <c r="K18" s="329"/>
      <c r="L18" s="329"/>
      <c r="M18" s="329"/>
      <c r="N18" s="329"/>
      <c r="O18" s="329"/>
      <c r="P18" s="330"/>
      <c r="Q18" s="313"/>
    </row>
    <row r="19" spans="1:17" ht="12.75" customHeight="1" x14ac:dyDescent="0.35">
      <c r="A19" s="313"/>
      <c r="B19" s="328"/>
      <c r="C19" s="331" t="s">
        <v>796</v>
      </c>
      <c r="D19" s="329"/>
      <c r="E19" s="329"/>
      <c r="F19" s="329"/>
      <c r="G19" s="329"/>
      <c r="H19" s="329"/>
      <c r="I19" s="329"/>
      <c r="J19" s="329"/>
      <c r="K19" s="329"/>
      <c r="L19" s="329"/>
      <c r="M19" s="329"/>
      <c r="N19" s="329"/>
      <c r="O19" s="329"/>
      <c r="P19" s="330"/>
      <c r="Q19" s="313"/>
    </row>
    <row r="20" spans="1:17" ht="12.75" customHeight="1" x14ac:dyDescent="0.35">
      <c r="A20" s="313"/>
      <c r="B20" s="328"/>
      <c r="C20" s="329"/>
      <c r="D20" s="329"/>
      <c r="E20" s="329"/>
      <c r="F20" s="329"/>
      <c r="G20" s="329"/>
      <c r="H20" s="329"/>
      <c r="I20" s="329"/>
      <c r="J20" s="329"/>
      <c r="K20" s="329"/>
      <c r="L20" s="329"/>
      <c r="M20" s="329"/>
      <c r="N20" s="329"/>
      <c r="O20" s="329"/>
      <c r="P20" s="330"/>
      <c r="Q20" s="313"/>
    </row>
    <row r="21" spans="1:17" ht="12.75" customHeight="1" x14ac:dyDescent="0.35">
      <c r="A21" s="313"/>
      <c r="B21" s="332"/>
      <c r="C21" s="331"/>
      <c r="D21" s="331"/>
      <c r="E21" s="333"/>
      <c r="F21" s="331" t="s">
        <v>6856</v>
      </c>
      <c r="G21" s="329"/>
      <c r="H21" s="313"/>
      <c r="I21" s="313"/>
      <c r="J21" s="334" t="s">
        <v>798</v>
      </c>
      <c r="K21" s="331" t="s">
        <v>6851</v>
      </c>
      <c r="L21" s="329"/>
      <c r="M21" s="329"/>
      <c r="N21" s="329"/>
      <c r="O21" s="329"/>
      <c r="P21" s="330"/>
      <c r="Q21" s="313"/>
    </row>
    <row r="22" spans="1:17" ht="12.75" customHeight="1" x14ac:dyDescent="0.35">
      <c r="A22" s="313"/>
      <c r="B22" s="332"/>
      <c r="C22" s="331"/>
      <c r="D22" s="331"/>
      <c r="E22" s="329"/>
      <c r="F22" s="331" t="s">
        <v>6857</v>
      </c>
      <c r="G22" s="329"/>
      <c r="H22" s="313"/>
      <c r="I22" s="313"/>
      <c r="J22" s="334" t="s">
        <v>799</v>
      </c>
      <c r="K22" s="394" t="s">
        <v>329</v>
      </c>
      <c r="L22" s="329"/>
      <c r="M22" s="329"/>
      <c r="N22" s="329"/>
      <c r="O22" s="329"/>
      <c r="P22" s="330"/>
      <c r="Q22" s="313"/>
    </row>
    <row r="23" spans="1:17" ht="12.75" customHeight="1" x14ac:dyDescent="0.35">
      <c r="A23" s="313"/>
      <c r="B23" s="328"/>
      <c r="C23" s="329"/>
      <c r="D23" s="329"/>
      <c r="E23" s="329"/>
      <c r="F23" s="329"/>
      <c r="G23" s="329"/>
      <c r="H23" s="329"/>
      <c r="I23" s="329"/>
      <c r="J23" s="329"/>
      <c r="K23" s="329"/>
      <c r="L23" s="329"/>
      <c r="M23" s="329"/>
      <c r="N23" s="329"/>
      <c r="O23" s="329"/>
      <c r="P23" s="330"/>
      <c r="Q23" s="313"/>
    </row>
    <row r="24" spans="1:17" ht="12.75" customHeight="1" x14ac:dyDescent="0.35">
      <c r="A24" s="313"/>
      <c r="B24" s="335"/>
      <c r="C24" s="627" t="s">
        <v>234</v>
      </c>
      <c r="D24" s="627"/>
      <c r="E24" s="627"/>
      <c r="F24" s="627"/>
      <c r="G24" s="627"/>
      <c r="H24" s="627"/>
      <c r="I24" s="627"/>
      <c r="J24" s="627"/>
      <c r="K24" s="627"/>
      <c r="L24" s="627"/>
      <c r="M24" s="627"/>
      <c r="N24" s="627"/>
      <c r="O24" s="627"/>
      <c r="P24" s="629"/>
      <c r="Q24" s="313"/>
    </row>
    <row r="25" spans="1:17" ht="12.75" customHeight="1" x14ac:dyDescent="0.35">
      <c r="A25" s="313"/>
      <c r="B25" s="336"/>
      <c r="C25" s="337"/>
      <c r="D25" s="337"/>
      <c r="E25" s="337"/>
      <c r="F25" s="337"/>
      <c r="G25" s="337"/>
      <c r="H25" s="337"/>
      <c r="I25" s="337"/>
      <c r="J25" s="337"/>
      <c r="K25" s="337"/>
      <c r="L25" s="337"/>
      <c r="M25" s="337"/>
      <c r="N25" s="337"/>
      <c r="O25" s="337"/>
      <c r="P25" s="330"/>
      <c r="Q25" s="313"/>
    </row>
    <row r="26" spans="1:17" ht="12.75" customHeight="1" x14ac:dyDescent="0.35">
      <c r="A26" s="313"/>
      <c r="B26" s="332"/>
      <c r="C26" s="313">
        <v>0</v>
      </c>
      <c r="D26" s="331"/>
      <c r="E26" s="331" t="s">
        <v>235</v>
      </c>
      <c r="F26" s="337"/>
      <c r="G26" s="313"/>
      <c r="H26" s="313"/>
      <c r="I26" s="334" t="s">
        <v>793</v>
      </c>
      <c r="J26" s="313"/>
      <c r="K26" s="612" t="s">
        <v>794</v>
      </c>
      <c r="L26" s="612"/>
      <c r="M26" s="612"/>
      <c r="N26" s="612"/>
      <c r="O26" s="612"/>
      <c r="P26" s="330"/>
      <c r="Q26" s="313"/>
    </row>
    <row r="27" spans="1:17" ht="12.75" customHeight="1" x14ac:dyDescent="0.35">
      <c r="A27" s="313"/>
      <c r="B27" s="332"/>
      <c r="C27" s="334" t="s">
        <v>558</v>
      </c>
      <c r="D27" s="331"/>
      <c r="E27" s="331" t="s">
        <v>236</v>
      </c>
      <c r="F27" s="337"/>
      <c r="G27" s="313"/>
      <c r="H27" s="313"/>
      <c r="I27" s="313"/>
      <c r="J27" s="313"/>
      <c r="K27" s="612"/>
      <c r="L27" s="612"/>
      <c r="M27" s="612"/>
      <c r="N27" s="612"/>
      <c r="O27" s="612"/>
      <c r="P27" s="330"/>
      <c r="Q27" s="313"/>
    </row>
    <row r="28" spans="1:17" ht="12.75" customHeight="1" x14ac:dyDescent="0.35">
      <c r="A28" s="313"/>
      <c r="B28" s="336"/>
      <c r="C28" s="313"/>
      <c r="D28" s="337"/>
      <c r="E28" s="337"/>
      <c r="F28" s="337"/>
      <c r="G28" s="313"/>
      <c r="H28" s="313"/>
      <c r="I28" s="313"/>
      <c r="J28" s="313"/>
      <c r="K28" s="612"/>
      <c r="L28" s="612"/>
      <c r="M28" s="612"/>
      <c r="N28" s="612"/>
      <c r="O28" s="612"/>
      <c r="P28" s="330"/>
      <c r="Q28" s="313"/>
    </row>
    <row r="29" spans="1:17" ht="12.75" customHeight="1" x14ac:dyDescent="0.35">
      <c r="A29" s="313"/>
      <c r="B29" s="335"/>
      <c r="C29" s="313" t="s">
        <v>650</v>
      </c>
      <c r="D29" s="313"/>
      <c r="E29" s="313"/>
      <c r="F29" s="313"/>
      <c r="G29" s="313"/>
      <c r="H29" s="313"/>
      <c r="I29" s="313"/>
      <c r="J29" s="313"/>
      <c r="K29" s="313"/>
      <c r="L29" s="313"/>
      <c r="M29" s="331"/>
      <c r="N29" s="331"/>
      <c r="O29" s="331"/>
      <c r="P29" s="330"/>
      <c r="Q29" s="313"/>
    </row>
    <row r="30" spans="1:17" ht="12.75" customHeight="1" x14ac:dyDescent="0.35">
      <c r="A30" s="313"/>
      <c r="B30" s="335"/>
      <c r="C30" s="313" t="s">
        <v>564</v>
      </c>
      <c r="D30" s="313"/>
      <c r="E30" s="313"/>
      <c r="F30" s="313"/>
      <c r="G30" s="313"/>
      <c r="H30" s="313"/>
      <c r="I30" s="313"/>
      <c r="J30" s="313"/>
      <c r="K30" s="313"/>
      <c r="L30" s="313"/>
      <c r="M30" s="331"/>
      <c r="N30" s="331"/>
      <c r="O30" s="331"/>
      <c r="P30" s="330"/>
      <c r="Q30" s="313"/>
    </row>
    <row r="31" spans="1:17" ht="15" x14ac:dyDescent="0.35">
      <c r="A31" s="313"/>
      <c r="B31" s="335"/>
      <c r="C31" s="313" t="s">
        <v>797</v>
      </c>
      <c r="D31" s="313"/>
      <c r="E31" s="314"/>
      <c r="F31" s="314"/>
      <c r="G31" s="314"/>
      <c r="H31" s="314"/>
      <c r="I31" s="314"/>
      <c r="J31" s="314"/>
      <c r="K31" s="314"/>
      <c r="L31" s="314"/>
      <c r="M31" s="338"/>
      <c r="N31" s="338"/>
      <c r="O31" s="338"/>
      <c r="P31" s="330"/>
      <c r="Q31" s="313"/>
    </row>
    <row r="32" spans="1:17" ht="12.75" customHeight="1" x14ac:dyDescent="0.35">
      <c r="A32" s="313"/>
      <c r="B32" s="335"/>
      <c r="C32" s="313"/>
      <c r="D32" s="313"/>
      <c r="E32" s="314"/>
      <c r="F32" s="314"/>
      <c r="G32" s="314"/>
      <c r="H32" s="314"/>
      <c r="I32" s="314"/>
      <c r="J32" s="314"/>
      <c r="K32" s="314"/>
      <c r="L32" s="314"/>
      <c r="M32" s="338"/>
      <c r="N32" s="338"/>
      <c r="O32" s="338"/>
      <c r="P32" s="330"/>
      <c r="Q32" s="313"/>
    </row>
    <row r="33" spans="1:17" ht="12.75" customHeight="1" x14ac:dyDescent="0.35">
      <c r="A33" s="313"/>
      <c r="B33" s="335"/>
      <c r="C33" s="627" t="s">
        <v>651</v>
      </c>
      <c r="D33" s="627"/>
      <c r="E33" s="627"/>
      <c r="F33" s="627"/>
      <c r="G33" s="627"/>
      <c r="H33" s="627"/>
      <c r="I33" s="627"/>
      <c r="J33" s="627"/>
      <c r="K33" s="627"/>
      <c r="L33" s="627"/>
      <c r="M33" s="627"/>
      <c r="N33" s="627"/>
      <c r="O33" s="627"/>
      <c r="P33" s="339"/>
      <c r="Q33" s="313"/>
    </row>
    <row r="34" spans="1:17" ht="12.75" customHeight="1" thickBot="1" x14ac:dyDescent="0.4">
      <c r="A34" s="313"/>
      <c r="B34" s="340"/>
      <c r="C34" s="341"/>
      <c r="D34" s="341"/>
      <c r="E34" s="341"/>
      <c r="F34" s="341"/>
      <c r="G34" s="341"/>
      <c r="H34" s="341"/>
      <c r="I34" s="341"/>
      <c r="J34" s="341"/>
      <c r="K34" s="341"/>
      <c r="L34" s="341"/>
      <c r="M34" s="341"/>
      <c r="N34" s="341"/>
      <c r="O34" s="341"/>
      <c r="P34" s="342"/>
      <c r="Q34" s="313"/>
    </row>
    <row r="35" spans="1:17" ht="12.75" customHeight="1" thickBot="1" x14ac:dyDescent="0.4">
      <c r="A35" s="313"/>
      <c r="B35" s="313"/>
      <c r="C35" s="343"/>
      <c r="D35" s="313"/>
      <c r="E35" s="313"/>
      <c r="F35" s="313"/>
      <c r="G35" s="313"/>
      <c r="H35" s="313"/>
      <c r="I35" s="313"/>
      <c r="J35" s="313"/>
      <c r="K35" s="313"/>
      <c r="L35" s="313"/>
      <c r="M35" s="313"/>
      <c r="N35" s="313"/>
      <c r="O35" s="313"/>
      <c r="P35" s="313"/>
      <c r="Q35" s="313"/>
    </row>
    <row r="36" spans="1:17" s="296" customFormat="1" ht="15.75" customHeight="1" thickBot="1" x14ac:dyDescent="0.4">
      <c r="A36" s="315"/>
      <c r="B36" s="624" t="s">
        <v>76</v>
      </c>
      <c r="C36" s="625"/>
      <c r="D36" s="625"/>
      <c r="E36" s="625"/>
      <c r="F36" s="625"/>
      <c r="G36" s="625"/>
      <c r="H36" s="625"/>
      <c r="I36" s="625"/>
      <c r="J36" s="625"/>
      <c r="K36" s="625"/>
      <c r="L36" s="625"/>
      <c r="M36" s="625"/>
      <c r="N36" s="625"/>
      <c r="O36" s="625"/>
      <c r="P36" s="626"/>
      <c r="Q36" s="315"/>
    </row>
    <row r="37" spans="1:17" s="104" customFormat="1" ht="15.75" customHeight="1" x14ac:dyDescent="0.35">
      <c r="A37" s="327"/>
      <c r="B37" s="344"/>
      <c r="C37" s="345"/>
      <c r="D37" s="346"/>
      <c r="E37" s="346"/>
      <c r="F37" s="346"/>
      <c r="G37" s="346"/>
      <c r="H37" s="346"/>
      <c r="I37" s="346"/>
      <c r="J37" s="346"/>
      <c r="K37" s="346"/>
      <c r="L37" s="346"/>
      <c r="M37" s="346"/>
      <c r="N37" s="346"/>
      <c r="O37" s="346"/>
      <c r="P37" s="347"/>
      <c r="Q37" s="327"/>
    </row>
    <row r="38" spans="1:17" s="104" customFormat="1" ht="15.75" customHeight="1" x14ac:dyDescent="0.35">
      <c r="A38" s="327"/>
      <c r="B38" s="344"/>
      <c r="C38" s="320" t="s">
        <v>7151</v>
      </c>
      <c r="D38" s="346"/>
      <c r="E38" s="346"/>
      <c r="F38" s="346"/>
      <c r="G38" s="346"/>
      <c r="H38" s="346"/>
      <c r="I38" s="346"/>
      <c r="J38" s="346"/>
      <c r="K38" s="346"/>
      <c r="L38" s="346"/>
      <c r="M38" s="346"/>
      <c r="N38" s="346"/>
      <c r="O38" s="346"/>
      <c r="P38" s="347"/>
      <c r="Q38" s="327"/>
    </row>
    <row r="39" spans="1:17" s="104" customFormat="1" ht="15.75" customHeight="1" x14ac:dyDescent="0.35">
      <c r="A39" s="327"/>
      <c r="B39" s="344"/>
      <c r="C39" s="320" t="s">
        <v>7152</v>
      </c>
      <c r="D39" s="346"/>
      <c r="E39" s="346"/>
      <c r="F39" s="346"/>
      <c r="G39" s="346"/>
      <c r="H39" s="346"/>
      <c r="I39" s="346"/>
      <c r="J39" s="346"/>
      <c r="K39" s="346"/>
      <c r="L39" s="346"/>
      <c r="M39" s="346"/>
      <c r="N39" s="346"/>
      <c r="O39" s="346"/>
      <c r="P39" s="347"/>
      <c r="Q39" s="327"/>
    </row>
    <row r="40" spans="1:17" s="104" customFormat="1" ht="15.75" customHeight="1" x14ac:dyDescent="0.35">
      <c r="A40" s="327"/>
      <c r="B40" s="344"/>
      <c r="C40" s="320" t="s">
        <v>7153</v>
      </c>
      <c r="D40" s="346"/>
      <c r="E40" s="346"/>
      <c r="F40" s="346"/>
      <c r="G40" s="346"/>
      <c r="H40" s="346"/>
      <c r="I40" s="346"/>
      <c r="J40" s="346"/>
      <c r="K40" s="346"/>
      <c r="L40" s="346"/>
      <c r="M40" s="346"/>
      <c r="N40" s="346"/>
      <c r="O40" s="346"/>
      <c r="P40" s="347"/>
      <c r="Q40" s="327"/>
    </row>
    <row r="41" spans="1:17" s="104" customFormat="1" ht="11.65" customHeight="1" x14ac:dyDescent="0.35">
      <c r="A41" s="327"/>
      <c r="B41" s="344"/>
      <c r="C41" s="320"/>
      <c r="D41" s="346"/>
      <c r="E41" s="346"/>
      <c r="F41" s="346"/>
      <c r="G41" s="346"/>
      <c r="H41" s="346"/>
      <c r="I41" s="346"/>
      <c r="J41" s="346"/>
      <c r="K41" s="346"/>
      <c r="L41" s="346"/>
      <c r="M41" s="346"/>
      <c r="N41" s="346"/>
      <c r="O41" s="346"/>
      <c r="P41" s="347"/>
      <c r="Q41" s="327"/>
    </row>
    <row r="42" spans="1:17" ht="12.75" customHeight="1" x14ac:dyDescent="0.35">
      <c r="A42" s="313"/>
      <c r="B42" s="335"/>
      <c r="C42" s="331" t="s">
        <v>805</v>
      </c>
      <c r="D42" s="313"/>
      <c r="E42" s="313"/>
      <c r="F42" s="313"/>
      <c r="G42" s="313"/>
      <c r="H42" s="313"/>
      <c r="I42" s="313"/>
      <c r="J42" s="313"/>
      <c r="K42" s="313"/>
      <c r="L42" s="313"/>
      <c r="M42" s="313"/>
      <c r="N42" s="313"/>
      <c r="O42" s="313"/>
      <c r="P42" s="330"/>
      <c r="Q42" s="313"/>
    </row>
    <row r="43" spans="1:17" ht="12.75" customHeight="1" x14ac:dyDescent="0.35">
      <c r="A43" s="313"/>
      <c r="B43" s="335"/>
      <c r="C43" s="348"/>
      <c r="D43" s="313"/>
      <c r="E43" s="313"/>
      <c r="F43" s="313"/>
      <c r="G43" s="313"/>
      <c r="H43" s="313"/>
      <c r="I43" s="313"/>
      <c r="J43" s="313"/>
      <c r="K43" s="313"/>
      <c r="L43" s="313"/>
      <c r="M43" s="313"/>
      <c r="N43" s="313"/>
      <c r="O43" s="313"/>
      <c r="P43" s="330"/>
      <c r="Q43" s="313"/>
    </row>
    <row r="44" spans="1:17" ht="12.75" customHeight="1" x14ac:dyDescent="0.35">
      <c r="A44" s="416"/>
      <c r="B44" s="349"/>
      <c r="C44" s="350" t="str">
        <f>CONCATENATE(Questionnaire!B23," to ",Questionnaire!B37)</f>
        <v>1 to 15</v>
      </c>
      <c r="D44" s="351" t="s">
        <v>6874</v>
      </c>
      <c r="E44" s="313"/>
      <c r="F44" s="313"/>
      <c r="G44" s="313"/>
      <c r="H44" s="313"/>
      <c r="I44" s="313"/>
      <c r="J44" s="313"/>
      <c r="K44" s="313"/>
      <c r="L44" s="313"/>
      <c r="M44" s="313"/>
      <c r="N44" s="313"/>
      <c r="O44" s="313"/>
      <c r="P44" s="330"/>
      <c r="Q44" s="313"/>
    </row>
    <row r="45" spans="1:17" ht="12.75" customHeight="1" x14ac:dyDescent="0.35">
      <c r="A45" s="416"/>
      <c r="B45" s="349"/>
      <c r="C45" s="350"/>
      <c r="D45" s="351"/>
      <c r="E45" s="313"/>
      <c r="F45" s="313"/>
      <c r="G45" s="313"/>
      <c r="H45" s="313"/>
      <c r="I45" s="313"/>
      <c r="J45" s="313"/>
      <c r="K45" s="313"/>
      <c r="L45" s="313"/>
      <c r="M45" s="313"/>
      <c r="N45" s="313"/>
      <c r="O45" s="313"/>
      <c r="P45" s="330"/>
      <c r="Q45" s="313"/>
    </row>
    <row r="46" spans="1:17" ht="12.75" customHeight="1" x14ac:dyDescent="0.35">
      <c r="A46" s="416"/>
      <c r="B46" s="335"/>
      <c r="C46" s="350"/>
      <c r="D46" s="613" t="s">
        <v>809</v>
      </c>
      <c r="E46" s="613"/>
      <c r="F46" s="613"/>
      <c r="G46" s="613"/>
      <c r="H46" s="613"/>
      <c r="I46" s="613"/>
      <c r="J46" s="613"/>
      <c r="K46" s="613"/>
      <c r="L46" s="613"/>
      <c r="M46" s="613"/>
      <c r="N46" s="613"/>
      <c r="O46" s="613"/>
      <c r="P46" s="330"/>
      <c r="Q46" s="313"/>
    </row>
    <row r="47" spans="1:17" ht="12.75" customHeight="1" x14ac:dyDescent="0.35">
      <c r="A47" s="416"/>
      <c r="B47" s="335"/>
      <c r="C47" s="350"/>
      <c r="D47" s="613"/>
      <c r="E47" s="613"/>
      <c r="F47" s="613"/>
      <c r="G47" s="613"/>
      <c r="H47" s="613"/>
      <c r="I47" s="613"/>
      <c r="J47" s="613"/>
      <c r="K47" s="613"/>
      <c r="L47" s="613"/>
      <c r="M47" s="613"/>
      <c r="N47" s="613"/>
      <c r="O47" s="613"/>
      <c r="P47" s="330"/>
      <c r="Q47" s="313"/>
    </row>
    <row r="48" spans="1:17" ht="12.75" customHeight="1" x14ac:dyDescent="0.35">
      <c r="A48" s="416"/>
      <c r="B48" s="335"/>
      <c r="C48" s="350"/>
      <c r="D48" s="313"/>
      <c r="E48" s="313"/>
      <c r="F48" s="313"/>
      <c r="G48" s="313"/>
      <c r="H48" s="313"/>
      <c r="I48" s="313"/>
      <c r="J48" s="313"/>
      <c r="K48" s="313"/>
      <c r="L48" s="313"/>
      <c r="M48" s="313"/>
      <c r="N48" s="313"/>
      <c r="O48" s="313"/>
      <c r="P48" s="330"/>
      <c r="Q48" s="313"/>
    </row>
    <row r="49" spans="1:17" ht="12.75" customHeight="1" x14ac:dyDescent="0.35">
      <c r="A49" s="416"/>
      <c r="B49" s="335"/>
      <c r="C49" s="350"/>
      <c r="D49" s="313" t="s">
        <v>95</v>
      </c>
      <c r="E49" s="313"/>
      <c r="F49" s="313"/>
      <c r="G49" s="313"/>
      <c r="H49" s="313"/>
      <c r="I49" s="313"/>
      <c r="J49" s="313"/>
      <c r="K49" s="313"/>
      <c r="L49" s="313"/>
      <c r="M49" s="313"/>
      <c r="N49" s="313"/>
      <c r="O49" s="313"/>
      <c r="P49" s="330"/>
      <c r="Q49" s="313"/>
    </row>
    <row r="50" spans="1:17" ht="12.75" customHeight="1" x14ac:dyDescent="0.35">
      <c r="A50" s="416"/>
      <c r="B50" s="335"/>
      <c r="C50" s="350"/>
      <c r="D50" s="313"/>
      <c r="E50" s="313"/>
      <c r="F50" s="313"/>
      <c r="G50" s="313"/>
      <c r="H50" s="313"/>
      <c r="I50" s="313"/>
      <c r="J50" s="313"/>
      <c r="K50" s="313"/>
      <c r="L50" s="313"/>
      <c r="M50" s="313"/>
      <c r="N50" s="313"/>
      <c r="O50" s="313"/>
      <c r="P50" s="330"/>
      <c r="Q50" s="313"/>
    </row>
    <row r="51" spans="1:17" ht="12.75" customHeight="1" x14ac:dyDescent="0.35">
      <c r="A51" s="416"/>
      <c r="B51" s="353"/>
      <c r="C51" s="350"/>
      <c r="D51" s="354" t="s">
        <v>96</v>
      </c>
      <c r="E51" s="313"/>
      <c r="F51" s="313"/>
      <c r="G51" s="313"/>
      <c r="H51" s="313"/>
      <c r="I51" s="313"/>
      <c r="J51" s="313"/>
      <c r="K51" s="313"/>
      <c r="L51" s="313"/>
      <c r="M51" s="313"/>
      <c r="N51" s="313"/>
      <c r="O51" s="313"/>
      <c r="P51" s="330"/>
      <c r="Q51" s="313"/>
    </row>
    <row r="52" spans="1:17" ht="12.75" customHeight="1" x14ac:dyDescent="0.35">
      <c r="A52" s="416"/>
      <c r="B52" s="335"/>
      <c r="C52" s="350"/>
      <c r="D52" s="605" t="s">
        <v>807</v>
      </c>
      <c r="E52" s="605"/>
      <c r="F52" s="605"/>
      <c r="G52" s="605"/>
      <c r="H52" s="605"/>
      <c r="I52" s="605"/>
      <c r="J52" s="605"/>
      <c r="K52" s="605"/>
      <c r="L52" s="605"/>
      <c r="M52" s="605"/>
      <c r="N52" s="605"/>
      <c r="O52" s="605"/>
      <c r="P52" s="330"/>
      <c r="Q52" s="313"/>
    </row>
    <row r="53" spans="1:17" ht="12.75" customHeight="1" x14ac:dyDescent="0.35">
      <c r="A53" s="416"/>
      <c r="B53" s="335"/>
      <c r="C53" s="350"/>
      <c r="D53" s="605"/>
      <c r="E53" s="605"/>
      <c r="F53" s="605"/>
      <c r="G53" s="605"/>
      <c r="H53" s="605"/>
      <c r="I53" s="605"/>
      <c r="J53" s="605"/>
      <c r="K53" s="605"/>
      <c r="L53" s="605"/>
      <c r="M53" s="605"/>
      <c r="N53" s="605"/>
      <c r="O53" s="605"/>
      <c r="P53" s="330"/>
      <c r="Q53" s="313"/>
    </row>
    <row r="54" spans="1:17" ht="12.75" customHeight="1" x14ac:dyDescent="0.35">
      <c r="A54" s="416"/>
      <c r="B54" s="335"/>
      <c r="C54" s="350"/>
      <c r="D54" s="605"/>
      <c r="E54" s="605"/>
      <c r="F54" s="605"/>
      <c r="G54" s="605"/>
      <c r="H54" s="605"/>
      <c r="I54" s="605"/>
      <c r="J54" s="605"/>
      <c r="K54" s="605"/>
      <c r="L54" s="605"/>
      <c r="M54" s="605"/>
      <c r="N54" s="605"/>
      <c r="O54" s="605"/>
      <c r="P54" s="330"/>
      <c r="Q54" s="313"/>
    </row>
    <row r="55" spans="1:17" ht="12.75" customHeight="1" x14ac:dyDescent="0.35">
      <c r="A55" s="416"/>
      <c r="B55" s="353"/>
      <c r="C55" s="350"/>
      <c r="D55" s="354" t="s">
        <v>418</v>
      </c>
      <c r="E55" s="313"/>
      <c r="F55" s="313"/>
      <c r="G55" s="313"/>
      <c r="H55" s="313"/>
      <c r="I55" s="313"/>
      <c r="J55" s="313"/>
      <c r="K55" s="313"/>
      <c r="L55" s="313"/>
      <c r="M55" s="313"/>
      <c r="N55" s="313"/>
      <c r="O55" s="313"/>
      <c r="P55" s="330"/>
      <c r="Q55" s="313"/>
    </row>
    <row r="56" spans="1:17" ht="12.75" customHeight="1" x14ac:dyDescent="0.35">
      <c r="A56" s="416"/>
      <c r="B56" s="335"/>
      <c r="C56" s="350"/>
      <c r="D56" s="613" t="s">
        <v>7125</v>
      </c>
      <c r="E56" s="613"/>
      <c r="F56" s="613"/>
      <c r="G56" s="613"/>
      <c r="H56" s="613"/>
      <c r="I56" s="613"/>
      <c r="J56" s="613"/>
      <c r="K56" s="613"/>
      <c r="L56" s="613"/>
      <c r="M56" s="613"/>
      <c r="N56" s="613"/>
      <c r="O56" s="613"/>
      <c r="P56" s="330"/>
      <c r="Q56" s="313"/>
    </row>
    <row r="57" spans="1:17" ht="12.75" customHeight="1" x14ac:dyDescent="0.35">
      <c r="A57" s="416"/>
      <c r="B57" s="335"/>
      <c r="C57" s="350"/>
      <c r="D57" s="613"/>
      <c r="E57" s="613"/>
      <c r="F57" s="613"/>
      <c r="G57" s="613"/>
      <c r="H57" s="613"/>
      <c r="I57" s="613"/>
      <c r="J57" s="613"/>
      <c r="K57" s="613"/>
      <c r="L57" s="613"/>
      <c r="M57" s="613"/>
      <c r="N57" s="613"/>
      <c r="O57" s="613"/>
      <c r="P57" s="330"/>
      <c r="Q57" s="313"/>
    </row>
    <row r="58" spans="1:17" ht="12.75" customHeight="1" x14ac:dyDescent="0.35">
      <c r="A58" s="416"/>
      <c r="B58" s="335"/>
      <c r="C58" s="418"/>
      <c r="D58" s="613"/>
      <c r="E58" s="613"/>
      <c r="F58" s="613"/>
      <c r="G58" s="613"/>
      <c r="H58" s="613"/>
      <c r="I58" s="613"/>
      <c r="J58" s="613"/>
      <c r="K58" s="613"/>
      <c r="L58" s="613"/>
      <c r="M58" s="613"/>
      <c r="N58" s="613"/>
      <c r="O58" s="613"/>
      <c r="P58" s="330"/>
      <c r="Q58" s="313"/>
    </row>
    <row r="59" spans="1:17" ht="12.75" customHeight="1" x14ac:dyDescent="0.35">
      <c r="A59" s="416"/>
      <c r="B59" s="335"/>
      <c r="C59" s="350"/>
      <c r="D59" s="613"/>
      <c r="E59" s="613"/>
      <c r="F59" s="613"/>
      <c r="G59" s="613"/>
      <c r="H59" s="613"/>
      <c r="I59" s="613"/>
      <c r="J59" s="613"/>
      <c r="K59" s="613"/>
      <c r="L59" s="613"/>
      <c r="M59" s="613"/>
      <c r="N59" s="613"/>
      <c r="O59" s="613"/>
      <c r="P59" s="330"/>
      <c r="Q59" s="313"/>
    </row>
    <row r="60" spans="1:17" ht="12.75" customHeight="1" x14ac:dyDescent="0.35">
      <c r="A60" s="416"/>
      <c r="B60" s="335"/>
      <c r="C60" s="350"/>
      <c r="D60" s="613"/>
      <c r="E60" s="613"/>
      <c r="F60" s="613"/>
      <c r="G60" s="613"/>
      <c r="H60" s="613"/>
      <c r="I60" s="613"/>
      <c r="J60" s="613"/>
      <c r="K60" s="613"/>
      <c r="L60" s="613"/>
      <c r="M60" s="613"/>
      <c r="N60" s="613"/>
      <c r="O60" s="613"/>
      <c r="P60" s="330"/>
      <c r="Q60" s="313"/>
    </row>
    <row r="61" spans="1:17" ht="12.75" customHeight="1" x14ac:dyDescent="0.35">
      <c r="A61" s="416"/>
      <c r="B61" s="335"/>
      <c r="C61" s="350"/>
      <c r="D61" s="613"/>
      <c r="E61" s="613"/>
      <c r="F61" s="613"/>
      <c r="G61" s="613"/>
      <c r="H61" s="613"/>
      <c r="I61" s="613"/>
      <c r="J61" s="613"/>
      <c r="K61" s="613"/>
      <c r="L61" s="613"/>
      <c r="M61" s="613"/>
      <c r="N61" s="613"/>
      <c r="O61" s="613"/>
      <c r="P61" s="330"/>
      <c r="Q61" s="313"/>
    </row>
    <row r="62" spans="1:17" ht="5.25" customHeight="1" thickBot="1" x14ac:dyDescent="0.4">
      <c r="A62" s="416"/>
      <c r="B62" s="355"/>
      <c r="C62" s="356"/>
      <c r="D62" s="357"/>
      <c r="E62" s="357"/>
      <c r="F62" s="357"/>
      <c r="G62" s="357"/>
      <c r="H62" s="357"/>
      <c r="I62" s="357"/>
      <c r="J62" s="357"/>
      <c r="K62" s="357"/>
      <c r="L62" s="357"/>
      <c r="M62" s="357"/>
      <c r="N62" s="357"/>
      <c r="O62" s="357"/>
      <c r="P62" s="358"/>
      <c r="Q62" s="313"/>
    </row>
    <row r="63" spans="1:17" ht="6.75" customHeight="1" x14ac:dyDescent="0.35">
      <c r="A63" s="416"/>
      <c r="B63" s="359"/>
      <c r="C63" s="360"/>
      <c r="D63" s="361"/>
      <c r="E63" s="361"/>
      <c r="F63" s="361"/>
      <c r="G63" s="361"/>
      <c r="H63" s="361"/>
      <c r="I63" s="361"/>
      <c r="J63" s="361"/>
      <c r="K63" s="361"/>
      <c r="L63" s="361"/>
      <c r="M63" s="361"/>
      <c r="N63" s="361"/>
      <c r="O63" s="361"/>
      <c r="P63" s="362"/>
      <c r="Q63" s="313"/>
    </row>
    <row r="64" spans="1:17" ht="12.75" customHeight="1" x14ac:dyDescent="0.35">
      <c r="A64" s="416"/>
      <c r="B64" s="353"/>
      <c r="C64" s="350" t="str">
        <f>CONCATENATE(Questionnaire!B23," to ",Questionnaire!B37)</f>
        <v>1 to 15</v>
      </c>
      <c r="D64" s="354" t="s">
        <v>420</v>
      </c>
      <c r="E64" s="313"/>
      <c r="F64" s="313"/>
      <c r="G64" s="313"/>
      <c r="H64" s="313"/>
      <c r="I64" s="313"/>
      <c r="J64" s="313"/>
      <c r="K64" s="313"/>
      <c r="L64" s="313"/>
      <c r="M64" s="313"/>
      <c r="N64" s="313"/>
      <c r="O64" s="313"/>
      <c r="P64" s="330"/>
      <c r="Q64" s="313"/>
    </row>
    <row r="65" spans="1:17" ht="12.75" customHeight="1" x14ac:dyDescent="0.35">
      <c r="A65" s="416"/>
      <c r="B65" s="335"/>
      <c r="C65" s="350" t="s">
        <v>2416</v>
      </c>
      <c r="D65" s="605" t="s">
        <v>808</v>
      </c>
      <c r="E65" s="605"/>
      <c r="F65" s="605"/>
      <c r="G65" s="605"/>
      <c r="H65" s="605"/>
      <c r="I65" s="605"/>
      <c r="J65" s="605"/>
      <c r="K65" s="605"/>
      <c r="L65" s="605"/>
      <c r="M65" s="605"/>
      <c r="N65" s="605"/>
      <c r="O65" s="605"/>
      <c r="P65" s="330"/>
      <c r="Q65" s="313"/>
    </row>
    <row r="66" spans="1:17" ht="12.75" customHeight="1" x14ac:dyDescent="0.35">
      <c r="A66" s="416"/>
      <c r="B66" s="335"/>
      <c r="C66" s="350"/>
      <c r="D66" s="605"/>
      <c r="E66" s="605"/>
      <c r="F66" s="605"/>
      <c r="G66" s="605"/>
      <c r="H66" s="605"/>
      <c r="I66" s="605"/>
      <c r="J66" s="605"/>
      <c r="K66" s="605"/>
      <c r="L66" s="605"/>
      <c r="M66" s="605"/>
      <c r="N66" s="605"/>
      <c r="O66" s="605"/>
      <c r="P66" s="330"/>
      <c r="Q66" s="313"/>
    </row>
    <row r="67" spans="1:17" ht="12.75" customHeight="1" x14ac:dyDescent="0.35">
      <c r="A67" s="416"/>
      <c r="B67" s="335"/>
      <c r="C67" s="350"/>
      <c r="D67" s="605"/>
      <c r="E67" s="605"/>
      <c r="F67" s="605"/>
      <c r="G67" s="605"/>
      <c r="H67" s="605"/>
      <c r="I67" s="605"/>
      <c r="J67" s="605"/>
      <c r="K67" s="605"/>
      <c r="L67" s="605"/>
      <c r="M67" s="605"/>
      <c r="N67" s="605"/>
      <c r="O67" s="605"/>
      <c r="P67" s="330"/>
      <c r="Q67" s="313"/>
    </row>
    <row r="68" spans="1:17" ht="21.75" customHeight="1" x14ac:dyDescent="0.35">
      <c r="A68" s="416"/>
      <c r="B68" s="335"/>
      <c r="C68" s="350"/>
      <c r="D68" s="611" t="s">
        <v>3642</v>
      </c>
      <c r="E68" s="611"/>
      <c r="F68" s="611"/>
      <c r="G68" s="611"/>
      <c r="H68" s="611"/>
      <c r="I68" s="611"/>
      <c r="J68" s="611"/>
      <c r="K68" s="611"/>
      <c r="L68" s="611"/>
      <c r="M68" s="611"/>
      <c r="N68" s="611"/>
      <c r="O68" s="611"/>
      <c r="P68" s="330"/>
      <c r="Q68" s="313"/>
    </row>
    <row r="69" spans="1:17" ht="12.75" customHeight="1" x14ac:dyDescent="0.35">
      <c r="A69" s="416"/>
      <c r="B69" s="335"/>
      <c r="C69" s="350"/>
      <c r="D69" s="628" t="s">
        <v>417</v>
      </c>
      <c r="E69" s="628"/>
      <c r="F69" s="628"/>
      <c r="G69" s="628"/>
      <c r="H69" s="628"/>
      <c r="I69" s="628"/>
      <c r="J69" s="628"/>
      <c r="K69" s="628"/>
      <c r="L69" s="628"/>
      <c r="M69" s="628"/>
      <c r="N69" s="628"/>
      <c r="O69" s="628"/>
      <c r="P69" s="330"/>
      <c r="Q69" s="313"/>
    </row>
    <row r="70" spans="1:17" ht="12.75" customHeight="1" x14ac:dyDescent="0.35">
      <c r="A70" s="416"/>
      <c r="B70" s="335"/>
      <c r="C70" s="350"/>
      <c r="D70" s="628"/>
      <c r="E70" s="628"/>
      <c r="F70" s="628"/>
      <c r="G70" s="628"/>
      <c r="H70" s="628"/>
      <c r="I70" s="628"/>
      <c r="J70" s="628"/>
      <c r="K70" s="628"/>
      <c r="L70" s="628"/>
      <c r="M70" s="628"/>
      <c r="N70" s="628"/>
      <c r="O70" s="628"/>
      <c r="P70" s="330"/>
      <c r="Q70" s="313"/>
    </row>
    <row r="71" spans="1:17" ht="12.75" customHeight="1" x14ac:dyDescent="0.35">
      <c r="A71" s="416"/>
      <c r="B71" s="335"/>
      <c r="C71" s="350"/>
      <c r="D71" s="628"/>
      <c r="E71" s="628"/>
      <c r="F71" s="628"/>
      <c r="G71" s="628"/>
      <c r="H71" s="628"/>
      <c r="I71" s="628"/>
      <c r="J71" s="628"/>
      <c r="K71" s="628"/>
      <c r="L71" s="628"/>
      <c r="M71" s="628"/>
      <c r="N71" s="628"/>
      <c r="O71" s="628"/>
      <c r="P71" s="330"/>
      <c r="Q71" s="313"/>
    </row>
    <row r="72" spans="1:17" ht="12.75" customHeight="1" x14ac:dyDescent="0.35">
      <c r="A72" s="416"/>
      <c r="B72" s="335"/>
      <c r="C72" s="350"/>
      <c r="D72" s="611" t="s">
        <v>3641</v>
      </c>
      <c r="E72" s="611"/>
      <c r="F72" s="611"/>
      <c r="G72" s="611"/>
      <c r="H72" s="611"/>
      <c r="I72" s="611"/>
      <c r="J72" s="611"/>
      <c r="K72" s="611"/>
      <c r="L72" s="611"/>
      <c r="M72" s="611"/>
      <c r="N72" s="611"/>
      <c r="O72" s="611"/>
      <c r="P72" s="330"/>
      <c r="Q72" s="313"/>
    </row>
    <row r="73" spans="1:17" ht="12.75" customHeight="1" x14ac:dyDescent="0.35">
      <c r="A73" s="416"/>
      <c r="B73" s="335"/>
      <c r="C73" s="350"/>
      <c r="D73" s="611"/>
      <c r="E73" s="611"/>
      <c r="F73" s="611"/>
      <c r="G73" s="611"/>
      <c r="H73" s="611"/>
      <c r="I73" s="611"/>
      <c r="J73" s="611"/>
      <c r="K73" s="611"/>
      <c r="L73" s="611"/>
      <c r="M73" s="611"/>
      <c r="N73" s="611"/>
      <c r="O73" s="611"/>
      <c r="P73" s="330"/>
      <c r="Q73" s="313"/>
    </row>
    <row r="74" spans="1:17" ht="12.75" customHeight="1" x14ac:dyDescent="0.35">
      <c r="A74" s="416"/>
      <c r="B74" s="335"/>
      <c r="C74" s="350"/>
      <c r="D74" s="611"/>
      <c r="E74" s="611"/>
      <c r="F74" s="611"/>
      <c r="G74" s="611"/>
      <c r="H74" s="611"/>
      <c r="I74" s="611"/>
      <c r="J74" s="611"/>
      <c r="K74" s="611"/>
      <c r="L74" s="611"/>
      <c r="M74" s="611"/>
      <c r="N74" s="611"/>
      <c r="O74" s="611"/>
      <c r="P74" s="330"/>
      <c r="Q74" s="313"/>
    </row>
    <row r="75" spans="1:17" ht="12.75" customHeight="1" x14ac:dyDescent="0.35">
      <c r="A75" s="416"/>
      <c r="B75" s="335"/>
      <c r="C75" s="350"/>
      <c r="D75" s="611" t="s">
        <v>6858</v>
      </c>
      <c r="E75" s="611"/>
      <c r="F75" s="611"/>
      <c r="G75" s="611"/>
      <c r="H75" s="611"/>
      <c r="I75" s="611"/>
      <c r="J75" s="611"/>
      <c r="K75" s="611"/>
      <c r="L75" s="611"/>
      <c r="M75" s="611"/>
      <c r="N75" s="611"/>
      <c r="O75" s="611"/>
      <c r="P75" s="330"/>
      <c r="Q75" s="313"/>
    </row>
    <row r="76" spans="1:17" ht="12.75" customHeight="1" x14ac:dyDescent="0.35">
      <c r="A76" s="416"/>
      <c r="B76" s="335"/>
      <c r="C76" s="350"/>
      <c r="D76" s="611"/>
      <c r="E76" s="611"/>
      <c r="F76" s="611"/>
      <c r="G76" s="611"/>
      <c r="H76" s="611"/>
      <c r="I76" s="611"/>
      <c r="J76" s="611"/>
      <c r="K76" s="611"/>
      <c r="L76" s="611"/>
      <c r="M76" s="611"/>
      <c r="N76" s="611"/>
      <c r="O76" s="611"/>
      <c r="P76" s="330"/>
      <c r="Q76" s="313"/>
    </row>
    <row r="77" spans="1:17" ht="12.75" customHeight="1" x14ac:dyDescent="0.35">
      <c r="A77" s="416"/>
      <c r="B77" s="353"/>
      <c r="C77" s="350"/>
      <c r="D77" s="354" t="s">
        <v>812</v>
      </c>
      <c r="E77" s="365"/>
      <c r="F77" s="365"/>
      <c r="G77" s="365"/>
      <c r="H77" s="365"/>
      <c r="I77" s="365"/>
      <c r="J77" s="365"/>
      <c r="K77" s="365"/>
      <c r="L77" s="365"/>
      <c r="M77" s="365"/>
      <c r="N77" s="365"/>
      <c r="O77" s="365"/>
      <c r="P77" s="330"/>
      <c r="Q77" s="313"/>
    </row>
    <row r="78" spans="1:17" ht="12.75" customHeight="1" x14ac:dyDescent="0.35">
      <c r="A78" s="416"/>
      <c r="B78" s="335"/>
      <c r="C78" s="350"/>
      <c r="D78" s="366" t="s">
        <v>813</v>
      </c>
      <c r="E78" s="367"/>
      <c r="F78" s="367"/>
      <c r="G78" s="367"/>
      <c r="H78" s="367"/>
      <c r="I78" s="367"/>
      <c r="J78" s="367"/>
      <c r="K78" s="367"/>
      <c r="L78" s="367"/>
      <c r="M78" s="367"/>
      <c r="N78" s="367"/>
      <c r="O78" s="367"/>
      <c r="P78" s="330"/>
      <c r="Q78" s="313"/>
    </row>
    <row r="79" spans="1:17" ht="12.75" customHeight="1" x14ac:dyDescent="0.35">
      <c r="A79" s="416"/>
      <c r="B79" s="332"/>
      <c r="C79" s="350"/>
      <c r="D79" s="331"/>
      <c r="E79" s="331"/>
      <c r="F79" s="331"/>
      <c r="G79" s="331"/>
      <c r="H79" s="331"/>
      <c r="I79" s="331"/>
      <c r="J79" s="331"/>
      <c r="K79" s="331"/>
      <c r="L79" s="331"/>
      <c r="M79" s="331"/>
      <c r="N79" s="331"/>
      <c r="O79" s="331"/>
      <c r="P79" s="330"/>
      <c r="Q79" s="313"/>
    </row>
    <row r="80" spans="1:17" ht="12.75" customHeight="1" x14ac:dyDescent="0.35">
      <c r="A80" s="416"/>
      <c r="B80" s="353"/>
      <c r="C80" s="350" t="str">
        <f>CONCATENATE(Questionnaire!B48," &amp; ",Questionnaire!B49)</f>
        <v>18 &amp; 19</v>
      </c>
      <c r="D80" s="354" t="str">
        <f>CONCATENATE("Libraries permanently closed and opened during ",Year-1,"-",Year-2000)</f>
        <v>Libraries permanently closed and opened during 2019-20</v>
      </c>
      <c r="E80" s="313"/>
      <c r="F80" s="313"/>
      <c r="G80" s="313"/>
      <c r="H80" s="313"/>
      <c r="I80" s="313"/>
      <c r="J80" s="313"/>
      <c r="K80" s="313"/>
      <c r="L80" s="313"/>
      <c r="M80" s="313"/>
      <c r="N80" s="313"/>
      <c r="O80" s="313"/>
      <c r="P80" s="330"/>
      <c r="Q80" s="313"/>
    </row>
    <row r="81" spans="1:17" ht="12.75" customHeight="1" x14ac:dyDescent="0.35">
      <c r="A81" s="416"/>
      <c r="B81" s="335"/>
      <c r="C81" s="350"/>
      <c r="D81" s="605" t="s">
        <v>2166</v>
      </c>
      <c r="E81" s="605"/>
      <c r="F81" s="605"/>
      <c r="G81" s="605"/>
      <c r="H81" s="605"/>
      <c r="I81" s="605"/>
      <c r="J81" s="605"/>
      <c r="K81" s="605"/>
      <c r="L81" s="605"/>
      <c r="M81" s="605"/>
      <c r="N81" s="605"/>
      <c r="O81" s="605"/>
      <c r="P81" s="330"/>
      <c r="Q81" s="313"/>
    </row>
    <row r="82" spans="1:17" ht="12.75" customHeight="1" x14ac:dyDescent="0.35">
      <c r="A82" s="416"/>
      <c r="B82" s="335"/>
      <c r="C82" s="350"/>
      <c r="D82" s="605"/>
      <c r="E82" s="605"/>
      <c r="F82" s="605"/>
      <c r="G82" s="605"/>
      <c r="H82" s="605"/>
      <c r="I82" s="605"/>
      <c r="J82" s="605"/>
      <c r="K82" s="605"/>
      <c r="L82" s="605"/>
      <c r="M82" s="605"/>
      <c r="N82" s="605"/>
      <c r="O82" s="605"/>
      <c r="P82" s="330"/>
      <c r="Q82" s="313"/>
    </row>
    <row r="83" spans="1:17" ht="12.75" customHeight="1" x14ac:dyDescent="0.35">
      <c r="A83" s="416"/>
      <c r="B83" s="335"/>
      <c r="C83" s="350"/>
      <c r="D83" s="313"/>
      <c r="E83" s="313"/>
      <c r="F83" s="313"/>
      <c r="G83" s="313"/>
      <c r="H83" s="313"/>
      <c r="I83" s="313"/>
      <c r="J83" s="313"/>
      <c r="K83" s="313"/>
      <c r="L83" s="313"/>
      <c r="M83" s="313"/>
      <c r="N83" s="313"/>
      <c r="O83" s="313"/>
      <c r="P83" s="330"/>
      <c r="Q83" s="313"/>
    </row>
    <row r="84" spans="1:17" ht="12.75" customHeight="1" x14ac:dyDescent="0.35">
      <c r="A84" s="416"/>
      <c r="B84" s="335"/>
      <c r="C84" s="350">
        <f>Questionnaire!B48</f>
        <v>18</v>
      </c>
      <c r="D84" s="354" t="str">
        <f>CONCATENATE("Libraries permanently closed during ",Year-1,"-",Year-2000)</f>
        <v>Libraries permanently closed during 2019-20</v>
      </c>
      <c r="E84" s="313"/>
      <c r="F84" s="313"/>
      <c r="G84" s="313"/>
      <c r="H84" s="313"/>
      <c r="I84" s="313"/>
      <c r="J84" s="313"/>
      <c r="K84" s="313"/>
      <c r="L84" s="313"/>
      <c r="M84" s="313"/>
      <c r="N84" s="313"/>
      <c r="O84" s="313"/>
      <c r="P84" s="330"/>
      <c r="Q84" s="313"/>
    </row>
    <row r="85" spans="1:17" ht="12.75" customHeight="1" x14ac:dyDescent="0.35">
      <c r="A85" s="416"/>
      <c r="B85" s="335"/>
      <c r="C85" s="350"/>
      <c r="D85" s="313" t="s">
        <v>2161</v>
      </c>
      <c r="E85" s="313"/>
      <c r="F85" s="313"/>
      <c r="G85" s="313"/>
      <c r="H85" s="313"/>
      <c r="I85" s="313"/>
      <c r="J85" s="313"/>
      <c r="K85" s="313"/>
      <c r="L85" s="313"/>
      <c r="M85" s="313"/>
      <c r="N85" s="313"/>
      <c r="O85" s="313"/>
      <c r="P85" s="330"/>
      <c r="Q85" s="313"/>
    </row>
    <row r="86" spans="1:17" ht="12.75" customHeight="1" x14ac:dyDescent="0.35">
      <c r="A86" s="416"/>
      <c r="B86" s="335"/>
      <c r="C86" s="350"/>
      <c r="D86" s="313" t="s">
        <v>2162</v>
      </c>
      <c r="E86" s="313"/>
      <c r="F86" s="313"/>
      <c r="G86" s="313"/>
      <c r="H86" s="313"/>
      <c r="I86" s="313"/>
      <c r="J86" s="313"/>
      <c r="K86" s="313"/>
      <c r="L86" s="313"/>
      <c r="M86" s="313"/>
      <c r="N86" s="313"/>
      <c r="O86" s="313"/>
      <c r="P86" s="330"/>
      <c r="Q86" s="313"/>
    </row>
    <row r="87" spans="1:17" ht="12.75" customHeight="1" x14ac:dyDescent="0.35">
      <c r="A87" s="416"/>
      <c r="B87" s="335"/>
      <c r="C87" s="350"/>
      <c r="D87" s="313"/>
      <c r="E87" s="313"/>
      <c r="F87" s="313"/>
      <c r="G87" s="313"/>
      <c r="H87" s="313"/>
      <c r="I87" s="313"/>
      <c r="J87" s="313"/>
      <c r="K87" s="313"/>
      <c r="L87" s="313"/>
      <c r="M87" s="313"/>
      <c r="N87" s="313"/>
      <c r="O87" s="313"/>
      <c r="P87" s="330"/>
      <c r="Q87" s="313"/>
    </row>
    <row r="88" spans="1:17" ht="12.75" customHeight="1" x14ac:dyDescent="0.35">
      <c r="A88" s="416"/>
      <c r="B88" s="335"/>
      <c r="C88" s="350">
        <f>Questionnaire!B49</f>
        <v>19</v>
      </c>
      <c r="D88" s="354" t="str">
        <f>CONCATENATE("Libraries opened during ",Year-1,"-",Year-2000)</f>
        <v>Libraries opened during 2019-20</v>
      </c>
      <c r="E88" s="313"/>
      <c r="F88" s="313"/>
      <c r="G88" s="313"/>
      <c r="H88" s="313"/>
      <c r="I88" s="313"/>
      <c r="J88" s="313"/>
      <c r="K88" s="313"/>
      <c r="L88" s="313"/>
      <c r="M88" s="313"/>
      <c r="N88" s="313"/>
      <c r="O88" s="313"/>
      <c r="P88" s="330"/>
      <c r="Q88" s="313"/>
    </row>
    <row r="89" spans="1:17" ht="12.75" customHeight="1" x14ac:dyDescent="0.35">
      <c r="A89" s="416"/>
      <c r="B89" s="335"/>
      <c r="C89" s="350"/>
      <c r="D89" s="605" t="s">
        <v>6843</v>
      </c>
      <c r="E89" s="605"/>
      <c r="F89" s="605"/>
      <c r="G89" s="605"/>
      <c r="H89" s="605"/>
      <c r="I89" s="605"/>
      <c r="J89" s="605"/>
      <c r="K89" s="605"/>
      <c r="L89" s="605"/>
      <c r="M89" s="605"/>
      <c r="N89" s="605"/>
      <c r="O89" s="605"/>
      <c r="P89" s="330"/>
      <c r="Q89" s="313"/>
    </row>
    <row r="90" spans="1:17" ht="12.75" customHeight="1" x14ac:dyDescent="0.35">
      <c r="A90" s="416"/>
      <c r="B90" s="335"/>
      <c r="C90" s="350"/>
      <c r="D90" s="605"/>
      <c r="E90" s="605"/>
      <c r="F90" s="605"/>
      <c r="G90" s="605"/>
      <c r="H90" s="605"/>
      <c r="I90" s="605"/>
      <c r="J90" s="605"/>
      <c r="K90" s="605"/>
      <c r="L90" s="605"/>
      <c r="M90" s="605"/>
      <c r="N90" s="605"/>
      <c r="O90" s="605"/>
      <c r="P90" s="330"/>
      <c r="Q90" s="313"/>
    </row>
    <row r="91" spans="1:17" ht="12.75" customHeight="1" x14ac:dyDescent="0.35">
      <c r="A91" s="416"/>
      <c r="B91" s="335"/>
      <c r="C91" s="350"/>
      <c r="D91" s="313"/>
      <c r="E91" s="313"/>
      <c r="F91" s="313"/>
      <c r="G91" s="313"/>
      <c r="H91" s="313"/>
      <c r="I91" s="313"/>
      <c r="J91" s="313"/>
      <c r="K91" s="313"/>
      <c r="L91" s="313"/>
      <c r="M91" s="313"/>
      <c r="N91" s="313"/>
      <c r="O91" s="313"/>
      <c r="P91" s="330"/>
      <c r="Q91" s="313"/>
    </row>
    <row r="92" spans="1:17" ht="12.75" customHeight="1" x14ac:dyDescent="0.35">
      <c r="A92" s="416"/>
      <c r="B92" s="335"/>
      <c r="C92" s="350"/>
      <c r="D92" s="611" t="s">
        <v>2163</v>
      </c>
      <c r="E92" s="611"/>
      <c r="F92" s="611"/>
      <c r="G92" s="611"/>
      <c r="H92" s="611"/>
      <c r="I92" s="611"/>
      <c r="J92" s="611"/>
      <c r="K92" s="611"/>
      <c r="L92" s="611"/>
      <c r="M92" s="611"/>
      <c r="N92" s="611"/>
      <c r="O92" s="611"/>
      <c r="P92" s="330"/>
      <c r="Q92" s="313"/>
    </row>
    <row r="93" spans="1:17" ht="12.75" customHeight="1" x14ac:dyDescent="0.35">
      <c r="A93" s="416"/>
      <c r="B93" s="335"/>
      <c r="C93" s="350"/>
      <c r="D93" s="611"/>
      <c r="E93" s="611"/>
      <c r="F93" s="611"/>
      <c r="G93" s="611"/>
      <c r="H93" s="611"/>
      <c r="I93" s="611"/>
      <c r="J93" s="611"/>
      <c r="K93" s="611"/>
      <c r="L93" s="611"/>
      <c r="M93" s="611"/>
      <c r="N93" s="611"/>
      <c r="O93" s="611"/>
      <c r="P93" s="330"/>
      <c r="Q93" s="313"/>
    </row>
    <row r="94" spans="1:17" ht="12.75" customHeight="1" x14ac:dyDescent="0.35">
      <c r="A94" s="416"/>
      <c r="B94" s="335"/>
      <c r="C94" s="350"/>
      <c r="D94" s="363"/>
      <c r="E94" s="363"/>
      <c r="F94" s="363"/>
      <c r="G94" s="363"/>
      <c r="H94" s="363"/>
      <c r="I94" s="363"/>
      <c r="J94" s="363"/>
      <c r="K94" s="363"/>
      <c r="L94" s="363"/>
      <c r="M94" s="363"/>
      <c r="N94" s="363"/>
      <c r="O94" s="363"/>
      <c r="P94" s="330"/>
      <c r="Q94" s="313"/>
    </row>
    <row r="95" spans="1:17" ht="12.75" customHeight="1" x14ac:dyDescent="0.35">
      <c r="A95" s="416"/>
      <c r="B95" s="353"/>
      <c r="C95" s="350" t="str">
        <f>CONCATENATE(Questionnaire!B59," &amp; ",Questionnaire!B62)</f>
        <v>21 &amp; 22</v>
      </c>
      <c r="D95" s="354" t="s">
        <v>419</v>
      </c>
      <c r="E95" s="313"/>
      <c r="F95" s="313"/>
      <c r="G95" s="313"/>
      <c r="H95" s="313"/>
      <c r="I95" s="313"/>
      <c r="J95" s="313"/>
      <c r="K95" s="313"/>
      <c r="L95" s="313"/>
      <c r="M95" s="313"/>
      <c r="N95" s="313"/>
      <c r="O95" s="313"/>
      <c r="P95" s="330"/>
      <c r="Q95" s="313"/>
    </row>
    <row r="96" spans="1:17" ht="12.75" customHeight="1" x14ac:dyDescent="0.35">
      <c r="A96" s="416"/>
      <c r="B96" s="335"/>
      <c r="C96" s="350"/>
      <c r="D96" s="605" t="s">
        <v>3640</v>
      </c>
      <c r="E96" s="605"/>
      <c r="F96" s="605"/>
      <c r="G96" s="605"/>
      <c r="H96" s="605"/>
      <c r="I96" s="605"/>
      <c r="J96" s="605"/>
      <c r="K96" s="605"/>
      <c r="L96" s="605"/>
      <c r="M96" s="605"/>
      <c r="N96" s="605"/>
      <c r="O96" s="605"/>
      <c r="P96" s="330"/>
      <c r="Q96" s="313"/>
    </row>
    <row r="97" spans="1:17" ht="12.75" customHeight="1" x14ac:dyDescent="0.35">
      <c r="A97" s="416"/>
      <c r="B97" s="335"/>
      <c r="C97" s="350"/>
      <c r="D97" s="605"/>
      <c r="E97" s="605"/>
      <c r="F97" s="605"/>
      <c r="G97" s="605"/>
      <c r="H97" s="605"/>
      <c r="I97" s="605"/>
      <c r="J97" s="605"/>
      <c r="K97" s="605"/>
      <c r="L97" s="605"/>
      <c r="M97" s="605"/>
      <c r="N97" s="605"/>
      <c r="O97" s="605"/>
      <c r="P97" s="330"/>
      <c r="Q97" s="313"/>
    </row>
    <row r="98" spans="1:17" ht="12.75" customHeight="1" x14ac:dyDescent="0.35">
      <c r="A98" s="416"/>
      <c r="B98" s="335"/>
      <c r="C98" s="350"/>
      <c r="D98" s="605"/>
      <c r="E98" s="605"/>
      <c r="F98" s="605"/>
      <c r="G98" s="605"/>
      <c r="H98" s="605"/>
      <c r="I98" s="605"/>
      <c r="J98" s="605"/>
      <c r="K98" s="605"/>
      <c r="L98" s="605"/>
      <c r="M98" s="605"/>
      <c r="N98" s="605"/>
      <c r="O98" s="605"/>
      <c r="P98" s="330"/>
      <c r="Q98" s="313"/>
    </row>
    <row r="99" spans="1:17" ht="12.75" customHeight="1" x14ac:dyDescent="0.35">
      <c r="A99" s="416"/>
      <c r="B99" s="335"/>
      <c r="C99" s="350"/>
      <c r="D99" s="313"/>
      <c r="E99" s="313"/>
      <c r="F99" s="313"/>
      <c r="G99" s="313"/>
      <c r="H99" s="313"/>
      <c r="I99" s="313"/>
      <c r="J99" s="313"/>
      <c r="K99" s="313"/>
      <c r="L99" s="313"/>
      <c r="M99" s="313"/>
      <c r="N99" s="313"/>
      <c r="O99" s="313"/>
      <c r="P99" s="330"/>
      <c r="Q99" s="313"/>
    </row>
    <row r="100" spans="1:17" ht="12.75" customHeight="1" x14ac:dyDescent="0.35">
      <c r="A100" s="416"/>
      <c r="B100" s="353"/>
      <c r="C100" s="350">
        <f>Questionnaire!B71</f>
        <v>24</v>
      </c>
      <c r="D100" s="354" t="s">
        <v>90</v>
      </c>
      <c r="E100" s="313"/>
      <c r="F100" s="313"/>
      <c r="G100" s="313"/>
      <c r="H100" s="313"/>
      <c r="I100" s="313"/>
      <c r="J100" s="313"/>
      <c r="K100" s="313"/>
      <c r="L100" s="313"/>
      <c r="M100" s="313"/>
      <c r="N100" s="313"/>
      <c r="O100" s="313"/>
      <c r="P100" s="330"/>
      <c r="Q100" s="313"/>
    </row>
    <row r="101" spans="1:17" ht="12.75" customHeight="1" x14ac:dyDescent="0.35">
      <c r="A101" s="416"/>
      <c r="B101" s="335"/>
      <c r="C101" s="350"/>
      <c r="D101" s="613" t="s">
        <v>820</v>
      </c>
      <c r="E101" s="613"/>
      <c r="F101" s="613"/>
      <c r="G101" s="613"/>
      <c r="H101" s="613"/>
      <c r="I101" s="613"/>
      <c r="J101" s="613"/>
      <c r="K101" s="613"/>
      <c r="L101" s="613"/>
      <c r="M101" s="613"/>
      <c r="N101" s="613"/>
      <c r="O101" s="613"/>
      <c r="P101" s="330"/>
      <c r="Q101" s="313"/>
    </row>
    <row r="102" spans="1:17" ht="12.75" customHeight="1" x14ac:dyDescent="0.35">
      <c r="A102" s="416"/>
      <c r="B102" s="335"/>
      <c r="C102" s="350"/>
      <c r="D102" s="613"/>
      <c r="E102" s="613"/>
      <c r="F102" s="613"/>
      <c r="G102" s="613"/>
      <c r="H102" s="613"/>
      <c r="I102" s="613"/>
      <c r="J102" s="613"/>
      <c r="K102" s="613"/>
      <c r="L102" s="613"/>
      <c r="M102" s="613"/>
      <c r="N102" s="613"/>
      <c r="O102" s="613"/>
      <c r="P102" s="330"/>
      <c r="Q102" s="313"/>
    </row>
    <row r="103" spans="1:17" ht="12.75" customHeight="1" x14ac:dyDescent="0.35">
      <c r="A103" s="416"/>
      <c r="B103" s="335"/>
      <c r="C103" s="350"/>
      <c r="D103" s="613"/>
      <c r="E103" s="613"/>
      <c r="F103" s="613"/>
      <c r="G103" s="613"/>
      <c r="H103" s="613"/>
      <c r="I103" s="613"/>
      <c r="J103" s="613"/>
      <c r="K103" s="613"/>
      <c r="L103" s="613"/>
      <c r="M103" s="613"/>
      <c r="N103" s="613"/>
      <c r="O103" s="613"/>
      <c r="P103" s="330"/>
      <c r="Q103" s="313"/>
    </row>
    <row r="104" spans="1:17" ht="12.75" customHeight="1" x14ac:dyDescent="0.35">
      <c r="A104" s="416"/>
      <c r="B104" s="335"/>
      <c r="C104" s="350"/>
      <c r="D104" s="613"/>
      <c r="E104" s="613"/>
      <c r="F104" s="613"/>
      <c r="G104" s="613"/>
      <c r="H104" s="613"/>
      <c r="I104" s="613"/>
      <c r="J104" s="613"/>
      <c r="K104" s="613"/>
      <c r="L104" s="613"/>
      <c r="M104" s="613"/>
      <c r="N104" s="613"/>
      <c r="O104" s="613"/>
      <c r="P104" s="330"/>
      <c r="Q104" s="313"/>
    </row>
    <row r="105" spans="1:17" ht="12.75" customHeight="1" x14ac:dyDescent="0.35">
      <c r="A105" s="416"/>
      <c r="B105" s="335"/>
      <c r="C105" s="350"/>
      <c r="D105" s="613"/>
      <c r="E105" s="613"/>
      <c r="F105" s="613"/>
      <c r="G105" s="613"/>
      <c r="H105" s="613"/>
      <c r="I105" s="613"/>
      <c r="J105" s="613"/>
      <c r="K105" s="613"/>
      <c r="L105" s="613"/>
      <c r="M105" s="613"/>
      <c r="N105" s="613"/>
      <c r="O105" s="613"/>
      <c r="P105" s="330"/>
      <c r="Q105" s="313"/>
    </row>
    <row r="106" spans="1:17" ht="12.75" customHeight="1" x14ac:dyDescent="0.35">
      <c r="A106" s="416"/>
      <c r="B106" s="335"/>
      <c r="C106" s="350"/>
      <c r="D106" s="313"/>
      <c r="E106" s="313"/>
      <c r="F106" s="313"/>
      <c r="G106" s="313"/>
      <c r="H106" s="313"/>
      <c r="I106" s="313"/>
      <c r="J106" s="313"/>
      <c r="K106" s="313"/>
      <c r="L106" s="313"/>
      <c r="M106" s="313"/>
      <c r="N106" s="313"/>
      <c r="O106" s="313"/>
      <c r="P106" s="330"/>
      <c r="Q106" s="313"/>
    </row>
    <row r="107" spans="1:17" ht="12.75" customHeight="1" x14ac:dyDescent="0.35">
      <c r="A107" s="416"/>
      <c r="B107" s="353"/>
      <c r="C107" s="350">
        <f>Questionnaire!B72</f>
        <v>25</v>
      </c>
      <c r="D107" s="606" t="str">
        <f>CONCATENATE("Number of hours available for use of and access to the internet from 1 April ",Year-1," to 31 March ",Year)</f>
        <v>Number of hours available for use of and access to the internet from 1 April 2019 to 31 March 2020</v>
      </c>
      <c r="E107" s="606"/>
      <c r="F107" s="606"/>
      <c r="G107" s="606"/>
      <c r="H107" s="606"/>
      <c r="I107" s="606"/>
      <c r="J107" s="606"/>
      <c r="K107" s="606"/>
      <c r="L107" s="606"/>
      <c r="M107" s="606"/>
      <c r="N107" s="606"/>
      <c r="O107" s="606"/>
      <c r="P107" s="330"/>
      <c r="Q107" s="313"/>
    </row>
    <row r="108" spans="1:17" ht="12.75" customHeight="1" x14ac:dyDescent="0.35">
      <c r="A108" s="416"/>
      <c r="B108" s="353"/>
      <c r="C108" s="350"/>
      <c r="D108" s="606"/>
      <c r="E108" s="606"/>
      <c r="F108" s="606"/>
      <c r="G108" s="606"/>
      <c r="H108" s="606"/>
      <c r="I108" s="606"/>
      <c r="J108" s="606"/>
      <c r="K108" s="606"/>
      <c r="L108" s="606"/>
      <c r="M108" s="606"/>
      <c r="N108" s="606"/>
      <c r="O108" s="606"/>
      <c r="P108" s="330"/>
      <c r="Q108" s="313"/>
    </row>
    <row r="109" spans="1:17" ht="12.75" customHeight="1" x14ac:dyDescent="0.35">
      <c r="A109" s="416"/>
      <c r="B109" s="332"/>
      <c r="C109" s="350"/>
      <c r="D109" s="331" t="s">
        <v>459</v>
      </c>
      <c r="E109" s="313"/>
      <c r="F109" s="313"/>
      <c r="G109" s="313"/>
      <c r="H109" s="313"/>
      <c r="I109" s="313"/>
      <c r="J109" s="313"/>
      <c r="K109" s="313"/>
      <c r="L109" s="313"/>
      <c r="M109" s="313"/>
      <c r="N109" s="313"/>
      <c r="O109" s="313"/>
      <c r="P109" s="330"/>
      <c r="Q109" s="313"/>
    </row>
    <row r="110" spans="1:17" ht="12.75" customHeight="1" x14ac:dyDescent="0.35">
      <c r="A110" s="416"/>
      <c r="B110" s="335"/>
      <c r="C110" s="350"/>
      <c r="D110" s="313"/>
      <c r="E110" s="313"/>
      <c r="F110" s="313"/>
      <c r="G110" s="313"/>
      <c r="H110" s="313"/>
      <c r="I110" s="313"/>
      <c r="J110" s="313"/>
      <c r="K110" s="313"/>
      <c r="L110" s="313"/>
      <c r="M110" s="313"/>
      <c r="N110" s="313"/>
      <c r="O110" s="313"/>
      <c r="P110" s="330"/>
      <c r="Q110" s="313"/>
    </row>
    <row r="111" spans="1:17" ht="12.75" customHeight="1" x14ac:dyDescent="0.35">
      <c r="A111" s="416"/>
      <c r="B111" s="368"/>
      <c r="C111" s="350"/>
      <c r="D111" s="369" t="s">
        <v>460</v>
      </c>
      <c r="E111" s="313"/>
      <c r="F111" s="313"/>
      <c r="G111" s="313"/>
      <c r="H111" s="313"/>
      <c r="I111" s="313"/>
      <c r="J111" s="313"/>
      <c r="K111" s="313"/>
      <c r="L111" s="313"/>
      <c r="M111" s="313"/>
      <c r="N111" s="313"/>
      <c r="O111" s="313"/>
      <c r="P111" s="330"/>
      <c r="Q111" s="313"/>
    </row>
    <row r="112" spans="1:17" ht="12.75" customHeight="1" x14ac:dyDescent="0.35">
      <c r="A112" s="416"/>
      <c r="B112" s="368"/>
      <c r="C112" s="350"/>
      <c r="D112" s="369" t="s">
        <v>461</v>
      </c>
      <c r="E112" s="313"/>
      <c r="F112" s="313"/>
      <c r="G112" s="313"/>
      <c r="H112" s="313"/>
      <c r="I112" s="313"/>
      <c r="J112" s="313"/>
      <c r="K112" s="313"/>
      <c r="L112" s="313"/>
      <c r="M112" s="313"/>
      <c r="N112" s="313"/>
      <c r="O112" s="313"/>
      <c r="P112" s="330"/>
      <c r="Q112" s="313"/>
    </row>
    <row r="113" spans="1:17" ht="12.75" customHeight="1" x14ac:dyDescent="0.35">
      <c r="A113" s="416"/>
      <c r="B113" s="332"/>
      <c r="C113" s="350"/>
      <c r="D113" s="331"/>
      <c r="E113" s="313"/>
      <c r="F113" s="313"/>
      <c r="G113" s="313"/>
      <c r="H113" s="313"/>
      <c r="I113" s="313"/>
      <c r="J113" s="313"/>
      <c r="K113" s="313"/>
      <c r="L113" s="313"/>
      <c r="M113" s="313"/>
      <c r="N113" s="313"/>
      <c r="O113" s="313"/>
      <c r="P113" s="330"/>
      <c r="Q113" s="313"/>
    </row>
    <row r="114" spans="1:17" ht="12.75" customHeight="1" x14ac:dyDescent="0.35">
      <c r="A114" s="416"/>
      <c r="B114" s="332"/>
      <c r="C114" s="350"/>
      <c r="D114" s="331" t="s">
        <v>462</v>
      </c>
      <c r="E114" s="313"/>
      <c r="F114" s="313"/>
      <c r="G114" s="313"/>
      <c r="H114" s="313"/>
      <c r="I114" s="313"/>
      <c r="J114" s="313"/>
      <c r="K114" s="313"/>
      <c r="L114" s="313"/>
      <c r="M114" s="313"/>
      <c r="N114" s="313"/>
      <c r="O114" s="313"/>
      <c r="P114" s="330"/>
      <c r="Q114" s="313"/>
    </row>
    <row r="115" spans="1:17" ht="12.75" customHeight="1" x14ac:dyDescent="0.35">
      <c r="A115" s="416"/>
      <c r="B115" s="335"/>
      <c r="C115" s="350"/>
      <c r="D115" s="605" t="s">
        <v>7110</v>
      </c>
      <c r="E115" s="605"/>
      <c r="F115" s="605"/>
      <c r="G115" s="605"/>
      <c r="H115" s="605"/>
      <c r="I115" s="605"/>
      <c r="J115" s="605"/>
      <c r="K115" s="605"/>
      <c r="L115" s="605"/>
      <c r="M115" s="605"/>
      <c r="N115" s="605"/>
      <c r="O115" s="605"/>
      <c r="P115" s="330"/>
      <c r="Q115" s="313"/>
    </row>
    <row r="116" spans="1:17" ht="12.75" customHeight="1" x14ac:dyDescent="0.35">
      <c r="A116" s="416"/>
      <c r="B116" s="335"/>
      <c r="C116" s="350"/>
      <c r="D116" s="605"/>
      <c r="E116" s="605"/>
      <c r="F116" s="605"/>
      <c r="G116" s="605"/>
      <c r="H116" s="605"/>
      <c r="I116" s="605"/>
      <c r="J116" s="605"/>
      <c r="K116" s="605"/>
      <c r="L116" s="605"/>
      <c r="M116" s="605"/>
      <c r="N116" s="605"/>
      <c r="O116" s="605"/>
      <c r="P116" s="330"/>
      <c r="Q116" s="313"/>
    </row>
    <row r="117" spans="1:17" ht="12.75" customHeight="1" x14ac:dyDescent="0.35">
      <c r="A117" s="416"/>
      <c r="B117" s="335"/>
      <c r="C117" s="350"/>
      <c r="D117" s="605"/>
      <c r="E117" s="605"/>
      <c r="F117" s="605"/>
      <c r="G117" s="605"/>
      <c r="H117" s="605"/>
      <c r="I117" s="605"/>
      <c r="J117" s="605"/>
      <c r="K117" s="605"/>
      <c r="L117" s="605"/>
      <c r="M117" s="605"/>
      <c r="N117" s="605"/>
      <c r="O117" s="605"/>
      <c r="P117" s="330"/>
      <c r="Q117" s="313"/>
    </row>
    <row r="118" spans="1:17" ht="12.75" customHeight="1" x14ac:dyDescent="0.35">
      <c r="A118" s="416"/>
      <c r="B118" s="335"/>
      <c r="C118" s="350"/>
      <c r="D118" s="313"/>
      <c r="E118" s="313"/>
      <c r="F118" s="313"/>
      <c r="G118" s="313"/>
      <c r="H118" s="313"/>
      <c r="I118" s="313"/>
      <c r="J118" s="313"/>
      <c r="K118" s="313"/>
      <c r="L118" s="313"/>
      <c r="M118" s="313"/>
      <c r="N118" s="313"/>
      <c r="O118" s="313"/>
      <c r="P118" s="330"/>
      <c r="Q118" s="313"/>
    </row>
    <row r="119" spans="1:17" ht="12.75" customHeight="1" x14ac:dyDescent="0.35">
      <c r="A119" s="416"/>
      <c r="B119" s="370"/>
      <c r="C119" s="350">
        <f>Questionnaire!B73</f>
        <v>26</v>
      </c>
      <c r="D119" s="606" t="str">
        <f>CONCATENATE("Number of hours recorded for use of and access to the internet from 1 April ",Year-1," to 31 March ",Year)</f>
        <v>Number of hours recorded for use of and access to the internet from 1 April 2019 to 31 March 2020</v>
      </c>
      <c r="E119" s="606"/>
      <c r="F119" s="606"/>
      <c r="G119" s="606"/>
      <c r="H119" s="606"/>
      <c r="I119" s="606"/>
      <c r="J119" s="606"/>
      <c r="K119" s="606"/>
      <c r="L119" s="606"/>
      <c r="M119" s="606"/>
      <c r="N119" s="606"/>
      <c r="O119" s="606"/>
      <c r="P119" s="330"/>
      <c r="Q119" s="313"/>
    </row>
    <row r="120" spans="1:17" ht="12.75" customHeight="1" x14ac:dyDescent="0.35">
      <c r="A120" s="416"/>
      <c r="B120" s="370"/>
      <c r="C120" s="350"/>
      <c r="D120" s="606"/>
      <c r="E120" s="606"/>
      <c r="F120" s="606"/>
      <c r="G120" s="606"/>
      <c r="H120" s="606"/>
      <c r="I120" s="606"/>
      <c r="J120" s="606"/>
      <c r="K120" s="606"/>
      <c r="L120" s="606"/>
      <c r="M120" s="606"/>
      <c r="N120" s="606"/>
      <c r="O120" s="606"/>
      <c r="P120" s="330"/>
      <c r="Q120" s="313"/>
    </row>
    <row r="121" spans="1:17" ht="12.75" customHeight="1" x14ac:dyDescent="0.35">
      <c r="A121" s="416"/>
      <c r="B121" s="335"/>
      <c r="C121" s="350"/>
      <c r="D121" s="613" t="s">
        <v>106</v>
      </c>
      <c r="E121" s="613"/>
      <c r="F121" s="613"/>
      <c r="G121" s="613"/>
      <c r="H121" s="613"/>
      <c r="I121" s="613"/>
      <c r="J121" s="613"/>
      <c r="K121" s="613"/>
      <c r="L121" s="613"/>
      <c r="M121" s="613"/>
      <c r="N121" s="613"/>
      <c r="O121" s="613"/>
      <c r="P121" s="330"/>
      <c r="Q121" s="313"/>
    </row>
    <row r="122" spans="1:17" ht="12.75" customHeight="1" x14ac:dyDescent="0.35">
      <c r="A122" s="416"/>
      <c r="B122" s="335"/>
      <c r="C122" s="350"/>
      <c r="D122" s="613"/>
      <c r="E122" s="613"/>
      <c r="F122" s="613"/>
      <c r="G122" s="613"/>
      <c r="H122" s="613"/>
      <c r="I122" s="613"/>
      <c r="J122" s="613"/>
      <c r="K122" s="613"/>
      <c r="L122" s="613"/>
      <c r="M122" s="613"/>
      <c r="N122" s="613"/>
      <c r="O122" s="613"/>
      <c r="P122" s="330"/>
      <c r="Q122" s="313"/>
    </row>
    <row r="123" spans="1:17" ht="12.75" customHeight="1" x14ac:dyDescent="0.35">
      <c r="A123" s="416"/>
      <c r="B123" s="335"/>
      <c r="C123" s="350"/>
      <c r="D123" s="313"/>
      <c r="E123" s="313"/>
      <c r="F123" s="313"/>
      <c r="G123" s="313"/>
      <c r="H123" s="313"/>
      <c r="I123" s="313"/>
      <c r="J123" s="313"/>
      <c r="K123" s="313"/>
      <c r="L123" s="313"/>
      <c r="M123" s="313"/>
      <c r="N123" s="313"/>
      <c r="O123" s="313"/>
      <c r="P123" s="330"/>
      <c r="Q123" s="313"/>
    </row>
    <row r="124" spans="1:17" ht="12.75" customHeight="1" x14ac:dyDescent="0.35">
      <c r="A124" s="416"/>
      <c r="B124" s="368"/>
      <c r="C124" s="350"/>
      <c r="D124" s="369" t="s">
        <v>108</v>
      </c>
      <c r="E124" s="313"/>
      <c r="F124" s="313"/>
      <c r="G124" s="313"/>
      <c r="H124" s="313"/>
      <c r="I124" s="313"/>
      <c r="J124" s="313"/>
      <c r="K124" s="313"/>
      <c r="L124" s="313"/>
      <c r="M124" s="313"/>
      <c r="N124" s="313"/>
      <c r="O124" s="313"/>
      <c r="P124" s="330"/>
      <c r="Q124" s="313"/>
    </row>
    <row r="125" spans="1:17" ht="12.75" customHeight="1" x14ac:dyDescent="0.35">
      <c r="A125" s="416"/>
      <c r="B125" s="368"/>
      <c r="C125" s="350"/>
      <c r="D125" s="369" t="s">
        <v>107</v>
      </c>
      <c r="E125" s="313"/>
      <c r="F125" s="313"/>
      <c r="G125" s="313"/>
      <c r="H125" s="313"/>
      <c r="I125" s="313"/>
      <c r="J125" s="313"/>
      <c r="K125" s="313"/>
      <c r="L125" s="313"/>
      <c r="M125" s="313"/>
      <c r="N125" s="313"/>
      <c r="O125" s="313"/>
      <c r="P125" s="330"/>
      <c r="Q125" s="313"/>
    </row>
    <row r="126" spans="1:17" ht="12.75" customHeight="1" x14ac:dyDescent="0.35">
      <c r="A126" s="416"/>
      <c r="B126" s="335"/>
      <c r="C126" s="350"/>
      <c r="D126" s="613" t="s">
        <v>749</v>
      </c>
      <c r="E126" s="613"/>
      <c r="F126" s="613"/>
      <c r="G126" s="613"/>
      <c r="H126" s="613"/>
      <c r="I126" s="613"/>
      <c r="J126" s="613"/>
      <c r="K126" s="613"/>
      <c r="L126" s="613"/>
      <c r="M126" s="613"/>
      <c r="N126" s="613"/>
      <c r="O126" s="613"/>
      <c r="P126" s="330"/>
      <c r="Q126" s="313"/>
    </row>
    <row r="127" spans="1:17" ht="12.75" customHeight="1" x14ac:dyDescent="0.35">
      <c r="A127" s="416"/>
      <c r="B127" s="335"/>
      <c r="C127" s="350"/>
      <c r="D127" s="613"/>
      <c r="E127" s="613"/>
      <c r="F127" s="613"/>
      <c r="G127" s="613"/>
      <c r="H127" s="613"/>
      <c r="I127" s="613"/>
      <c r="J127" s="613"/>
      <c r="K127" s="613"/>
      <c r="L127" s="613"/>
      <c r="M127" s="613"/>
      <c r="N127" s="613"/>
      <c r="O127" s="613"/>
      <c r="P127" s="330"/>
      <c r="Q127" s="313"/>
    </row>
    <row r="128" spans="1:17" ht="5.25" customHeight="1" thickBot="1" x14ac:dyDescent="0.4">
      <c r="A128" s="313"/>
      <c r="B128" s="355"/>
      <c r="C128" s="356"/>
      <c r="D128" s="371"/>
      <c r="E128" s="371"/>
      <c r="F128" s="371"/>
      <c r="G128" s="371"/>
      <c r="H128" s="371"/>
      <c r="I128" s="371"/>
      <c r="J128" s="371"/>
      <c r="K128" s="371"/>
      <c r="L128" s="371"/>
      <c r="M128" s="371"/>
      <c r="N128" s="371"/>
      <c r="O128" s="371"/>
      <c r="P128" s="358"/>
      <c r="Q128" s="313"/>
    </row>
    <row r="129" spans="1:17" ht="12.75" customHeight="1" x14ac:dyDescent="0.35">
      <c r="A129" s="313"/>
      <c r="B129" s="372"/>
      <c r="C129" s="360"/>
      <c r="D129" s="373"/>
      <c r="E129" s="373"/>
      <c r="F129" s="373"/>
      <c r="G129" s="373"/>
      <c r="H129" s="373"/>
      <c r="I129" s="373"/>
      <c r="J129" s="373"/>
      <c r="K129" s="373"/>
      <c r="L129" s="373"/>
      <c r="M129" s="373"/>
      <c r="N129" s="373"/>
      <c r="O129" s="373"/>
      <c r="P129" s="362"/>
      <c r="Q129" s="313"/>
    </row>
    <row r="130" spans="1:17" ht="12.75" customHeight="1" x14ac:dyDescent="0.35">
      <c r="A130" s="313"/>
      <c r="B130" s="349"/>
      <c r="C130" s="350"/>
      <c r="D130" s="351" t="s">
        <v>816</v>
      </c>
      <c r="E130" s="313"/>
      <c r="F130" s="313"/>
      <c r="G130" s="313"/>
      <c r="H130" s="313"/>
      <c r="I130" s="313"/>
      <c r="J130" s="313"/>
      <c r="K130" s="313"/>
      <c r="L130" s="313"/>
      <c r="M130" s="313"/>
      <c r="N130" s="313"/>
      <c r="O130" s="313"/>
      <c r="P130" s="330"/>
      <c r="Q130" s="313"/>
    </row>
    <row r="131" spans="1:17" ht="12.75" customHeight="1" x14ac:dyDescent="0.35">
      <c r="A131" s="313"/>
      <c r="B131" s="335"/>
      <c r="C131" s="350"/>
      <c r="D131" s="313"/>
      <c r="E131" s="313"/>
      <c r="F131" s="313"/>
      <c r="G131" s="313"/>
      <c r="H131" s="313"/>
      <c r="I131" s="313"/>
      <c r="J131" s="313"/>
      <c r="K131" s="313"/>
      <c r="L131" s="313"/>
      <c r="M131" s="313"/>
      <c r="N131" s="313"/>
      <c r="O131" s="313"/>
      <c r="P131" s="330"/>
      <c r="Q131" s="313"/>
    </row>
    <row r="132" spans="1:17" ht="12.75" customHeight="1" x14ac:dyDescent="0.35">
      <c r="A132" s="313"/>
      <c r="B132" s="353"/>
      <c r="C132" s="350" t="str">
        <f>CONCATENATE(Questionnaire!B82," to ",Questionnaire!B108)</f>
        <v>29 to 44</v>
      </c>
      <c r="D132" s="354" t="s">
        <v>126</v>
      </c>
      <c r="E132" s="313"/>
      <c r="F132" s="313"/>
      <c r="G132" s="313"/>
      <c r="H132" s="313"/>
      <c r="I132" s="313"/>
      <c r="J132" s="313"/>
      <c r="K132" s="313"/>
      <c r="L132" s="313"/>
      <c r="M132" s="313"/>
      <c r="N132" s="313"/>
      <c r="O132" s="313"/>
      <c r="P132" s="330"/>
      <c r="Q132" s="313"/>
    </row>
    <row r="133" spans="1:17" ht="12.75" customHeight="1" x14ac:dyDescent="0.35">
      <c r="A133" s="313"/>
      <c r="B133" s="335"/>
      <c r="C133" s="350" t="s">
        <v>122</v>
      </c>
      <c r="D133" s="605" t="s">
        <v>143</v>
      </c>
      <c r="E133" s="605"/>
      <c r="F133" s="605"/>
      <c r="G133" s="605"/>
      <c r="H133" s="605"/>
      <c r="I133" s="605"/>
      <c r="J133" s="605"/>
      <c r="K133" s="605"/>
      <c r="L133" s="605"/>
      <c r="M133" s="605"/>
      <c r="N133" s="605"/>
      <c r="O133" s="605"/>
      <c r="P133" s="330"/>
      <c r="Q133" s="313"/>
    </row>
    <row r="134" spans="1:17" ht="12.75" customHeight="1" x14ac:dyDescent="0.35">
      <c r="A134" s="313"/>
      <c r="B134" s="335"/>
      <c r="C134" s="350"/>
      <c r="D134" s="605"/>
      <c r="E134" s="605"/>
      <c r="F134" s="605"/>
      <c r="G134" s="605"/>
      <c r="H134" s="605"/>
      <c r="I134" s="605"/>
      <c r="J134" s="605"/>
      <c r="K134" s="605"/>
      <c r="L134" s="605"/>
      <c r="M134" s="605"/>
      <c r="N134" s="605"/>
      <c r="O134" s="605"/>
      <c r="P134" s="330"/>
      <c r="Q134" s="313"/>
    </row>
    <row r="135" spans="1:17" ht="12.75" customHeight="1" x14ac:dyDescent="0.35">
      <c r="A135" s="313"/>
      <c r="B135" s="335"/>
      <c r="C135" s="350"/>
      <c r="D135" s="605"/>
      <c r="E135" s="605"/>
      <c r="F135" s="605"/>
      <c r="G135" s="605"/>
      <c r="H135" s="605"/>
      <c r="I135" s="605"/>
      <c r="J135" s="605"/>
      <c r="K135" s="605"/>
      <c r="L135" s="605"/>
      <c r="M135" s="605"/>
      <c r="N135" s="605"/>
      <c r="O135" s="605"/>
      <c r="P135" s="330"/>
      <c r="Q135" s="313"/>
    </row>
    <row r="136" spans="1:17" ht="12.75" customHeight="1" x14ac:dyDescent="0.35">
      <c r="A136" s="313"/>
      <c r="B136" s="335"/>
      <c r="C136" s="350"/>
      <c r="D136" s="605"/>
      <c r="E136" s="605"/>
      <c r="F136" s="605"/>
      <c r="G136" s="605"/>
      <c r="H136" s="605"/>
      <c r="I136" s="605"/>
      <c r="J136" s="605"/>
      <c r="K136" s="605"/>
      <c r="L136" s="605"/>
      <c r="M136" s="605"/>
      <c r="N136" s="605"/>
      <c r="O136" s="605"/>
      <c r="P136" s="330"/>
      <c r="Q136" s="313"/>
    </row>
    <row r="137" spans="1:17" ht="12.75" customHeight="1" x14ac:dyDescent="0.35">
      <c r="A137" s="313"/>
      <c r="B137" s="335"/>
      <c r="C137" s="350"/>
      <c r="D137" s="605"/>
      <c r="E137" s="605"/>
      <c r="F137" s="605"/>
      <c r="G137" s="605"/>
      <c r="H137" s="605"/>
      <c r="I137" s="605"/>
      <c r="J137" s="605"/>
      <c r="K137" s="605"/>
      <c r="L137" s="605"/>
      <c r="M137" s="605"/>
      <c r="N137" s="605"/>
      <c r="O137" s="605"/>
      <c r="P137" s="330"/>
      <c r="Q137" s="313"/>
    </row>
    <row r="138" spans="1:17" ht="12.75" customHeight="1" x14ac:dyDescent="0.35">
      <c r="A138" s="313"/>
      <c r="B138" s="335"/>
      <c r="C138" s="350"/>
      <c r="D138" s="313"/>
      <c r="E138" s="313"/>
      <c r="F138" s="313"/>
      <c r="G138" s="313"/>
      <c r="H138" s="313"/>
      <c r="I138" s="313"/>
      <c r="J138" s="313"/>
      <c r="K138" s="313"/>
      <c r="L138" s="313"/>
      <c r="M138" s="313"/>
      <c r="N138" s="313"/>
      <c r="O138" s="313"/>
      <c r="P138" s="330"/>
      <c r="Q138" s="313"/>
    </row>
    <row r="139" spans="1:17" ht="12.75" customHeight="1" x14ac:dyDescent="0.35">
      <c r="A139" s="313"/>
      <c r="B139" s="353"/>
      <c r="C139" s="350">
        <f>Questionnaire!B85</f>
        <v>30</v>
      </c>
      <c r="D139" s="354" t="s">
        <v>28</v>
      </c>
      <c r="E139" s="313"/>
      <c r="F139" s="313"/>
      <c r="G139" s="313"/>
      <c r="H139" s="313"/>
      <c r="I139" s="313"/>
      <c r="J139" s="313"/>
      <c r="K139" s="313"/>
      <c r="L139" s="313"/>
      <c r="M139" s="313"/>
      <c r="N139" s="313"/>
      <c r="O139" s="313"/>
      <c r="P139" s="330"/>
      <c r="Q139" s="313"/>
    </row>
    <row r="140" spans="1:17" ht="12.75" customHeight="1" x14ac:dyDescent="0.35">
      <c r="A140" s="313"/>
      <c r="B140" s="335"/>
      <c r="C140" s="350"/>
      <c r="D140" s="605" t="s">
        <v>127</v>
      </c>
      <c r="E140" s="605"/>
      <c r="F140" s="605"/>
      <c r="G140" s="605"/>
      <c r="H140" s="605"/>
      <c r="I140" s="605"/>
      <c r="J140" s="605"/>
      <c r="K140" s="605"/>
      <c r="L140" s="605"/>
      <c r="M140" s="605"/>
      <c r="N140" s="605"/>
      <c r="O140" s="605"/>
      <c r="P140" s="330"/>
      <c r="Q140" s="313"/>
    </row>
    <row r="141" spans="1:17" ht="12.75" customHeight="1" x14ac:dyDescent="0.35">
      <c r="A141" s="313"/>
      <c r="B141" s="335"/>
      <c r="C141" s="350"/>
      <c r="D141" s="605"/>
      <c r="E141" s="605"/>
      <c r="F141" s="605"/>
      <c r="G141" s="605"/>
      <c r="H141" s="605"/>
      <c r="I141" s="605"/>
      <c r="J141" s="605"/>
      <c r="K141" s="605"/>
      <c r="L141" s="605"/>
      <c r="M141" s="605"/>
      <c r="N141" s="605"/>
      <c r="O141" s="605"/>
      <c r="P141" s="330"/>
      <c r="Q141" s="313"/>
    </row>
    <row r="142" spans="1:17" ht="12.75" customHeight="1" x14ac:dyDescent="0.35">
      <c r="A142" s="313"/>
      <c r="B142" s="335"/>
      <c r="C142" s="350"/>
      <c r="D142" s="313"/>
      <c r="E142" s="313"/>
      <c r="F142" s="313"/>
      <c r="G142" s="313"/>
      <c r="H142" s="313"/>
      <c r="I142" s="313"/>
      <c r="J142" s="313"/>
      <c r="K142" s="313"/>
      <c r="L142" s="313"/>
      <c r="M142" s="313"/>
      <c r="N142" s="313"/>
      <c r="O142" s="313"/>
      <c r="P142" s="330"/>
      <c r="Q142" s="313"/>
    </row>
    <row r="143" spans="1:17" ht="12.75" customHeight="1" x14ac:dyDescent="0.35">
      <c r="A143" s="313"/>
      <c r="B143" s="353"/>
      <c r="C143" s="350" t="str">
        <f>CONCATENATE(Questionnaire!B87," to ",Questionnaire!B91)</f>
        <v>31 to 35</v>
      </c>
      <c r="D143" s="354" t="s">
        <v>815</v>
      </c>
      <c r="E143" s="313"/>
      <c r="F143" s="313"/>
      <c r="G143" s="313"/>
      <c r="H143" s="313"/>
      <c r="I143" s="313"/>
      <c r="J143" s="313"/>
      <c r="K143" s="313"/>
      <c r="L143" s="313"/>
      <c r="M143" s="313"/>
      <c r="N143" s="313"/>
      <c r="O143" s="313"/>
      <c r="P143" s="330"/>
      <c r="Q143" s="313"/>
    </row>
    <row r="144" spans="1:17" ht="12.75" customHeight="1" x14ac:dyDescent="0.35">
      <c r="A144" s="313"/>
      <c r="B144" s="335"/>
      <c r="C144" s="350"/>
      <c r="D144" s="605" t="s">
        <v>814</v>
      </c>
      <c r="E144" s="605"/>
      <c r="F144" s="605"/>
      <c r="G144" s="605"/>
      <c r="H144" s="605"/>
      <c r="I144" s="605"/>
      <c r="J144" s="605"/>
      <c r="K144" s="605"/>
      <c r="L144" s="605"/>
      <c r="M144" s="605"/>
      <c r="N144" s="605"/>
      <c r="O144" s="605"/>
      <c r="P144" s="330"/>
      <c r="Q144" s="313"/>
    </row>
    <row r="145" spans="1:17" ht="12.75" customHeight="1" x14ac:dyDescent="0.35">
      <c r="A145" s="313"/>
      <c r="B145" s="335"/>
      <c r="C145" s="350"/>
      <c r="D145" s="605"/>
      <c r="E145" s="605"/>
      <c r="F145" s="605"/>
      <c r="G145" s="605"/>
      <c r="H145" s="605"/>
      <c r="I145" s="605"/>
      <c r="J145" s="605"/>
      <c r="K145" s="605"/>
      <c r="L145" s="605"/>
      <c r="M145" s="605"/>
      <c r="N145" s="605"/>
      <c r="O145" s="605"/>
      <c r="P145" s="330"/>
      <c r="Q145" s="313"/>
    </row>
    <row r="146" spans="1:17" ht="12.75" customHeight="1" x14ac:dyDescent="0.35">
      <c r="A146" s="313"/>
      <c r="B146" s="335"/>
      <c r="C146" s="350"/>
      <c r="D146" s="605"/>
      <c r="E146" s="605"/>
      <c r="F146" s="605"/>
      <c r="G146" s="605"/>
      <c r="H146" s="605"/>
      <c r="I146" s="605"/>
      <c r="J146" s="605"/>
      <c r="K146" s="605"/>
      <c r="L146" s="605"/>
      <c r="M146" s="605"/>
      <c r="N146" s="605"/>
      <c r="O146" s="605"/>
      <c r="P146" s="330"/>
      <c r="Q146" s="313"/>
    </row>
    <row r="147" spans="1:17" ht="12.75" customHeight="1" x14ac:dyDescent="0.35">
      <c r="A147" s="313"/>
      <c r="B147" s="335"/>
      <c r="C147" s="350"/>
      <c r="D147" s="313"/>
      <c r="E147" s="313"/>
      <c r="F147" s="313"/>
      <c r="G147" s="313"/>
      <c r="H147" s="313"/>
      <c r="I147" s="313"/>
      <c r="J147" s="313"/>
      <c r="K147" s="313"/>
      <c r="L147" s="313"/>
      <c r="M147" s="313"/>
      <c r="N147" s="313"/>
      <c r="O147" s="313"/>
      <c r="P147" s="330"/>
      <c r="Q147" s="313"/>
    </row>
    <row r="148" spans="1:17" ht="12.75" customHeight="1" x14ac:dyDescent="0.35">
      <c r="A148" s="313"/>
      <c r="B148" s="353"/>
      <c r="C148" s="350">
        <f>Questionnaire!B93</f>
        <v>36</v>
      </c>
      <c r="D148" s="354" t="s">
        <v>232</v>
      </c>
      <c r="E148" s="313"/>
      <c r="F148" s="313"/>
      <c r="G148" s="313"/>
      <c r="H148" s="313"/>
      <c r="I148" s="313"/>
      <c r="J148" s="313"/>
      <c r="K148" s="313"/>
      <c r="L148" s="313"/>
      <c r="M148" s="313"/>
      <c r="N148" s="313"/>
      <c r="O148" s="313"/>
      <c r="P148" s="330"/>
      <c r="Q148" s="313"/>
    </row>
    <row r="149" spans="1:17" ht="12.75" customHeight="1" x14ac:dyDescent="0.35">
      <c r="A149" s="313"/>
      <c r="B149" s="335"/>
      <c r="C149" s="350"/>
      <c r="D149" s="605" t="str">
        <f>CONCATENATE("Include books in transit, set aside for binding or repair, in temporary stores or otherwise unavailable for the public.  Reference books in reserve stock should be included in line ",Questionnaire!B85,".")</f>
        <v>Include books in transit, set aside for binding or repair, in temporary stores or otherwise unavailable for the public.  Reference books in reserve stock should be included in line 30.</v>
      </c>
      <c r="E149" s="605"/>
      <c r="F149" s="605"/>
      <c r="G149" s="605"/>
      <c r="H149" s="605"/>
      <c r="I149" s="605"/>
      <c r="J149" s="605"/>
      <c r="K149" s="605"/>
      <c r="L149" s="605"/>
      <c r="M149" s="605"/>
      <c r="N149" s="605"/>
      <c r="O149" s="605"/>
      <c r="P149" s="330"/>
      <c r="Q149" s="313"/>
    </row>
    <row r="150" spans="1:17" ht="12.75" customHeight="1" x14ac:dyDescent="0.35">
      <c r="A150" s="313"/>
      <c r="B150" s="335"/>
      <c r="C150" s="350"/>
      <c r="D150" s="605"/>
      <c r="E150" s="605"/>
      <c r="F150" s="605"/>
      <c r="G150" s="605"/>
      <c r="H150" s="605"/>
      <c r="I150" s="605"/>
      <c r="J150" s="605"/>
      <c r="K150" s="605"/>
      <c r="L150" s="605"/>
      <c r="M150" s="605"/>
      <c r="N150" s="605"/>
      <c r="O150" s="605"/>
      <c r="P150" s="330"/>
      <c r="Q150" s="313"/>
    </row>
    <row r="151" spans="1:17" ht="12.75" customHeight="1" x14ac:dyDescent="0.35">
      <c r="A151" s="313"/>
      <c r="B151" s="335"/>
      <c r="C151" s="350"/>
      <c r="D151" s="313"/>
      <c r="E151" s="313"/>
      <c r="F151" s="313"/>
      <c r="G151" s="313"/>
      <c r="H151" s="313"/>
      <c r="I151" s="313"/>
      <c r="J151" s="313"/>
      <c r="K151" s="313"/>
      <c r="L151" s="313"/>
      <c r="M151" s="313"/>
      <c r="N151" s="313"/>
      <c r="O151" s="313"/>
      <c r="P151" s="330"/>
      <c r="Q151" s="313"/>
    </row>
    <row r="152" spans="1:17" ht="12.75" customHeight="1" x14ac:dyDescent="0.35">
      <c r="A152" s="313"/>
      <c r="B152" s="353"/>
      <c r="C152" s="350" t="str">
        <f>CONCATENATE(Questionnaire!B100," to ",Questionnaire!B108)</f>
        <v>38 to 44</v>
      </c>
      <c r="D152" s="354" t="s">
        <v>233</v>
      </c>
      <c r="E152" s="313"/>
      <c r="F152" s="313"/>
      <c r="G152" s="313"/>
      <c r="H152" s="313"/>
      <c r="I152" s="313"/>
      <c r="J152" s="313"/>
      <c r="K152" s="313"/>
      <c r="L152" s="313"/>
      <c r="M152" s="313"/>
      <c r="N152" s="313"/>
      <c r="O152" s="313"/>
      <c r="P152" s="330"/>
      <c r="Q152" s="313"/>
    </row>
    <row r="153" spans="1:17" ht="12.75" customHeight="1" x14ac:dyDescent="0.35">
      <c r="A153" s="313"/>
      <c r="B153" s="335"/>
      <c r="C153" s="350"/>
      <c r="D153" s="605" t="s">
        <v>92</v>
      </c>
      <c r="E153" s="605"/>
      <c r="F153" s="605"/>
      <c r="G153" s="605"/>
      <c r="H153" s="605"/>
      <c r="I153" s="605"/>
      <c r="J153" s="605"/>
      <c r="K153" s="605"/>
      <c r="L153" s="605"/>
      <c r="M153" s="605"/>
      <c r="N153" s="605"/>
      <c r="O153" s="605"/>
      <c r="P153" s="330"/>
      <c r="Q153" s="313"/>
    </row>
    <row r="154" spans="1:17" ht="12.75" customHeight="1" x14ac:dyDescent="0.35">
      <c r="A154" s="313"/>
      <c r="B154" s="335"/>
      <c r="C154" s="350"/>
      <c r="D154" s="605"/>
      <c r="E154" s="605"/>
      <c r="F154" s="605"/>
      <c r="G154" s="605"/>
      <c r="H154" s="605"/>
      <c r="I154" s="605"/>
      <c r="J154" s="605"/>
      <c r="K154" s="605"/>
      <c r="L154" s="605"/>
      <c r="M154" s="605"/>
      <c r="N154" s="605"/>
      <c r="O154" s="605"/>
      <c r="P154" s="330"/>
      <c r="Q154" s="313"/>
    </row>
    <row r="155" spans="1:17" ht="12.75" customHeight="1" x14ac:dyDescent="0.35">
      <c r="A155" s="313"/>
      <c r="B155" s="374"/>
      <c r="C155" s="350"/>
      <c r="D155" s="338"/>
      <c r="E155" s="338"/>
      <c r="F155" s="338"/>
      <c r="G155" s="338"/>
      <c r="H155" s="338"/>
      <c r="I155" s="338"/>
      <c r="J155" s="338"/>
      <c r="K155" s="338"/>
      <c r="L155" s="338"/>
      <c r="M155" s="338"/>
      <c r="N155" s="338"/>
      <c r="O155" s="338"/>
      <c r="P155" s="330"/>
      <c r="Q155" s="313"/>
    </row>
    <row r="156" spans="1:17" ht="12.75" customHeight="1" x14ac:dyDescent="0.35">
      <c r="A156" s="416"/>
      <c r="B156" s="349"/>
      <c r="C156" s="350"/>
      <c r="D156" s="351" t="s">
        <v>6875</v>
      </c>
      <c r="E156" s="313"/>
      <c r="F156" s="313"/>
      <c r="G156" s="313"/>
      <c r="H156" s="313"/>
      <c r="I156" s="313"/>
      <c r="J156" s="313"/>
      <c r="K156" s="313"/>
      <c r="L156" s="313"/>
      <c r="M156" s="313"/>
      <c r="N156" s="313"/>
      <c r="O156" s="313"/>
      <c r="P156" s="330"/>
      <c r="Q156" s="313"/>
    </row>
    <row r="157" spans="1:17" ht="12.75" customHeight="1" x14ac:dyDescent="0.35">
      <c r="A157" s="416"/>
      <c r="B157" s="335"/>
      <c r="C157" s="350"/>
      <c r="D157" s="313"/>
      <c r="E157" s="313"/>
      <c r="F157" s="313"/>
      <c r="G157" s="313"/>
      <c r="H157" s="313"/>
      <c r="I157" s="313"/>
      <c r="J157" s="313"/>
      <c r="K157" s="313"/>
      <c r="L157" s="313"/>
      <c r="M157" s="313"/>
      <c r="N157" s="313"/>
      <c r="O157" s="313"/>
      <c r="P157" s="330"/>
      <c r="Q157" s="313"/>
    </row>
    <row r="158" spans="1:17" ht="12.75" customHeight="1" x14ac:dyDescent="0.35">
      <c r="A158" s="416"/>
      <c r="B158" s="353"/>
      <c r="C158" s="350" t="str">
        <f>CONCATENATE(Questionnaire!B118," &amp; ",Questionnaire!B119)</f>
        <v>46 &amp; 47</v>
      </c>
      <c r="D158" s="354" t="s">
        <v>6876</v>
      </c>
      <c r="E158" s="313"/>
      <c r="F158" s="313"/>
      <c r="G158" s="313"/>
      <c r="H158" s="313"/>
      <c r="I158" s="313"/>
      <c r="J158" s="313"/>
      <c r="K158" s="313"/>
      <c r="L158" s="313"/>
      <c r="M158" s="313"/>
      <c r="N158" s="313"/>
      <c r="O158" s="313"/>
      <c r="P158" s="330"/>
      <c r="Q158" s="313"/>
    </row>
    <row r="159" spans="1:17" ht="12.75" customHeight="1" x14ac:dyDescent="0.35">
      <c r="A159" s="416"/>
      <c r="B159" s="335"/>
      <c r="C159" s="418"/>
      <c r="D159" s="605" t="s">
        <v>818</v>
      </c>
      <c r="E159" s="605"/>
      <c r="F159" s="605"/>
      <c r="G159" s="605"/>
      <c r="H159" s="605"/>
      <c r="I159" s="605"/>
      <c r="J159" s="605"/>
      <c r="K159" s="605"/>
      <c r="L159" s="605"/>
      <c r="M159" s="605"/>
      <c r="N159" s="605"/>
      <c r="O159" s="605"/>
      <c r="P159" s="330"/>
      <c r="Q159" s="313"/>
    </row>
    <row r="160" spans="1:17" ht="12.75" customHeight="1" x14ac:dyDescent="0.35">
      <c r="A160" s="416"/>
      <c r="B160" s="335"/>
      <c r="C160" s="350"/>
      <c r="D160" s="605"/>
      <c r="E160" s="605"/>
      <c r="F160" s="605"/>
      <c r="G160" s="605"/>
      <c r="H160" s="605"/>
      <c r="I160" s="605"/>
      <c r="J160" s="605"/>
      <c r="K160" s="605"/>
      <c r="L160" s="605"/>
      <c r="M160" s="605"/>
      <c r="N160" s="605"/>
      <c r="O160" s="605"/>
      <c r="P160" s="330"/>
      <c r="Q160" s="313"/>
    </row>
    <row r="161" spans="1:17" ht="12.75" customHeight="1" x14ac:dyDescent="0.35">
      <c r="A161" s="416"/>
      <c r="B161" s="335"/>
      <c r="C161" s="350"/>
      <c r="D161" s="605"/>
      <c r="E161" s="605"/>
      <c r="F161" s="605"/>
      <c r="G161" s="605"/>
      <c r="H161" s="605"/>
      <c r="I161" s="605"/>
      <c r="J161" s="605"/>
      <c r="K161" s="605"/>
      <c r="L161" s="605"/>
      <c r="M161" s="605"/>
      <c r="N161" s="605"/>
      <c r="O161" s="605"/>
      <c r="P161" s="330"/>
      <c r="Q161" s="313"/>
    </row>
    <row r="162" spans="1:17" ht="12.75" customHeight="1" x14ac:dyDescent="0.35">
      <c r="A162" s="416"/>
      <c r="B162" s="374"/>
      <c r="C162" s="350"/>
      <c r="D162" s="338"/>
      <c r="E162" s="338"/>
      <c r="F162" s="338"/>
      <c r="G162" s="338"/>
      <c r="H162" s="338"/>
      <c r="I162" s="338"/>
      <c r="J162" s="338"/>
      <c r="K162" s="338"/>
      <c r="L162" s="338"/>
      <c r="M162" s="338"/>
      <c r="N162" s="338"/>
      <c r="O162" s="338"/>
      <c r="P162" s="330"/>
      <c r="Q162" s="313"/>
    </row>
    <row r="163" spans="1:17" ht="12.75" customHeight="1" x14ac:dyDescent="0.35">
      <c r="A163" s="416"/>
      <c r="B163" s="353"/>
      <c r="C163" s="350">
        <f>Questionnaire!B120</f>
        <v>48</v>
      </c>
      <c r="D163" s="604" t="s">
        <v>6877</v>
      </c>
      <c r="E163" s="604"/>
      <c r="F163" s="604"/>
      <c r="G163" s="604"/>
      <c r="H163" s="604"/>
      <c r="I163" s="604"/>
      <c r="J163" s="604"/>
      <c r="K163" s="604"/>
      <c r="L163" s="604"/>
      <c r="M163" s="604"/>
      <c r="N163" s="604"/>
      <c r="O163" s="604"/>
      <c r="P163" s="330"/>
      <c r="Q163" s="313"/>
    </row>
    <row r="164" spans="1:17" ht="12.75" customHeight="1" x14ac:dyDescent="0.35">
      <c r="A164" s="416"/>
      <c r="B164" s="353"/>
      <c r="C164" s="418"/>
      <c r="D164" s="604"/>
      <c r="E164" s="604"/>
      <c r="F164" s="604"/>
      <c r="G164" s="604"/>
      <c r="H164" s="604"/>
      <c r="I164" s="604"/>
      <c r="J164" s="604"/>
      <c r="K164" s="604"/>
      <c r="L164" s="604"/>
      <c r="M164" s="604"/>
      <c r="N164" s="604"/>
      <c r="O164" s="604"/>
      <c r="P164" s="330"/>
      <c r="Q164" s="313"/>
    </row>
    <row r="165" spans="1:17" ht="12.75" customHeight="1" x14ac:dyDescent="0.35">
      <c r="A165" s="416"/>
      <c r="B165" s="335"/>
      <c r="C165" s="350"/>
      <c r="D165" s="605" t="s">
        <v>6840</v>
      </c>
      <c r="E165" s="605"/>
      <c r="F165" s="605"/>
      <c r="G165" s="605"/>
      <c r="H165" s="605"/>
      <c r="I165" s="605"/>
      <c r="J165" s="605"/>
      <c r="K165" s="605"/>
      <c r="L165" s="605"/>
      <c r="M165" s="605"/>
      <c r="N165" s="605"/>
      <c r="O165" s="605"/>
      <c r="P165" s="330"/>
      <c r="Q165" s="313"/>
    </row>
    <row r="166" spans="1:17" ht="12.75" customHeight="1" x14ac:dyDescent="0.35">
      <c r="A166" s="416"/>
      <c r="B166" s="335"/>
      <c r="C166" s="350"/>
      <c r="D166" s="605"/>
      <c r="E166" s="605"/>
      <c r="F166" s="605"/>
      <c r="G166" s="605"/>
      <c r="H166" s="605"/>
      <c r="I166" s="605"/>
      <c r="J166" s="605"/>
      <c r="K166" s="605"/>
      <c r="L166" s="605"/>
      <c r="M166" s="605"/>
      <c r="N166" s="605"/>
      <c r="O166" s="605"/>
      <c r="P166" s="330"/>
      <c r="Q166" s="313"/>
    </row>
    <row r="167" spans="1:17" ht="12.75" customHeight="1" x14ac:dyDescent="0.35">
      <c r="A167" s="416"/>
      <c r="B167" s="335"/>
      <c r="C167" s="350"/>
      <c r="D167" s="605"/>
      <c r="E167" s="605"/>
      <c r="F167" s="605"/>
      <c r="G167" s="605"/>
      <c r="H167" s="605"/>
      <c r="I167" s="605"/>
      <c r="J167" s="605"/>
      <c r="K167" s="605"/>
      <c r="L167" s="605"/>
      <c r="M167" s="605"/>
      <c r="N167" s="605"/>
      <c r="O167" s="605"/>
      <c r="P167" s="330"/>
      <c r="Q167" s="313"/>
    </row>
    <row r="168" spans="1:17" ht="12.75" customHeight="1" x14ac:dyDescent="0.35">
      <c r="A168" s="416"/>
      <c r="B168" s="335"/>
      <c r="C168" s="350"/>
      <c r="D168" s="605"/>
      <c r="E168" s="605"/>
      <c r="F168" s="605"/>
      <c r="G168" s="605"/>
      <c r="H168" s="605"/>
      <c r="I168" s="605"/>
      <c r="J168" s="605"/>
      <c r="K168" s="605"/>
      <c r="L168" s="605"/>
      <c r="M168" s="605"/>
      <c r="N168" s="605"/>
      <c r="O168" s="605"/>
      <c r="P168" s="330"/>
      <c r="Q168" s="313"/>
    </row>
    <row r="169" spans="1:17" ht="12.75" customHeight="1" x14ac:dyDescent="0.35">
      <c r="A169" s="416"/>
      <c r="B169" s="335"/>
      <c r="C169" s="350"/>
      <c r="D169" s="605"/>
      <c r="E169" s="605"/>
      <c r="F169" s="605"/>
      <c r="G169" s="605"/>
      <c r="H169" s="605"/>
      <c r="I169" s="605"/>
      <c r="J169" s="605"/>
      <c r="K169" s="605"/>
      <c r="L169" s="605"/>
      <c r="M169" s="605"/>
      <c r="N169" s="605"/>
      <c r="O169" s="605"/>
      <c r="P169" s="330"/>
      <c r="Q169" s="313"/>
    </row>
    <row r="170" spans="1:17" ht="12.75" customHeight="1" x14ac:dyDescent="0.35">
      <c r="A170" s="416"/>
      <c r="B170" s="335"/>
      <c r="C170" s="350"/>
      <c r="D170" s="605"/>
      <c r="E170" s="605"/>
      <c r="F170" s="605"/>
      <c r="G170" s="605"/>
      <c r="H170" s="605"/>
      <c r="I170" s="605"/>
      <c r="J170" s="605"/>
      <c r="K170" s="605"/>
      <c r="L170" s="605"/>
      <c r="M170" s="605"/>
      <c r="N170" s="605"/>
      <c r="O170" s="605"/>
      <c r="P170" s="330"/>
      <c r="Q170" s="313"/>
    </row>
    <row r="171" spans="1:17" ht="12.75" customHeight="1" x14ac:dyDescent="0.35">
      <c r="A171" s="416"/>
      <c r="B171" s="335"/>
      <c r="C171" s="350"/>
      <c r="D171" s="605"/>
      <c r="E171" s="605"/>
      <c r="F171" s="605"/>
      <c r="G171" s="605"/>
      <c r="H171" s="605"/>
      <c r="I171" s="605"/>
      <c r="J171" s="605"/>
      <c r="K171" s="605"/>
      <c r="L171" s="605"/>
      <c r="M171" s="605"/>
      <c r="N171" s="605"/>
      <c r="O171" s="605"/>
      <c r="P171" s="330"/>
      <c r="Q171" s="313"/>
    </row>
    <row r="172" spans="1:17" ht="12.75" customHeight="1" x14ac:dyDescent="0.35">
      <c r="A172" s="416"/>
      <c r="B172" s="335"/>
      <c r="C172" s="350"/>
      <c r="D172" s="605"/>
      <c r="E172" s="605"/>
      <c r="F172" s="605"/>
      <c r="G172" s="605"/>
      <c r="H172" s="605"/>
      <c r="I172" s="605"/>
      <c r="J172" s="605"/>
      <c r="K172" s="605"/>
      <c r="L172" s="605"/>
      <c r="M172" s="605"/>
      <c r="N172" s="605"/>
      <c r="O172" s="605"/>
      <c r="P172" s="330"/>
      <c r="Q172" s="313"/>
    </row>
    <row r="173" spans="1:17" ht="12.75" customHeight="1" x14ac:dyDescent="0.35">
      <c r="A173" s="416"/>
      <c r="B173" s="335"/>
      <c r="C173" s="350"/>
      <c r="D173" s="605"/>
      <c r="E173" s="605"/>
      <c r="F173" s="605"/>
      <c r="G173" s="605"/>
      <c r="H173" s="605"/>
      <c r="I173" s="605"/>
      <c r="J173" s="605"/>
      <c r="K173" s="605"/>
      <c r="L173" s="605"/>
      <c r="M173" s="605"/>
      <c r="N173" s="605"/>
      <c r="O173" s="605"/>
      <c r="P173" s="330"/>
      <c r="Q173" s="313"/>
    </row>
    <row r="174" spans="1:17" ht="12.75" customHeight="1" x14ac:dyDescent="0.35">
      <c r="A174" s="416"/>
      <c r="B174" s="353"/>
      <c r="C174" s="350" t="str">
        <f>CONCATENATE(Questionnaire!B132," to ",Questionnaire!B139)</f>
        <v>52 to 57</v>
      </c>
      <c r="D174" s="354" t="s">
        <v>355</v>
      </c>
      <c r="E174" s="313"/>
      <c r="F174" s="313"/>
      <c r="G174" s="313"/>
      <c r="H174" s="313"/>
      <c r="I174" s="313"/>
      <c r="J174" s="313"/>
      <c r="K174" s="313"/>
      <c r="L174" s="313"/>
      <c r="M174" s="313"/>
      <c r="N174" s="313"/>
      <c r="O174" s="313"/>
      <c r="P174" s="330"/>
      <c r="Q174" s="313"/>
    </row>
    <row r="175" spans="1:17" ht="12.75" customHeight="1" x14ac:dyDescent="0.35">
      <c r="A175" s="416"/>
      <c r="B175" s="335"/>
      <c r="C175" s="350"/>
      <c r="D175" s="605" t="s">
        <v>93</v>
      </c>
      <c r="E175" s="605"/>
      <c r="F175" s="605"/>
      <c r="G175" s="605"/>
      <c r="H175" s="605"/>
      <c r="I175" s="605"/>
      <c r="J175" s="605"/>
      <c r="K175" s="605"/>
      <c r="L175" s="605"/>
      <c r="M175" s="605"/>
      <c r="N175" s="605"/>
      <c r="O175" s="605"/>
      <c r="P175" s="330"/>
      <c r="Q175" s="313"/>
    </row>
    <row r="176" spans="1:17" ht="12.75" customHeight="1" x14ac:dyDescent="0.35">
      <c r="A176" s="416"/>
      <c r="B176" s="335"/>
      <c r="C176" s="350"/>
      <c r="D176" s="605"/>
      <c r="E176" s="605"/>
      <c r="F176" s="605"/>
      <c r="G176" s="605"/>
      <c r="H176" s="605"/>
      <c r="I176" s="605"/>
      <c r="J176" s="605"/>
      <c r="K176" s="605"/>
      <c r="L176" s="605"/>
      <c r="M176" s="605"/>
      <c r="N176" s="605"/>
      <c r="O176" s="605"/>
      <c r="P176" s="330"/>
      <c r="Q176" s="313"/>
    </row>
    <row r="177" spans="1:17" ht="5.25" customHeight="1" thickBot="1" x14ac:dyDescent="0.4">
      <c r="A177" s="416"/>
      <c r="B177" s="355"/>
      <c r="C177" s="356"/>
      <c r="D177" s="377"/>
      <c r="E177" s="377"/>
      <c r="F177" s="377"/>
      <c r="G177" s="377"/>
      <c r="H177" s="377"/>
      <c r="I177" s="377"/>
      <c r="J177" s="377"/>
      <c r="K177" s="377"/>
      <c r="L177" s="377"/>
      <c r="M177" s="377"/>
      <c r="N177" s="377"/>
      <c r="O177" s="377"/>
      <c r="P177" s="358"/>
      <c r="Q177" s="313"/>
    </row>
    <row r="178" spans="1:17" ht="12.75" customHeight="1" x14ac:dyDescent="0.35">
      <c r="A178" s="416"/>
      <c r="B178" s="359"/>
      <c r="C178" s="360"/>
      <c r="D178" s="361"/>
      <c r="E178" s="361"/>
      <c r="F178" s="361"/>
      <c r="G178" s="361"/>
      <c r="H178" s="361"/>
      <c r="I178" s="361"/>
      <c r="J178" s="361"/>
      <c r="K178" s="361"/>
      <c r="L178" s="361"/>
      <c r="M178" s="361"/>
      <c r="N178" s="361"/>
      <c r="O178" s="361"/>
      <c r="P178" s="362"/>
      <c r="Q178" s="313"/>
    </row>
    <row r="179" spans="1:17" ht="12.75" customHeight="1" x14ac:dyDescent="0.35">
      <c r="A179" s="416"/>
      <c r="B179" s="353"/>
      <c r="C179" s="350" t="str">
        <f>CONCATENATE(Questionnaire!B134," &amp; ",Questionnaire!B135)</f>
        <v>53 &amp; 54</v>
      </c>
      <c r="D179" s="354" t="s">
        <v>354</v>
      </c>
      <c r="E179" s="313"/>
      <c r="F179" s="313"/>
      <c r="G179" s="313"/>
      <c r="H179" s="313"/>
      <c r="I179" s="313"/>
      <c r="J179" s="313"/>
      <c r="K179" s="313"/>
      <c r="L179" s="313"/>
      <c r="M179" s="313"/>
      <c r="N179" s="313"/>
      <c r="O179" s="313"/>
      <c r="P179" s="330"/>
      <c r="Q179" s="313"/>
    </row>
    <row r="180" spans="1:17" ht="12.75" customHeight="1" x14ac:dyDescent="0.35">
      <c r="A180" s="416"/>
      <c r="B180" s="335"/>
      <c r="C180" s="350"/>
      <c r="D180" s="605" t="s">
        <v>819</v>
      </c>
      <c r="E180" s="605"/>
      <c r="F180" s="605"/>
      <c r="G180" s="605"/>
      <c r="H180" s="605"/>
      <c r="I180" s="605"/>
      <c r="J180" s="605"/>
      <c r="K180" s="605"/>
      <c r="L180" s="605"/>
      <c r="M180" s="605"/>
      <c r="N180" s="605"/>
      <c r="O180" s="605"/>
      <c r="P180" s="330"/>
      <c r="Q180" s="313"/>
    </row>
    <row r="181" spans="1:17" ht="12.75" customHeight="1" x14ac:dyDescent="0.35">
      <c r="A181" s="416"/>
      <c r="B181" s="335"/>
      <c r="C181" s="350"/>
      <c r="D181" s="605"/>
      <c r="E181" s="605"/>
      <c r="F181" s="605"/>
      <c r="G181" s="605"/>
      <c r="H181" s="605"/>
      <c r="I181" s="605"/>
      <c r="J181" s="605"/>
      <c r="K181" s="605"/>
      <c r="L181" s="605"/>
      <c r="M181" s="605"/>
      <c r="N181" s="605"/>
      <c r="O181" s="605"/>
      <c r="P181" s="330"/>
      <c r="Q181" s="313"/>
    </row>
    <row r="182" spans="1:17" ht="12.75" customHeight="1" x14ac:dyDescent="0.35">
      <c r="A182" s="416"/>
      <c r="B182" s="335"/>
      <c r="C182" s="350"/>
      <c r="D182" s="605"/>
      <c r="E182" s="605"/>
      <c r="F182" s="605"/>
      <c r="G182" s="605"/>
      <c r="H182" s="605"/>
      <c r="I182" s="605"/>
      <c r="J182" s="605"/>
      <c r="K182" s="605"/>
      <c r="L182" s="605"/>
      <c r="M182" s="605"/>
      <c r="N182" s="605"/>
      <c r="O182" s="605"/>
      <c r="P182" s="330"/>
      <c r="Q182" s="313"/>
    </row>
    <row r="183" spans="1:17" ht="12.75" customHeight="1" x14ac:dyDescent="0.35">
      <c r="A183" s="416"/>
      <c r="B183" s="335"/>
      <c r="C183" s="350"/>
      <c r="D183" s="605"/>
      <c r="E183" s="605"/>
      <c r="F183" s="605"/>
      <c r="G183" s="605"/>
      <c r="H183" s="605"/>
      <c r="I183" s="605"/>
      <c r="J183" s="605"/>
      <c r="K183" s="605"/>
      <c r="L183" s="605"/>
      <c r="M183" s="605"/>
      <c r="N183" s="605"/>
      <c r="O183" s="605"/>
      <c r="P183" s="330"/>
      <c r="Q183" s="313"/>
    </row>
    <row r="184" spans="1:17" ht="12.75" customHeight="1" x14ac:dyDescent="0.35">
      <c r="A184" s="416"/>
      <c r="B184" s="335"/>
      <c r="C184" s="350"/>
      <c r="D184" s="313"/>
      <c r="E184" s="313"/>
      <c r="F184" s="313"/>
      <c r="G184" s="313"/>
      <c r="H184" s="313"/>
      <c r="I184" s="313"/>
      <c r="J184" s="313"/>
      <c r="K184" s="313"/>
      <c r="L184" s="313"/>
      <c r="M184" s="313"/>
      <c r="N184" s="313"/>
      <c r="O184" s="313"/>
      <c r="P184" s="330"/>
      <c r="Q184" s="313"/>
    </row>
    <row r="185" spans="1:17" ht="12.75" customHeight="1" x14ac:dyDescent="0.35">
      <c r="A185" s="416"/>
      <c r="B185" s="353"/>
      <c r="C185" s="350">
        <f>Questionnaire!B136</f>
        <v>55</v>
      </c>
      <c r="D185" s="604" t="s">
        <v>6839</v>
      </c>
      <c r="E185" s="604"/>
      <c r="F185" s="604"/>
      <c r="G185" s="604"/>
      <c r="H185" s="604"/>
      <c r="I185" s="604"/>
      <c r="J185" s="604"/>
      <c r="K185" s="604"/>
      <c r="L185" s="604"/>
      <c r="M185" s="604"/>
      <c r="N185" s="604"/>
      <c r="O185" s="604"/>
      <c r="P185" s="330"/>
      <c r="Q185" s="313"/>
    </row>
    <row r="186" spans="1:17" ht="12.75" customHeight="1" x14ac:dyDescent="0.35">
      <c r="A186" s="416"/>
      <c r="B186" s="353"/>
      <c r="C186" s="350"/>
      <c r="D186" s="604"/>
      <c r="E186" s="604"/>
      <c r="F186" s="604"/>
      <c r="G186" s="604"/>
      <c r="H186" s="604"/>
      <c r="I186" s="604"/>
      <c r="J186" s="604"/>
      <c r="K186" s="604"/>
      <c r="L186" s="604"/>
      <c r="M186" s="604"/>
      <c r="N186" s="604"/>
      <c r="O186" s="604"/>
      <c r="P186" s="330"/>
      <c r="Q186" s="313"/>
    </row>
    <row r="187" spans="1:17" ht="12.75" customHeight="1" x14ac:dyDescent="0.35">
      <c r="A187" s="416"/>
      <c r="B187" s="335"/>
      <c r="C187" s="350"/>
      <c r="D187" s="605" t="s">
        <v>6838</v>
      </c>
      <c r="E187" s="605"/>
      <c r="F187" s="605"/>
      <c r="G187" s="605"/>
      <c r="H187" s="605"/>
      <c r="I187" s="605"/>
      <c r="J187" s="605"/>
      <c r="K187" s="605"/>
      <c r="L187" s="605"/>
      <c r="M187" s="605"/>
      <c r="N187" s="605"/>
      <c r="O187" s="605"/>
      <c r="P187" s="330"/>
      <c r="Q187" s="313"/>
    </row>
    <row r="188" spans="1:17" ht="12.75" customHeight="1" x14ac:dyDescent="0.35">
      <c r="A188" s="416"/>
      <c r="B188" s="335"/>
      <c r="C188" s="350"/>
      <c r="D188" s="605"/>
      <c r="E188" s="605"/>
      <c r="F188" s="605"/>
      <c r="G188" s="605"/>
      <c r="H188" s="605"/>
      <c r="I188" s="605"/>
      <c r="J188" s="605"/>
      <c r="K188" s="605"/>
      <c r="L188" s="605"/>
      <c r="M188" s="605"/>
      <c r="N188" s="605"/>
      <c r="O188" s="605"/>
      <c r="P188" s="330"/>
      <c r="Q188" s="313"/>
    </row>
    <row r="189" spans="1:17" ht="12.75" customHeight="1" x14ac:dyDescent="0.35">
      <c r="A189" s="416"/>
      <c r="B189" s="335"/>
      <c r="C189" s="350"/>
      <c r="D189" s="605"/>
      <c r="E189" s="605"/>
      <c r="F189" s="605"/>
      <c r="G189" s="605"/>
      <c r="H189" s="605"/>
      <c r="I189" s="605"/>
      <c r="J189" s="605"/>
      <c r="K189" s="605"/>
      <c r="L189" s="605"/>
      <c r="M189" s="605"/>
      <c r="N189" s="605"/>
      <c r="O189" s="605"/>
      <c r="P189" s="330"/>
      <c r="Q189" s="313"/>
    </row>
    <row r="190" spans="1:17" ht="12.75" customHeight="1" x14ac:dyDescent="0.35">
      <c r="A190" s="416"/>
      <c r="B190" s="335"/>
      <c r="C190" s="350"/>
      <c r="D190" s="605"/>
      <c r="E190" s="605"/>
      <c r="F190" s="605"/>
      <c r="G190" s="605"/>
      <c r="H190" s="605"/>
      <c r="I190" s="605"/>
      <c r="J190" s="605"/>
      <c r="K190" s="605"/>
      <c r="L190" s="605"/>
      <c r="M190" s="605"/>
      <c r="N190" s="605"/>
      <c r="O190" s="605"/>
      <c r="P190" s="330"/>
      <c r="Q190" s="313"/>
    </row>
    <row r="191" spans="1:17" ht="12.75" customHeight="1" x14ac:dyDescent="0.35">
      <c r="A191" s="416"/>
      <c r="B191" s="335"/>
      <c r="C191" s="350"/>
      <c r="D191" s="605"/>
      <c r="E191" s="605"/>
      <c r="F191" s="605"/>
      <c r="G191" s="605"/>
      <c r="H191" s="605"/>
      <c r="I191" s="605"/>
      <c r="J191" s="605"/>
      <c r="K191" s="605"/>
      <c r="L191" s="605"/>
      <c r="M191" s="605"/>
      <c r="N191" s="605"/>
      <c r="O191" s="605"/>
      <c r="P191" s="330"/>
      <c r="Q191" s="313"/>
    </row>
    <row r="192" spans="1:17" ht="12.75" customHeight="1" x14ac:dyDescent="0.35">
      <c r="A192" s="416"/>
      <c r="B192" s="335"/>
      <c r="C192" s="350"/>
      <c r="D192" s="605"/>
      <c r="E192" s="605"/>
      <c r="F192" s="605"/>
      <c r="G192" s="605"/>
      <c r="H192" s="605"/>
      <c r="I192" s="605"/>
      <c r="J192" s="605"/>
      <c r="K192" s="605"/>
      <c r="L192" s="605"/>
      <c r="M192" s="605"/>
      <c r="N192" s="605"/>
      <c r="O192" s="605"/>
      <c r="P192" s="330"/>
      <c r="Q192" s="313"/>
    </row>
    <row r="193" spans="1:17" ht="12.75" customHeight="1" x14ac:dyDescent="0.35">
      <c r="A193" s="416"/>
      <c r="B193" s="335"/>
      <c r="C193" s="350"/>
      <c r="D193" s="605"/>
      <c r="E193" s="605"/>
      <c r="F193" s="605"/>
      <c r="G193" s="605"/>
      <c r="H193" s="605"/>
      <c r="I193" s="605"/>
      <c r="J193" s="605"/>
      <c r="K193" s="605"/>
      <c r="L193" s="605"/>
      <c r="M193" s="605"/>
      <c r="N193" s="605"/>
      <c r="O193" s="605"/>
      <c r="P193" s="330"/>
      <c r="Q193" s="313"/>
    </row>
    <row r="194" spans="1:17" ht="12.75" customHeight="1" x14ac:dyDescent="0.35">
      <c r="A194" s="416"/>
      <c r="B194" s="335"/>
      <c r="C194" s="350"/>
      <c r="D194" s="605"/>
      <c r="E194" s="605"/>
      <c r="F194" s="605"/>
      <c r="G194" s="605"/>
      <c r="H194" s="605"/>
      <c r="I194" s="605"/>
      <c r="J194" s="605"/>
      <c r="K194" s="605"/>
      <c r="L194" s="605"/>
      <c r="M194" s="605"/>
      <c r="N194" s="605"/>
      <c r="O194" s="605"/>
      <c r="P194" s="330"/>
      <c r="Q194" s="313"/>
    </row>
    <row r="195" spans="1:17" ht="12.75" customHeight="1" x14ac:dyDescent="0.35">
      <c r="A195" s="416"/>
      <c r="B195" s="335"/>
      <c r="C195" s="350"/>
      <c r="D195" s="605"/>
      <c r="E195" s="605"/>
      <c r="F195" s="605"/>
      <c r="G195" s="605"/>
      <c r="H195" s="605"/>
      <c r="I195" s="605"/>
      <c r="J195" s="605"/>
      <c r="K195" s="605"/>
      <c r="L195" s="605"/>
      <c r="M195" s="605"/>
      <c r="N195" s="605"/>
      <c r="O195" s="605"/>
      <c r="P195" s="330"/>
      <c r="Q195" s="313"/>
    </row>
    <row r="196" spans="1:17" ht="12.75" customHeight="1" x14ac:dyDescent="0.35">
      <c r="A196" s="416"/>
      <c r="B196" s="374"/>
      <c r="C196" s="350"/>
      <c r="D196" s="338"/>
      <c r="E196" s="338"/>
      <c r="F196" s="338"/>
      <c r="G196" s="338"/>
      <c r="H196" s="338"/>
      <c r="I196" s="338"/>
      <c r="J196" s="338"/>
      <c r="K196" s="338"/>
      <c r="L196" s="338"/>
      <c r="M196" s="338"/>
      <c r="N196" s="338"/>
      <c r="O196" s="338"/>
      <c r="P196" s="330"/>
      <c r="Q196" s="313"/>
    </row>
    <row r="197" spans="1:17" ht="12.75" customHeight="1" x14ac:dyDescent="0.35">
      <c r="A197" s="416"/>
      <c r="B197" s="349"/>
      <c r="C197" s="418"/>
      <c r="D197" s="351" t="s">
        <v>7115</v>
      </c>
      <c r="E197" s="313"/>
      <c r="F197" s="313"/>
      <c r="G197" s="313"/>
      <c r="H197" s="442"/>
      <c r="I197" s="313"/>
      <c r="J197" s="313"/>
      <c r="K197" s="313"/>
      <c r="L197" s="313"/>
      <c r="M197" s="313"/>
      <c r="N197" s="313"/>
      <c r="O197" s="313"/>
      <c r="P197" s="330"/>
      <c r="Q197" s="313"/>
    </row>
    <row r="198" spans="1:17" ht="12.75" customHeight="1" x14ac:dyDescent="0.35">
      <c r="A198" s="416"/>
      <c r="B198" s="335"/>
      <c r="C198" s="350"/>
      <c r="D198" s="313"/>
      <c r="E198" s="313"/>
      <c r="F198" s="313"/>
      <c r="G198" s="313"/>
      <c r="H198" s="313"/>
      <c r="I198" s="313"/>
      <c r="J198" s="313"/>
      <c r="K198" s="313"/>
      <c r="L198" s="313"/>
      <c r="M198" s="313"/>
      <c r="N198" s="313"/>
      <c r="O198" s="313"/>
      <c r="P198" s="330"/>
      <c r="Q198" s="313"/>
    </row>
    <row r="199" spans="1:17" ht="12.75" customHeight="1" x14ac:dyDescent="0.35">
      <c r="A199" s="416"/>
      <c r="B199" s="335"/>
      <c r="C199" s="350">
        <f>Questionnaire!B148</f>
        <v>58</v>
      </c>
      <c r="D199" s="605" t="s">
        <v>6846</v>
      </c>
      <c r="E199" s="605"/>
      <c r="F199" s="605"/>
      <c r="G199" s="605"/>
      <c r="H199" s="605"/>
      <c r="I199" s="605"/>
      <c r="J199" s="605"/>
      <c r="K199" s="605"/>
      <c r="L199" s="605"/>
      <c r="M199" s="605"/>
      <c r="N199" s="605"/>
      <c r="O199" s="605"/>
      <c r="P199" s="330"/>
      <c r="Q199" s="313"/>
    </row>
    <row r="200" spans="1:17" ht="12.75" customHeight="1" x14ac:dyDescent="0.35">
      <c r="A200" s="416"/>
      <c r="B200" s="335"/>
      <c r="C200" s="350"/>
      <c r="D200" s="605"/>
      <c r="E200" s="605"/>
      <c r="F200" s="605"/>
      <c r="G200" s="605"/>
      <c r="H200" s="605"/>
      <c r="I200" s="605"/>
      <c r="J200" s="605"/>
      <c r="K200" s="605"/>
      <c r="L200" s="605"/>
      <c r="M200" s="605"/>
      <c r="N200" s="605"/>
      <c r="O200" s="605"/>
      <c r="P200" s="330"/>
      <c r="Q200" s="313"/>
    </row>
    <row r="201" spans="1:17" ht="12.75" customHeight="1" x14ac:dyDescent="0.35">
      <c r="A201" s="416"/>
      <c r="B201" s="335"/>
      <c r="C201" s="350">
        <f>Questionnaire!B149</f>
        <v>59</v>
      </c>
      <c r="D201" s="605" t="s">
        <v>6847</v>
      </c>
      <c r="E201" s="605"/>
      <c r="F201" s="605"/>
      <c r="G201" s="605"/>
      <c r="H201" s="605"/>
      <c r="I201" s="605"/>
      <c r="J201" s="605"/>
      <c r="K201" s="605"/>
      <c r="L201" s="605"/>
      <c r="M201" s="605"/>
      <c r="N201" s="605"/>
      <c r="O201" s="605"/>
      <c r="P201" s="330"/>
      <c r="Q201" s="313"/>
    </row>
    <row r="202" spans="1:17" ht="12.75" customHeight="1" x14ac:dyDescent="0.35">
      <c r="A202" s="416"/>
      <c r="B202" s="335"/>
      <c r="C202" s="350"/>
      <c r="D202" s="605"/>
      <c r="E202" s="605"/>
      <c r="F202" s="605"/>
      <c r="G202" s="605"/>
      <c r="H202" s="605"/>
      <c r="I202" s="605"/>
      <c r="J202" s="605"/>
      <c r="K202" s="605"/>
      <c r="L202" s="605"/>
      <c r="M202" s="605"/>
      <c r="N202" s="605"/>
      <c r="O202" s="605"/>
      <c r="P202" s="330"/>
      <c r="Q202" s="313"/>
    </row>
    <row r="203" spans="1:17" ht="12.75" customHeight="1" x14ac:dyDescent="0.35">
      <c r="A203" s="416"/>
      <c r="B203" s="335"/>
      <c r="C203" s="350">
        <f>Questionnaire!B150</f>
        <v>60</v>
      </c>
      <c r="D203" s="605" t="s">
        <v>6848</v>
      </c>
      <c r="E203" s="605"/>
      <c r="F203" s="605"/>
      <c r="G203" s="605"/>
      <c r="H203" s="605"/>
      <c r="I203" s="605"/>
      <c r="J203" s="605"/>
      <c r="K203" s="605"/>
      <c r="L203" s="605"/>
      <c r="M203" s="605"/>
      <c r="N203" s="605"/>
      <c r="O203" s="605"/>
      <c r="P203" s="330"/>
      <c r="Q203" s="313"/>
    </row>
    <row r="204" spans="1:17" ht="12.75" customHeight="1" x14ac:dyDescent="0.35">
      <c r="A204" s="416"/>
      <c r="B204" s="335"/>
      <c r="C204" s="350"/>
      <c r="D204" s="605"/>
      <c r="E204" s="605"/>
      <c r="F204" s="605"/>
      <c r="G204" s="605"/>
      <c r="H204" s="605"/>
      <c r="I204" s="605"/>
      <c r="J204" s="605"/>
      <c r="K204" s="605"/>
      <c r="L204" s="605"/>
      <c r="M204" s="605"/>
      <c r="N204" s="605"/>
      <c r="O204" s="605"/>
      <c r="P204" s="330"/>
      <c r="Q204" s="313"/>
    </row>
    <row r="205" spans="1:17" ht="12.75" customHeight="1" x14ac:dyDescent="0.35">
      <c r="A205" s="416"/>
      <c r="B205" s="335"/>
      <c r="C205" s="350">
        <f>Questionnaire!B151</f>
        <v>61</v>
      </c>
      <c r="D205" s="605" t="s">
        <v>6845</v>
      </c>
      <c r="E205" s="605"/>
      <c r="F205" s="605"/>
      <c r="G205" s="605"/>
      <c r="H205" s="605"/>
      <c r="I205" s="605"/>
      <c r="J205" s="605"/>
      <c r="K205" s="605"/>
      <c r="L205" s="605"/>
      <c r="M205" s="605"/>
      <c r="N205" s="605"/>
      <c r="O205" s="605"/>
      <c r="P205" s="330"/>
      <c r="Q205" s="313"/>
    </row>
    <row r="206" spans="1:17" ht="12.75" customHeight="1" x14ac:dyDescent="0.35">
      <c r="A206" s="416"/>
      <c r="B206" s="335"/>
      <c r="C206" s="350"/>
      <c r="D206" s="605"/>
      <c r="E206" s="605"/>
      <c r="F206" s="605"/>
      <c r="G206" s="605"/>
      <c r="H206" s="605"/>
      <c r="I206" s="605"/>
      <c r="J206" s="605"/>
      <c r="K206" s="605"/>
      <c r="L206" s="605"/>
      <c r="M206" s="605"/>
      <c r="N206" s="605"/>
      <c r="O206" s="605"/>
      <c r="P206" s="330"/>
      <c r="Q206" s="313"/>
    </row>
    <row r="207" spans="1:17" ht="12.75" customHeight="1" x14ac:dyDescent="0.35">
      <c r="A207" s="416"/>
      <c r="B207" s="335"/>
      <c r="C207" s="350">
        <f>Questionnaire!B152</f>
        <v>62</v>
      </c>
      <c r="D207" s="605" t="s">
        <v>7126</v>
      </c>
      <c r="E207" s="605"/>
      <c r="F207" s="605"/>
      <c r="G207" s="605"/>
      <c r="H207" s="605"/>
      <c r="I207" s="605"/>
      <c r="J207" s="605"/>
      <c r="K207" s="605"/>
      <c r="L207" s="605"/>
      <c r="M207" s="605"/>
      <c r="N207" s="605"/>
      <c r="O207" s="605"/>
      <c r="P207" s="330"/>
      <c r="Q207" s="313"/>
    </row>
    <row r="208" spans="1:17" ht="12.75" customHeight="1" x14ac:dyDescent="0.35">
      <c r="A208" s="416"/>
      <c r="B208" s="335"/>
      <c r="C208" s="418"/>
      <c r="D208" s="605"/>
      <c r="E208" s="605"/>
      <c r="F208" s="605"/>
      <c r="G208" s="605"/>
      <c r="H208" s="605"/>
      <c r="I208" s="605"/>
      <c r="J208" s="605"/>
      <c r="K208" s="605"/>
      <c r="L208" s="605"/>
      <c r="M208" s="605"/>
      <c r="N208" s="605"/>
      <c r="O208" s="605"/>
      <c r="P208" s="330"/>
      <c r="Q208" s="313"/>
    </row>
    <row r="209" spans="1:17" ht="12.75" customHeight="1" x14ac:dyDescent="0.35">
      <c r="A209" s="416"/>
      <c r="B209" s="335"/>
      <c r="C209" s="350">
        <f>C207+1</f>
        <v>63</v>
      </c>
      <c r="D209" s="620" t="s">
        <v>6844</v>
      </c>
      <c r="E209" s="620"/>
      <c r="F209" s="620"/>
      <c r="G209" s="620"/>
      <c r="H209" s="620"/>
      <c r="I209" s="620"/>
      <c r="J209" s="620"/>
      <c r="K209" s="620"/>
      <c r="L209" s="620"/>
      <c r="M209" s="620"/>
      <c r="N209" s="620"/>
      <c r="O209" s="620"/>
      <c r="P209" s="330"/>
      <c r="Q209" s="313"/>
    </row>
    <row r="210" spans="1:17" ht="12.75" customHeight="1" x14ac:dyDescent="0.35">
      <c r="A210" s="313"/>
      <c r="B210" s="335"/>
      <c r="C210" s="350"/>
      <c r="D210" s="313"/>
      <c r="E210" s="313"/>
      <c r="F210" s="313"/>
      <c r="G210" s="313"/>
      <c r="H210" s="313"/>
      <c r="I210" s="313"/>
      <c r="J210" s="313"/>
      <c r="K210" s="313"/>
      <c r="L210" s="313"/>
      <c r="M210" s="313"/>
      <c r="N210" s="313"/>
      <c r="O210" s="313"/>
      <c r="P210" s="330"/>
      <c r="Q210" s="313"/>
    </row>
    <row r="211" spans="1:17" ht="12.75" customHeight="1" x14ac:dyDescent="0.35">
      <c r="A211" s="416"/>
      <c r="B211" s="349"/>
      <c r="C211" s="350"/>
      <c r="D211" s="351" t="s">
        <v>6878</v>
      </c>
      <c r="E211" s="313"/>
      <c r="F211" s="313"/>
      <c r="G211" s="313"/>
      <c r="H211" s="313"/>
      <c r="I211" s="313"/>
      <c r="J211" s="313"/>
      <c r="K211" s="313"/>
      <c r="L211" s="313"/>
      <c r="M211" s="313"/>
      <c r="N211" s="313"/>
      <c r="O211" s="313"/>
      <c r="P211" s="330"/>
      <c r="Q211" s="313"/>
    </row>
    <row r="212" spans="1:17" ht="12.75" customHeight="1" x14ac:dyDescent="0.35">
      <c r="A212" s="416"/>
      <c r="B212" s="335"/>
      <c r="C212" s="350"/>
      <c r="D212" s="313"/>
      <c r="E212" s="313"/>
      <c r="F212" s="313"/>
      <c r="G212" s="313"/>
      <c r="H212" s="313"/>
      <c r="I212" s="313"/>
      <c r="J212" s="313"/>
      <c r="K212" s="313"/>
      <c r="L212" s="313"/>
      <c r="M212" s="313"/>
      <c r="N212" s="313"/>
      <c r="O212" s="313"/>
      <c r="P212" s="330"/>
      <c r="Q212" s="313"/>
    </row>
    <row r="213" spans="1:17" ht="12.75" customHeight="1" x14ac:dyDescent="0.35">
      <c r="A213" s="416"/>
      <c r="B213" s="353"/>
      <c r="C213" s="350">
        <f>Questionnaire!B159</f>
        <v>64</v>
      </c>
      <c r="D213" s="354" t="s">
        <v>59</v>
      </c>
      <c r="E213" s="313"/>
      <c r="F213" s="313"/>
      <c r="G213" s="313"/>
      <c r="H213" s="313"/>
      <c r="I213" s="313"/>
      <c r="J213" s="313"/>
      <c r="K213" s="313"/>
      <c r="L213" s="313"/>
      <c r="M213" s="313"/>
      <c r="N213" s="313"/>
      <c r="O213" s="313"/>
      <c r="P213" s="330"/>
      <c r="Q213" s="313"/>
    </row>
    <row r="214" spans="1:17" ht="12.75" customHeight="1" x14ac:dyDescent="0.35">
      <c r="A214" s="416"/>
      <c r="B214" s="335"/>
      <c r="C214" s="350"/>
      <c r="D214" s="613" t="str">
        <f>CONCATENATE("The number of posts for persons holding formal qualification in librarianship or information science or persons who have completed their qualifying examinations.  This includes graduates and other trained specialists on the library staff.  ",,"Include posts where it may be preferable but not essential for staff to hold the above mentioned qualifications.  Record those staff whose costs are shown in line ",Questionnaire!B272," - Employee Costs.  Qualified staff holding clerical positions for whatever reason should be included in other staff.")</f>
        <v>The number of posts for persons holding formal qualification in librarianship or information science or persons who have completed their qualifying examinations.  This includes graduates and other trained specialists on the library staff.  Include posts where it may be preferable but not essential for staff to hold the above mentioned qualifications.  Record those staff whose costs are shown in line 101 - Employee Costs.  Qualified staff holding clerical positions for whatever reason should be included in other staff.</v>
      </c>
      <c r="E214" s="613"/>
      <c r="F214" s="613"/>
      <c r="G214" s="613"/>
      <c r="H214" s="613"/>
      <c r="I214" s="613"/>
      <c r="J214" s="613"/>
      <c r="K214" s="613"/>
      <c r="L214" s="613"/>
      <c r="M214" s="613"/>
      <c r="N214" s="613"/>
      <c r="O214" s="613"/>
      <c r="P214" s="330"/>
      <c r="Q214" s="313"/>
    </row>
    <row r="215" spans="1:17" ht="12.75" customHeight="1" x14ac:dyDescent="0.35">
      <c r="A215" s="416"/>
      <c r="B215" s="335"/>
      <c r="C215" s="350"/>
      <c r="D215" s="613"/>
      <c r="E215" s="613"/>
      <c r="F215" s="613"/>
      <c r="G215" s="613"/>
      <c r="H215" s="613"/>
      <c r="I215" s="613"/>
      <c r="J215" s="613"/>
      <c r="K215" s="613"/>
      <c r="L215" s="613"/>
      <c r="M215" s="613"/>
      <c r="N215" s="613"/>
      <c r="O215" s="613"/>
      <c r="P215" s="330"/>
      <c r="Q215" s="313"/>
    </row>
    <row r="216" spans="1:17" ht="12.75" customHeight="1" x14ac:dyDescent="0.35">
      <c r="A216" s="416"/>
      <c r="B216" s="335"/>
      <c r="C216" s="350"/>
      <c r="D216" s="613"/>
      <c r="E216" s="613"/>
      <c r="F216" s="613"/>
      <c r="G216" s="613"/>
      <c r="H216" s="613"/>
      <c r="I216" s="613"/>
      <c r="J216" s="613"/>
      <c r="K216" s="613"/>
      <c r="L216" s="613"/>
      <c r="M216" s="613"/>
      <c r="N216" s="613"/>
      <c r="O216" s="613"/>
      <c r="P216" s="330"/>
      <c r="Q216" s="313"/>
    </row>
    <row r="217" spans="1:17" ht="12.75" customHeight="1" x14ac:dyDescent="0.35">
      <c r="A217" s="416"/>
      <c r="B217" s="335"/>
      <c r="C217" s="350"/>
      <c r="D217" s="613"/>
      <c r="E217" s="613"/>
      <c r="F217" s="613"/>
      <c r="G217" s="613"/>
      <c r="H217" s="613"/>
      <c r="I217" s="613"/>
      <c r="J217" s="613"/>
      <c r="K217" s="613"/>
      <c r="L217" s="613"/>
      <c r="M217" s="613"/>
      <c r="N217" s="613"/>
      <c r="O217" s="613"/>
      <c r="P217" s="330"/>
      <c r="Q217" s="313"/>
    </row>
    <row r="218" spans="1:17" ht="12.75" customHeight="1" x14ac:dyDescent="0.35">
      <c r="A218" s="416"/>
      <c r="B218" s="335"/>
      <c r="C218" s="350"/>
      <c r="D218" s="613"/>
      <c r="E218" s="613"/>
      <c r="F218" s="613"/>
      <c r="G218" s="613"/>
      <c r="H218" s="613"/>
      <c r="I218" s="613"/>
      <c r="J218" s="613"/>
      <c r="K218" s="613"/>
      <c r="L218" s="613"/>
      <c r="M218" s="613"/>
      <c r="N218" s="613"/>
      <c r="O218" s="613"/>
      <c r="P218" s="330"/>
      <c r="Q218" s="313"/>
    </row>
    <row r="219" spans="1:17" ht="12.75" customHeight="1" x14ac:dyDescent="0.35">
      <c r="A219" s="416"/>
      <c r="B219" s="335"/>
      <c r="C219" s="350"/>
      <c r="D219" s="313"/>
      <c r="E219" s="313"/>
      <c r="F219" s="313"/>
      <c r="G219" s="313"/>
      <c r="H219" s="313"/>
      <c r="I219" s="313"/>
      <c r="J219" s="313"/>
      <c r="K219" s="313"/>
      <c r="L219" s="313"/>
      <c r="M219" s="313"/>
      <c r="N219" s="313"/>
      <c r="O219" s="313"/>
      <c r="P219" s="330"/>
      <c r="Q219" s="313"/>
    </row>
    <row r="220" spans="1:17" ht="12.75" customHeight="1" x14ac:dyDescent="0.35">
      <c r="A220" s="416"/>
      <c r="B220" s="353"/>
      <c r="C220" s="350">
        <f>Questionnaire!B160</f>
        <v>65</v>
      </c>
      <c r="D220" s="354" t="s">
        <v>247</v>
      </c>
      <c r="E220" s="313"/>
      <c r="F220" s="313"/>
      <c r="G220" s="313"/>
      <c r="H220" s="313"/>
      <c r="I220" s="313"/>
      <c r="J220" s="313"/>
      <c r="K220" s="313"/>
      <c r="L220" s="313"/>
      <c r="M220" s="313"/>
      <c r="N220" s="313"/>
      <c r="O220" s="313"/>
      <c r="P220" s="330"/>
      <c r="Q220" s="313"/>
    </row>
    <row r="221" spans="1:17" ht="12.75" customHeight="1" x14ac:dyDescent="0.35">
      <c r="A221" s="416"/>
      <c r="B221" s="335"/>
      <c r="C221" s="350"/>
      <c r="D221" s="605" t="s">
        <v>754</v>
      </c>
      <c r="E221" s="605"/>
      <c r="F221" s="605"/>
      <c r="G221" s="605"/>
      <c r="H221" s="605"/>
      <c r="I221" s="605"/>
      <c r="J221" s="605"/>
      <c r="K221" s="605"/>
      <c r="L221" s="605"/>
      <c r="M221" s="605"/>
      <c r="N221" s="605"/>
      <c r="O221" s="605"/>
      <c r="P221" s="330"/>
      <c r="Q221" s="313"/>
    </row>
    <row r="222" spans="1:17" ht="12.75" customHeight="1" x14ac:dyDescent="0.35">
      <c r="A222" s="416"/>
      <c r="B222" s="335"/>
      <c r="C222" s="350"/>
      <c r="D222" s="605"/>
      <c r="E222" s="605"/>
      <c r="F222" s="605"/>
      <c r="G222" s="605"/>
      <c r="H222" s="605"/>
      <c r="I222" s="605"/>
      <c r="J222" s="605"/>
      <c r="K222" s="605"/>
      <c r="L222" s="605"/>
      <c r="M222" s="605"/>
      <c r="N222" s="605"/>
      <c r="O222" s="605"/>
      <c r="P222" s="330"/>
      <c r="Q222" s="313"/>
    </row>
    <row r="223" spans="1:17" ht="12.75" customHeight="1" x14ac:dyDescent="0.35">
      <c r="A223" s="416"/>
      <c r="B223" s="335"/>
      <c r="C223" s="350"/>
      <c r="D223" s="605"/>
      <c r="E223" s="605"/>
      <c r="F223" s="605"/>
      <c r="G223" s="605"/>
      <c r="H223" s="605"/>
      <c r="I223" s="605"/>
      <c r="J223" s="605"/>
      <c r="K223" s="605"/>
      <c r="L223" s="605"/>
      <c r="M223" s="605"/>
      <c r="N223" s="605"/>
      <c r="O223" s="605"/>
      <c r="P223" s="330"/>
      <c r="Q223" s="313"/>
    </row>
    <row r="224" spans="1:17" ht="12.75" customHeight="1" x14ac:dyDescent="0.35">
      <c r="A224" s="416"/>
      <c r="B224" s="335"/>
      <c r="C224" s="350"/>
      <c r="D224" s="605"/>
      <c r="E224" s="605"/>
      <c r="F224" s="605"/>
      <c r="G224" s="605"/>
      <c r="H224" s="605"/>
      <c r="I224" s="605"/>
      <c r="J224" s="605"/>
      <c r="K224" s="605"/>
      <c r="L224" s="605"/>
      <c r="M224" s="605"/>
      <c r="N224" s="605"/>
      <c r="O224" s="605"/>
      <c r="P224" s="330"/>
      <c r="Q224" s="313"/>
    </row>
    <row r="225" spans="1:17" ht="12.75" customHeight="1" x14ac:dyDescent="0.35">
      <c r="A225" s="313"/>
      <c r="B225" s="374"/>
      <c r="C225" s="350"/>
      <c r="D225" s="338"/>
      <c r="E225" s="338"/>
      <c r="F225" s="338"/>
      <c r="G225" s="338"/>
      <c r="H225" s="338"/>
      <c r="I225" s="338"/>
      <c r="J225" s="338"/>
      <c r="K225" s="338"/>
      <c r="L225" s="338"/>
      <c r="M225" s="338"/>
      <c r="N225" s="338"/>
      <c r="O225" s="338"/>
      <c r="P225" s="330"/>
      <c r="Q225" s="313"/>
    </row>
    <row r="226" spans="1:17" ht="12.75" customHeight="1" x14ac:dyDescent="0.35">
      <c r="A226" s="416"/>
      <c r="B226" s="349"/>
      <c r="C226" s="350" t="str">
        <f>CONCATENATE(Questionnaire!B169," &amp; ",Questionnaire!B170)</f>
        <v>67 &amp; 68</v>
      </c>
      <c r="D226" s="351" t="s">
        <v>6862</v>
      </c>
      <c r="E226" s="338"/>
      <c r="F226" s="338"/>
      <c r="G226" s="338"/>
      <c r="H226" s="338"/>
      <c r="I226" s="338"/>
      <c r="J226" s="338"/>
      <c r="K226" s="338"/>
      <c r="L226" s="338"/>
      <c r="M226" s="338"/>
      <c r="N226" s="338"/>
      <c r="O226" s="338"/>
      <c r="P226" s="330"/>
      <c r="Q226" s="313"/>
    </row>
    <row r="227" spans="1:17" ht="12.75" customHeight="1" x14ac:dyDescent="0.35">
      <c r="A227" s="416"/>
      <c r="B227" s="349"/>
      <c r="C227" s="350"/>
      <c r="D227" s="351"/>
      <c r="E227" s="338"/>
      <c r="F227" s="338"/>
      <c r="G227" s="338"/>
      <c r="H227" s="338"/>
      <c r="I227" s="338"/>
      <c r="J227" s="338"/>
      <c r="K227" s="338"/>
      <c r="L227" s="338"/>
      <c r="M227" s="338"/>
      <c r="N227" s="338"/>
      <c r="O227" s="338"/>
      <c r="P227" s="330"/>
      <c r="Q227" s="313"/>
    </row>
    <row r="228" spans="1:17" ht="12.75" customHeight="1" x14ac:dyDescent="0.35">
      <c r="A228" s="416"/>
      <c r="B228" s="335"/>
      <c r="C228" s="350"/>
      <c r="D228" s="605" t="s">
        <v>821</v>
      </c>
      <c r="E228" s="605"/>
      <c r="F228" s="605"/>
      <c r="G228" s="605"/>
      <c r="H228" s="605"/>
      <c r="I228" s="605"/>
      <c r="J228" s="605"/>
      <c r="K228" s="605"/>
      <c r="L228" s="605"/>
      <c r="M228" s="605"/>
      <c r="N228" s="605"/>
      <c r="O228" s="605"/>
      <c r="P228" s="330"/>
      <c r="Q228" s="313"/>
    </row>
    <row r="229" spans="1:17" ht="12.75" customHeight="1" x14ac:dyDescent="0.35">
      <c r="A229" s="416"/>
      <c r="B229" s="335"/>
      <c r="C229" s="350"/>
      <c r="D229" s="605"/>
      <c r="E229" s="605"/>
      <c r="F229" s="605"/>
      <c r="G229" s="605"/>
      <c r="H229" s="605"/>
      <c r="I229" s="605"/>
      <c r="J229" s="605"/>
      <c r="K229" s="605"/>
      <c r="L229" s="605"/>
      <c r="M229" s="605"/>
      <c r="N229" s="605"/>
      <c r="O229" s="605"/>
      <c r="P229" s="330"/>
      <c r="Q229" s="313"/>
    </row>
    <row r="230" spans="1:17" ht="12.75" customHeight="1" x14ac:dyDescent="0.35">
      <c r="A230" s="416"/>
      <c r="B230" s="335"/>
      <c r="C230" s="350"/>
      <c r="D230" s="605"/>
      <c r="E230" s="605"/>
      <c r="F230" s="605"/>
      <c r="G230" s="605"/>
      <c r="H230" s="605"/>
      <c r="I230" s="605"/>
      <c r="J230" s="605"/>
      <c r="K230" s="605"/>
      <c r="L230" s="605"/>
      <c r="M230" s="605"/>
      <c r="N230" s="605"/>
      <c r="O230" s="605"/>
      <c r="P230" s="330"/>
      <c r="Q230" s="313"/>
    </row>
    <row r="231" spans="1:17" ht="12.75" customHeight="1" x14ac:dyDescent="0.35">
      <c r="A231" s="416"/>
      <c r="B231" s="335"/>
      <c r="C231" s="350"/>
      <c r="D231" s="605"/>
      <c r="E231" s="605"/>
      <c r="F231" s="605"/>
      <c r="G231" s="605"/>
      <c r="H231" s="605"/>
      <c r="I231" s="605"/>
      <c r="J231" s="605"/>
      <c r="K231" s="605"/>
      <c r="L231" s="605"/>
      <c r="M231" s="605"/>
      <c r="N231" s="605"/>
      <c r="O231" s="605"/>
      <c r="P231" s="330"/>
      <c r="Q231" s="313"/>
    </row>
    <row r="232" spans="1:17" ht="12.75" customHeight="1" x14ac:dyDescent="0.35">
      <c r="A232" s="416"/>
      <c r="B232" s="335"/>
      <c r="C232" s="350"/>
      <c r="D232" s="605"/>
      <c r="E232" s="605"/>
      <c r="F232" s="605"/>
      <c r="G232" s="605"/>
      <c r="H232" s="605"/>
      <c r="I232" s="605"/>
      <c r="J232" s="605"/>
      <c r="K232" s="605"/>
      <c r="L232" s="605"/>
      <c r="M232" s="605"/>
      <c r="N232" s="605"/>
      <c r="O232" s="605"/>
      <c r="P232" s="330"/>
      <c r="Q232" s="313"/>
    </row>
    <row r="233" spans="1:17" ht="12.75" customHeight="1" x14ac:dyDescent="0.35">
      <c r="A233" s="416"/>
      <c r="B233" s="335"/>
      <c r="C233" s="350"/>
      <c r="D233" s="605"/>
      <c r="E233" s="605"/>
      <c r="F233" s="605"/>
      <c r="G233" s="605"/>
      <c r="H233" s="605"/>
      <c r="I233" s="605"/>
      <c r="J233" s="605"/>
      <c r="K233" s="605"/>
      <c r="L233" s="605"/>
      <c r="M233" s="605"/>
      <c r="N233" s="605"/>
      <c r="O233" s="605"/>
      <c r="P233" s="330"/>
      <c r="Q233" s="313"/>
    </row>
    <row r="234" spans="1:17" ht="12.75" customHeight="1" x14ac:dyDescent="0.35">
      <c r="A234" s="416"/>
      <c r="B234" s="335"/>
      <c r="C234" s="350"/>
      <c r="D234" s="605"/>
      <c r="E234" s="605"/>
      <c r="F234" s="605"/>
      <c r="G234" s="605"/>
      <c r="H234" s="605"/>
      <c r="I234" s="605"/>
      <c r="J234" s="605"/>
      <c r="K234" s="605"/>
      <c r="L234" s="605"/>
      <c r="M234" s="605"/>
      <c r="N234" s="605"/>
      <c r="O234" s="605"/>
      <c r="P234" s="330"/>
      <c r="Q234" s="313"/>
    </row>
    <row r="235" spans="1:17" ht="5.25" customHeight="1" thickBot="1" x14ac:dyDescent="0.4">
      <c r="A235" s="313"/>
      <c r="B235" s="355"/>
      <c r="C235" s="356"/>
      <c r="D235" s="377"/>
      <c r="E235" s="377"/>
      <c r="F235" s="377"/>
      <c r="G235" s="377"/>
      <c r="H235" s="377"/>
      <c r="I235" s="377"/>
      <c r="J235" s="377"/>
      <c r="K235" s="377"/>
      <c r="L235" s="377"/>
      <c r="M235" s="377"/>
      <c r="N235" s="377"/>
      <c r="O235" s="377"/>
      <c r="P235" s="358"/>
      <c r="Q235" s="313"/>
    </row>
    <row r="236" spans="1:17" ht="12.75" customHeight="1" x14ac:dyDescent="0.35">
      <c r="A236" s="313"/>
      <c r="B236" s="359"/>
      <c r="C236" s="360"/>
      <c r="D236" s="361"/>
      <c r="E236" s="361"/>
      <c r="F236" s="361"/>
      <c r="G236" s="361"/>
      <c r="H236" s="361"/>
      <c r="I236" s="361"/>
      <c r="J236" s="361"/>
      <c r="K236" s="361"/>
      <c r="L236" s="361"/>
      <c r="M236" s="361"/>
      <c r="N236" s="361"/>
      <c r="O236" s="361"/>
      <c r="P236" s="362"/>
      <c r="Q236" s="313"/>
    </row>
    <row r="237" spans="1:17" ht="12.75" customHeight="1" x14ac:dyDescent="0.35">
      <c r="A237" s="416"/>
      <c r="B237" s="349"/>
      <c r="C237" s="350"/>
      <c r="D237" s="351" t="s">
        <v>6863</v>
      </c>
      <c r="E237" s="313"/>
      <c r="F237" s="313"/>
      <c r="G237" s="313"/>
      <c r="H237" s="313"/>
      <c r="I237" s="313"/>
      <c r="J237" s="313"/>
      <c r="K237" s="313"/>
      <c r="L237" s="313"/>
      <c r="M237" s="313"/>
      <c r="N237" s="313"/>
      <c r="O237" s="313"/>
      <c r="P237" s="330"/>
      <c r="Q237" s="313"/>
    </row>
    <row r="238" spans="1:17" ht="12.75" customHeight="1" x14ac:dyDescent="0.35">
      <c r="A238" s="416"/>
      <c r="B238" s="335"/>
      <c r="C238" s="350"/>
      <c r="D238" s="313"/>
      <c r="E238" s="313"/>
      <c r="F238" s="313"/>
      <c r="G238" s="313"/>
      <c r="H238" s="313"/>
      <c r="I238" s="313"/>
      <c r="J238" s="313"/>
      <c r="K238" s="313"/>
      <c r="L238" s="313"/>
      <c r="M238" s="313"/>
      <c r="N238" s="313"/>
      <c r="O238" s="313"/>
      <c r="P238" s="330"/>
      <c r="Q238" s="313"/>
    </row>
    <row r="239" spans="1:17" ht="12.75" customHeight="1" x14ac:dyDescent="0.35">
      <c r="A239" s="416"/>
      <c r="B239" s="353"/>
      <c r="C239" s="350" t="str">
        <f>CONCATENATE(Questionnaire!B175," to ",Questionnaire!B189)</f>
        <v>69 to 77</v>
      </c>
      <c r="D239" s="354" t="s">
        <v>504</v>
      </c>
      <c r="E239" s="313"/>
      <c r="F239" s="313"/>
      <c r="G239" s="313"/>
      <c r="H239" s="313"/>
      <c r="I239" s="313"/>
      <c r="J239" s="313"/>
      <c r="K239" s="313"/>
      <c r="L239" s="313"/>
      <c r="M239" s="313"/>
      <c r="N239" s="313"/>
      <c r="O239" s="313"/>
      <c r="P239" s="330"/>
      <c r="Q239" s="313"/>
    </row>
    <row r="240" spans="1:17" ht="12.75" customHeight="1" x14ac:dyDescent="0.35">
      <c r="A240" s="416"/>
      <c r="B240" s="335"/>
      <c r="C240" s="350"/>
      <c r="D240" s="605" t="s">
        <v>822</v>
      </c>
      <c r="E240" s="605"/>
      <c r="F240" s="605"/>
      <c r="G240" s="605"/>
      <c r="H240" s="605"/>
      <c r="I240" s="605"/>
      <c r="J240" s="605"/>
      <c r="K240" s="605"/>
      <c r="L240" s="605"/>
      <c r="M240" s="605"/>
      <c r="N240" s="605"/>
      <c r="O240" s="605"/>
      <c r="P240" s="330"/>
      <c r="Q240" s="313"/>
    </row>
    <row r="241" spans="1:17" ht="12.75" customHeight="1" x14ac:dyDescent="0.35">
      <c r="A241" s="416"/>
      <c r="B241" s="335"/>
      <c r="C241" s="350"/>
      <c r="D241" s="605"/>
      <c r="E241" s="605"/>
      <c r="F241" s="605"/>
      <c r="G241" s="605"/>
      <c r="H241" s="605"/>
      <c r="I241" s="605"/>
      <c r="J241" s="605"/>
      <c r="K241" s="605"/>
      <c r="L241" s="605"/>
      <c r="M241" s="605"/>
      <c r="N241" s="605"/>
      <c r="O241" s="605"/>
      <c r="P241" s="330"/>
      <c r="Q241" s="313"/>
    </row>
    <row r="242" spans="1:17" ht="12.75" customHeight="1" x14ac:dyDescent="0.35">
      <c r="A242" s="416"/>
      <c r="B242" s="335"/>
      <c r="C242" s="350"/>
      <c r="D242" s="313"/>
      <c r="E242" s="313"/>
      <c r="F242" s="313"/>
      <c r="G242" s="313"/>
      <c r="H242" s="313"/>
      <c r="I242" s="313"/>
      <c r="J242" s="313"/>
      <c r="K242" s="313"/>
      <c r="L242" s="313"/>
      <c r="M242" s="313"/>
      <c r="N242" s="313"/>
      <c r="O242" s="313"/>
      <c r="P242" s="330"/>
      <c r="Q242" s="313"/>
    </row>
    <row r="243" spans="1:17" ht="12.75" customHeight="1" x14ac:dyDescent="0.35">
      <c r="A243" s="416"/>
      <c r="B243" s="335"/>
      <c r="C243" s="350"/>
      <c r="D243" s="313" t="s">
        <v>505</v>
      </c>
      <c r="E243" s="313"/>
      <c r="F243" s="313"/>
      <c r="G243" s="313"/>
      <c r="H243" s="313"/>
      <c r="I243" s="313"/>
      <c r="J243" s="313"/>
      <c r="K243" s="313"/>
      <c r="L243" s="313"/>
      <c r="M243" s="313"/>
      <c r="N243" s="313"/>
      <c r="O243" s="313"/>
      <c r="P243" s="330"/>
      <c r="Q243" s="313"/>
    </row>
    <row r="244" spans="1:17" ht="12.75" customHeight="1" x14ac:dyDescent="0.35">
      <c r="A244" s="416"/>
      <c r="B244" s="335"/>
      <c r="C244" s="350"/>
      <c r="D244" s="313"/>
      <c r="E244" s="313"/>
      <c r="F244" s="313"/>
      <c r="G244" s="313"/>
      <c r="H244" s="313"/>
      <c r="I244" s="313"/>
      <c r="J244" s="313"/>
      <c r="K244" s="313"/>
      <c r="L244" s="313"/>
      <c r="M244" s="313"/>
      <c r="N244" s="313"/>
      <c r="O244" s="313"/>
      <c r="P244" s="330"/>
      <c r="Q244" s="313"/>
    </row>
    <row r="245" spans="1:17" ht="12.75" customHeight="1" x14ac:dyDescent="0.35">
      <c r="A245" s="416"/>
      <c r="B245" s="335"/>
      <c r="C245" s="350"/>
      <c r="D245" s="313" t="s">
        <v>506</v>
      </c>
      <c r="E245" s="605" t="s">
        <v>464</v>
      </c>
      <c r="F245" s="605"/>
      <c r="G245" s="605"/>
      <c r="H245" s="605"/>
      <c r="I245" s="605"/>
      <c r="J245" s="605"/>
      <c r="K245" s="605"/>
      <c r="L245" s="605"/>
      <c r="M245" s="605"/>
      <c r="N245" s="605"/>
      <c r="O245" s="605"/>
      <c r="P245" s="330"/>
      <c r="Q245" s="313"/>
    </row>
    <row r="246" spans="1:17" ht="22.9" customHeight="1" x14ac:dyDescent="0.35">
      <c r="A246" s="416"/>
      <c r="B246" s="335"/>
      <c r="C246" s="350"/>
      <c r="D246" s="313"/>
      <c r="E246" s="605"/>
      <c r="F246" s="605"/>
      <c r="G246" s="605"/>
      <c r="H246" s="605"/>
      <c r="I246" s="605"/>
      <c r="J246" s="605"/>
      <c r="K246" s="605"/>
      <c r="L246" s="605"/>
      <c r="M246" s="605"/>
      <c r="N246" s="605"/>
      <c r="O246" s="605"/>
      <c r="P246" s="330"/>
      <c r="Q246" s="313"/>
    </row>
    <row r="247" spans="1:17" ht="12.75" customHeight="1" x14ac:dyDescent="0.35">
      <c r="A247" s="416"/>
      <c r="B247" s="335"/>
      <c r="C247" s="350"/>
      <c r="D247" s="313" t="s">
        <v>470</v>
      </c>
      <c r="E247" s="605" t="s">
        <v>576</v>
      </c>
      <c r="F247" s="605"/>
      <c r="G247" s="605"/>
      <c r="H247" s="605"/>
      <c r="I247" s="605"/>
      <c r="J247" s="605"/>
      <c r="K247" s="605"/>
      <c r="L247" s="605"/>
      <c r="M247" s="605"/>
      <c r="N247" s="605"/>
      <c r="O247" s="605"/>
      <c r="P247" s="330"/>
      <c r="Q247" s="313"/>
    </row>
    <row r="248" spans="1:17" ht="12.75" customHeight="1" x14ac:dyDescent="0.35">
      <c r="A248" s="416"/>
      <c r="B248" s="335"/>
      <c r="C248" s="350"/>
      <c r="D248" s="313"/>
      <c r="E248" s="605"/>
      <c r="F248" s="605"/>
      <c r="G248" s="605"/>
      <c r="H248" s="605"/>
      <c r="I248" s="605"/>
      <c r="J248" s="605"/>
      <c r="K248" s="605"/>
      <c r="L248" s="605"/>
      <c r="M248" s="605"/>
      <c r="N248" s="605"/>
      <c r="O248" s="605"/>
      <c r="P248" s="330"/>
      <c r="Q248" s="313"/>
    </row>
    <row r="249" spans="1:17" ht="12.75" customHeight="1" x14ac:dyDescent="0.35">
      <c r="A249" s="416"/>
      <c r="B249" s="335"/>
      <c r="C249" s="350"/>
      <c r="D249" s="313" t="s">
        <v>507</v>
      </c>
      <c r="E249" s="313" t="s">
        <v>189</v>
      </c>
      <c r="F249" s="314"/>
      <c r="G249" s="314"/>
      <c r="H249" s="314"/>
      <c r="I249" s="314"/>
      <c r="J249" s="314"/>
      <c r="K249" s="314"/>
      <c r="L249" s="314"/>
      <c r="M249" s="314"/>
      <c r="N249" s="314"/>
      <c r="O249" s="314"/>
      <c r="P249" s="330"/>
      <c r="Q249" s="313"/>
    </row>
    <row r="250" spans="1:17" ht="12.75" customHeight="1" x14ac:dyDescent="0.35">
      <c r="A250" s="416"/>
      <c r="B250" s="335"/>
      <c r="C250" s="350"/>
      <c r="D250" s="313"/>
      <c r="E250" s="313"/>
      <c r="F250" s="313"/>
      <c r="G250" s="313"/>
      <c r="H250" s="313"/>
      <c r="I250" s="313"/>
      <c r="J250" s="313"/>
      <c r="K250" s="313"/>
      <c r="L250" s="313"/>
      <c r="M250" s="313"/>
      <c r="N250" s="313"/>
      <c r="O250" s="313"/>
      <c r="P250" s="330"/>
      <c r="Q250" s="313"/>
    </row>
    <row r="251" spans="1:17" ht="12.75" customHeight="1" x14ac:dyDescent="0.35">
      <c r="A251" s="416"/>
      <c r="B251" s="335"/>
      <c r="C251" s="350"/>
      <c r="D251" s="313" t="s">
        <v>508</v>
      </c>
      <c r="E251" s="313"/>
      <c r="F251" s="313"/>
      <c r="G251" s="313"/>
      <c r="H251" s="313"/>
      <c r="I251" s="313"/>
      <c r="J251" s="313"/>
      <c r="K251" s="313"/>
      <c r="L251" s="313"/>
      <c r="M251" s="313"/>
      <c r="N251" s="313"/>
      <c r="O251" s="313"/>
      <c r="P251" s="330"/>
      <c r="Q251" s="313"/>
    </row>
    <row r="252" spans="1:17" ht="12.75" customHeight="1" x14ac:dyDescent="0.35">
      <c r="A252" s="416"/>
      <c r="B252" s="335"/>
      <c r="C252" s="350"/>
      <c r="D252" s="313"/>
      <c r="E252" s="313"/>
      <c r="F252" s="313"/>
      <c r="G252" s="313"/>
      <c r="H252" s="313"/>
      <c r="I252" s="313"/>
      <c r="J252" s="313"/>
      <c r="K252" s="313"/>
      <c r="L252" s="313"/>
      <c r="M252" s="313"/>
      <c r="N252" s="313"/>
      <c r="O252" s="313"/>
      <c r="P252" s="330"/>
      <c r="Q252" s="313"/>
    </row>
    <row r="253" spans="1:17" ht="12.75" customHeight="1" x14ac:dyDescent="0.35">
      <c r="A253" s="416"/>
      <c r="B253" s="335"/>
      <c r="C253" s="350"/>
      <c r="D253" s="313" t="s">
        <v>506</v>
      </c>
      <c r="E253" s="313" t="s">
        <v>678</v>
      </c>
      <c r="F253" s="313"/>
      <c r="G253" s="313"/>
      <c r="H253" s="313"/>
      <c r="I253" s="313"/>
      <c r="J253" s="313"/>
      <c r="K253" s="313"/>
      <c r="L253" s="313"/>
      <c r="M253" s="313"/>
      <c r="N253" s="313"/>
      <c r="O253" s="313"/>
      <c r="P253" s="330"/>
      <c r="Q253" s="313"/>
    </row>
    <row r="254" spans="1:17" ht="12.75" customHeight="1" x14ac:dyDescent="0.35">
      <c r="A254" s="416"/>
      <c r="B254" s="335"/>
      <c r="C254" s="350"/>
      <c r="D254" s="313" t="s">
        <v>470</v>
      </c>
      <c r="E254" s="313" t="s">
        <v>679</v>
      </c>
      <c r="F254" s="313"/>
      <c r="G254" s="313"/>
      <c r="H254" s="313"/>
      <c r="I254" s="313"/>
      <c r="J254" s="313"/>
      <c r="K254" s="313"/>
      <c r="L254" s="313"/>
      <c r="M254" s="313"/>
      <c r="N254" s="313"/>
      <c r="O254" s="313"/>
      <c r="P254" s="330"/>
      <c r="Q254" s="313"/>
    </row>
    <row r="255" spans="1:17" ht="12.75" customHeight="1" x14ac:dyDescent="0.35">
      <c r="A255" s="416"/>
      <c r="B255" s="335"/>
      <c r="C255" s="350"/>
      <c r="D255" s="313"/>
      <c r="E255" s="313"/>
      <c r="F255" s="313"/>
      <c r="G255" s="313"/>
      <c r="H255" s="313"/>
      <c r="I255" s="313"/>
      <c r="J255" s="313"/>
      <c r="K255" s="313"/>
      <c r="L255" s="313"/>
      <c r="M255" s="313"/>
      <c r="N255" s="313"/>
      <c r="O255" s="313"/>
      <c r="P255" s="330"/>
      <c r="Q255" s="313"/>
    </row>
    <row r="256" spans="1:17" ht="12.75" customHeight="1" x14ac:dyDescent="0.35">
      <c r="A256" s="416"/>
      <c r="B256" s="353"/>
      <c r="C256" s="350" t="str">
        <f>CONCATENATE(Questionnaire!B195," to ",Questionnaire!B200)</f>
        <v>78 to 83</v>
      </c>
      <c r="D256" s="354" t="s">
        <v>458</v>
      </c>
      <c r="E256" s="354"/>
      <c r="F256" s="354"/>
      <c r="G256" s="354"/>
      <c r="H256" s="354"/>
      <c r="I256" s="313"/>
      <c r="J256" s="313"/>
      <c r="K256" s="313"/>
      <c r="L256" s="313"/>
      <c r="M256" s="313"/>
      <c r="N256" s="313"/>
      <c r="O256" s="313"/>
      <c r="P256" s="330"/>
      <c r="Q256" s="313"/>
    </row>
    <row r="257" spans="1:17" ht="12.75" customHeight="1" x14ac:dyDescent="0.2">
      <c r="A257" s="416"/>
      <c r="B257" s="335"/>
      <c r="C257" s="441">
        <v>78</v>
      </c>
      <c r="D257" s="313" t="s">
        <v>7127</v>
      </c>
      <c r="E257" s="313"/>
      <c r="F257" s="313"/>
      <c r="G257" s="313"/>
      <c r="H257" s="313"/>
      <c r="I257" s="313"/>
      <c r="J257" s="313"/>
      <c r="K257" s="313"/>
      <c r="L257" s="313"/>
      <c r="M257" s="313"/>
      <c r="N257" s="313"/>
      <c r="O257" s="313"/>
      <c r="P257" s="330"/>
      <c r="Q257" s="313"/>
    </row>
    <row r="258" spans="1:17" ht="12.75" customHeight="1" x14ac:dyDescent="0.2">
      <c r="A258" s="416"/>
      <c r="B258" s="335"/>
      <c r="C258" s="441" t="s">
        <v>7111</v>
      </c>
      <c r="D258" s="313" t="s">
        <v>7128</v>
      </c>
      <c r="E258" s="313"/>
      <c r="F258" s="313"/>
      <c r="G258" s="313"/>
      <c r="H258" s="313"/>
      <c r="I258" s="313"/>
      <c r="J258" s="313"/>
      <c r="K258" s="313"/>
      <c r="L258" s="313"/>
      <c r="M258" s="313"/>
      <c r="N258" s="313"/>
      <c r="O258" s="313"/>
      <c r="P258" s="330"/>
      <c r="Q258" s="313"/>
    </row>
    <row r="259" spans="1:17" ht="12.75" customHeight="1" x14ac:dyDescent="0.2">
      <c r="A259" s="416"/>
      <c r="B259" s="335"/>
      <c r="C259" s="441" t="s">
        <v>7112</v>
      </c>
      <c r="D259" s="313" t="s">
        <v>7129</v>
      </c>
      <c r="E259" s="313"/>
      <c r="F259" s="313"/>
      <c r="G259" s="313"/>
      <c r="H259" s="313"/>
      <c r="I259" s="313"/>
      <c r="J259" s="313"/>
      <c r="K259" s="313"/>
      <c r="L259" s="313"/>
      <c r="M259" s="313"/>
      <c r="N259" s="313"/>
      <c r="O259" s="313"/>
      <c r="P259" s="330"/>
      <c r="Q259" s="313"/>
    </row>
    <row r="260" spans="1:17" ht="12.75" customHeight="1" x14ac:dyDescent="0.2">
      <c r="A260" s="313"/>
      <c r="B260" s="335"/>
      <c r="C260" s="441" t="s">
        <v>7113</v>
      </c>
      <c r="D260" s="313" t="s">
        <v>7130</v>
      </c>
      <c r="E260" s="314"/>
      <c r="F260" s="314"/>
      <c r="G260" s="314"/>
      <c r="H260" s="314"/>
      <c r="I260" s="314"/>
      <c r="J260" s="314"/>
      <c r="K260" s="314"/>
      <c r="L260" s="314"/>
      <c r="M260" s="314"/>
      <c r="N260" s="314"/>
      <c r="O260" s="314"/>
      <c r="P260" s="330"/>
      <c r="Q260" s="313"/>
    </row>
    <row r="261" spans="1:17" ht="12.75" customHeight="1" x14ac:dyDescent="0.2">
      <c r="A261" s="313"/>
      <c r="B261" s="335"/>
      <c r="C261" s="441" t="s">
        <v>7114</v>
      </c>
      <c r="D261" s="313" t="s">
        <v>7131</v>
      </c>
      <c r="E261" s="314"/>
      <c r="F261" s="314"/>
      <c r="G261" s="314"/>
      <c r="H261" s="314"/>
      <c r="I261" s="314"/>
      <c r="J261" s="314"/>
      <c r="K261" s="314"/>
      <c r="L261" s="314"/>
      <c r="M261" s="314"/>
      <c r="N261" s="314"/>
      <c r="O261" s="314"/>
      <c r="P261" s="330"/>
      <c r="Q261" s="313"/>
    </row>
    <row r="262" spans="1:17" ht="12.75" customHeight="1" x14ac:dyDescent="0.35">
      <c r="A262" s="313"/>
      <c r="B262" s="376"/>
      <c r="C262" s="350">
        <f>Questionnaire!B200</f>
        <v>83</v>
      </c>
      <c r="D262" s="313" t="s">
        <v>6849</v>
      </c>
      <c r="E262" s="314"/>
      <c r="F262" s="314"/>
      <c r="G262" s="314"/>
      <c r="H262" s="314"/>
      <c r="I262" s="314"/>
      <c r="J262" s="314"/>
      <c r="K262" s="314"/>
      <c r="L262" s="314"/>
      <c r="M262" s="314"/>
      <c r="N262" s="314"/>
      <c r="O262" s="314"/>
      <c r="P262" s="330"/>
      <c r="Q262" s="313"/>
    </row>
    <row r="263" spans="1:17" ht="12.75" customHeight="1" x14ac:dyDescent="0.35">
      <c r="A263" s="313"/>
      <c r="B263" s="376"/>
      <c r="C263" s="350"/>
      <c r="D263" s="620"/>
      <c r="E263" s="620"/>
      <c r="F263" s="620"/>
      <c r="G263" s="620"/>
      <c r="H263" s="620"/>
      <c r="I263" s="620"/>
      <c r="J263" s="620"/>
      <c r="K263" s="620"/>
      <c r="L263" s="620"/>
      <c r="M263" s="620"/>
      <c r="N263" s="620"/>
      <c r="O263" s="620"/>
      <c r="P263" s="330"/>
      <c r="Q263" s="313"/>
    </row>
    <row r="264" spans="1:17" ht="12.75" customHeight="1" x14ac:dyDescent="0.35">
      <c r="A264" s="416"/>
      <c r="B264" s="349"/>
      <c r="C264" s="350"/>
      <c r="D264" s="351" t="s">
        <v>6864</v>
      </c>
      <c r="E264" s="313"/>
      <c r="F264" s="313"/>
      <c r="G264" s="313"/>
      <c r="H264" s="313"/>
      <c r="I264" s="313"/>
      <c r="J264" s="313"/>
      <c r="K264" s="313"/>
      <c r="L264" s="313"/>
      <c r="M264" s="313"/>
      <c r="N264" s="313"/>
      <c r="O264" s="313"/>
      <c r="P264" s="330"/>
      <c r="Q264" s="313"/>
    </row>
    <row r="265" spans="1:17" ht="12.75" customHeight="1" x14ac:dyDescent="0.35">
      <c r="A265" s="416"/>
      <c r="B265" s="353"/>
      <c r="C265" s="350"/>
      <c r="D265" s="354"/>
      <c r="E265" s="313"/>
      <c r="F265" s="313"/>
      <c r="G265" s="313"/>
      <c r="H265" s="313"/>
      <c r="I265" s="313"/>
      <c r="J265" s="313"/>
      <c r="K265" s="313"/>
      <c r="L265" s="313"/>
      <c r="M265" s="313"/>
      <c r="N265" s="313"/>
      <c r="O265" s="313"/>
      <c r="P265" s="330"/>
      <c r="Q265" s="313"/>
    </row>
    <row r="266" spans="1:17" ht="12.75" customHeight="1" x14ac:dyDescent="0.35">
      <c r="A266" s="416"/>
      <c r="B266" s="353"/>
      <c r="C266" s="350">
        <f>Questionnaire!B205</f>
        <v>84</v>
      </c>
      <c r="D266" s="354" t="s">
        <v>824</v>
      </c>
      <c r="E266" s="313"/>
      <c r="F266" s="313"/>
      <c r="G266" s="313"/>
      <c r="H266" s="313"/>
      <c r="I266" s="313"/>
      <c r="J266" s="313"/>
      <c r="K266" s="313"/>
      <c r="L266" s="313"/>
      <c r="M266" s="313"/>
      <c r="N266" s="313"/>
      <c r="O266" s="313"/>
      <c r="P266" s="330"/>
      <c r="Q266" s="313"/>
    </row>
    <row r="267" spans="1:17" ht="12.75" customHeight="1" x14ac:dyDescent="0.35">
      <c r="A267" s="416"/>
      <c r="B267" s="335"/>
      <c r="C267" s="350"/>
      <c r="D267" s="613" t="str">
        <f>CONCATENATE("This is to cover the items not immediately available from the shelves which are reserved by author/title.  Non-book reservations should also be included.  Requests for information are counted in line ",Questionnaire!B220," (Number of Enquiries).  The items requested (or reserved) not those supplied are to be counted.  Libraries must count the total number of requests received from customers for individual items.  ",,"NB.  includes books not published at the time the request is made.")</f>
        <v>This is to cover the items not immediately available from the shelves which are reserved by author/title.  Non-book reservations should also be included.  Requests for information are counted in line 89 (Number of Enquiries).  The items requested (or reserved) not those supplied are to be counted.  Libraries must count the total number of requests received from customers for individual items.  NB.  includes books not published at the time the request is made.</v>
      </c>
      <c r="E267" s="613"/>
      <c r="F267" s="613"/>
      <c r="G267" s="613"/>
      <c r="H267" s="613"/>
      <c r="I267" s="613"/>
      <c r="J267" s="613"/>
      <c r="K267" s="613"/>
      <c r="L267" s="613"/>
      <c r="M267" s="613"/>
      <c r="N267" s="613"/>
      <c r="O267" s="613"/>
      <c r="P267" s="330"/>
      <c r="Q267" s="313"/>
    </row>
    <row r="268" spans="1:17" ht="12.75" customHeight="1" x14ac:dyDescent="0.35">
      <c r="A268" s="416"/>
      <c r="B268" s="335"/>
      <c r="C268" s="350"/>
      <c r="D268" s="613"/>
      <c r="E268" s="613"/>
      <c r="F268" s="613"/>
      <c r="G268" s="613"/>
      <c r="H268" s="613"/>
      <c r="I268" s="613"/>
      <c r="J268" s="613"/>
      <c r="K268" s="613"/>
      <c r="L268" s="613"/>
      <c r="M268" s="613"/>
      <c r="N268" s="613"/>
      <c r="O268" s="613"/>
      <c r="P268" s="330"/>
      <c r="Q268" s="313"/>
    </row>
    <row r="269" spans="1:17" ht="12.75" customHeight="1" x14ac:dyDescent="0.35">
      <c r="A269" s="416"/>
      <c r="B269" s="335"/>
      <c r="C269" s="350"/>
      <c r="D269" s="613"/>
      <c r="E269" s="613"/>
      <c r="F269" s="613"/>
      <c r="G269" s="613"/>
      <c r="H269" s="613"/>
      <c r="I269" s="613"/>
      <c r="J269" s="613"/>
      <c r="K269" s="613"/>
      <c r="L269" s="613"/>
      <c r="M269" s="613"/>
      <c r="N269" s="613"/>
      <c r="O269" s="613"/>
      <c r="P269" s="330"/>
      <c r="Q269" s="313"/>
    </row>
    <row r="270" spans="1:17" ht="12.75" customHeight="1" x14ac:dyDescent="0.35">
      <c r="A270" s="416"/>
      <c r="B270" s="335"/>
      <c r="C270" s="350"/>
      <c r="D270" s="613"/>
      <c r="E270" s="613"/>
      <c r="F270" s="613"/>
      <c r="G270" s="613"/>
      <c r="H270" s="613"/>
      <c r="I270" s="613"/>
      <c r="J270" s="613"/>
      <c r="K270" s="613"/>
      <c r="L270" s="613"/>
      <c r="M270" s="613"/>
      <c r="N270" s="613"/>
      <c r="O270" s="613"/>
      <c r="P270" s="330"/>
      <c r="Q270" s="313"/>
    </row>
    <row r="271" spans="1:17" ht="12.75" customHeight="1" x14ac:dyDescent="0.35">
      <c r="A271" s="416"/>
      <c r="B271" s="335"/>
      <c r="C271" s="350"/>
      <c r="D271" s="613"/>
      <c r="E271" s="613"/>
      <c r="F271" s="613"/>
      <c r="G271" s="613"/>
      <c r="H271" s="613"/>
      <c r="I271" s="613"/>
      <c r="J271" s="613"/>
      <c r="K271" s="613"/>
      <c r="L271" s="613"/>
      <c r="M271" s="613"/>
      <c r="N271" s="613"/>
      <c r="O271" s="613"/>
      <c r="P271" s="330"/>
      <c r="Q271" s="313"/>
    </row>
    <row r="272" spans="1:17" ht="12.75" customHeight="1" x14ac:dyDescent="0.35">
      <c r="A272" s="416"/>
      <c r="B272" s="378"/>
      <c r="C272" s="350"/>
      <c r="D272" s="352"/>
      <c r="E272" s="352"/>
      <c r="F272" s="352"/>
      <c r="G272" s="352"/>
      <c r="H272" s="352"/>
      <c r="I272" s="352"/>
      <c r="J272" s="352"/>
      <c r="K272" s="352"/>
      <c r="L272" s="352"/>
      <c r="M272" s="352"/>
      <c r="N272" s="352"/>
      <c r="O272" s="352"/>
      <c r="P272" s="330"/>
      <c r="Q272" s="313"/>
    </row>
    <row r="273" spans="1:17" ht="12.75" customHeight="1" x14ac:dyDescent="0.35">
      <c r="A273" s="416"/>
      <c r="B273" s="335"/>
      <c r="C273" s="350">
        <f>Questionnaire!B207</f>
        <v>85</v>
      </c>
      <c r="D273" s="354" t="s">
        <v>825</v>
      </c>
      <c r="E273" s="313"/>
      <c r="F273" s="313"/>
      <c r="G273" s="313"/>
      <c r="H273" s="313"/>
      <c r="I273" s="313"/>
      <c r="J273" s="313"/>
      <c r="K273" s="313"/>
      <c r="L273" s="313"/>
      <c r="M273" s="331"/>
      <c r="N273" s="331"/>
      <c r="O273" s="331"/>
      <c r="P273" s="330"/>
      <c r="Q273" s="313"/>
    </row>
    <row r="274" spans="1:17" ht="12.75" customHeight="1" x14ac:dyDescent="0.35">
      <c r="A274" s="416"/>
      <c r="B274" s="335"/>
      <c r="C274" s="350"/>
      <c r="D274" s="605" t="s">
        <v>823</v>
      </c>
      <c r="E274" s="605"/>
      <c r="F274" s="605"/>
      <c r="G274" s="605"/>
      <c r="H274" s="605"/>
      <c r="I274" s="605"/>
      <c r="J274" s="605"/>
      <c r="K274" s="605"/>
      <c r="L274" s="605"/>
      <c r="M274" s="605"/>
      <c r="N274" s="605"/>
      <c r="O274" s="605"/>
      <c r="P274" s="330"/>
      <c r="Q274" s="313"/>
    </row>
    <row r="275" spans="1:17" ht="12.75" customHeight="1" x14ac:dyDescent="0.35">
      <c r="A275" s="416"/>
      <c r="B275" s="335"/>
      <c r="C275" s="350"/>
      <c r="D275" s="605"/>
      <c r="E275" s="605"/>
      <c r="F275" s="605"/>
      <c r="G275" s="605"/>
      <c r="H275" s="605"/>
      <c r="I275" s="605"/>
      <c r="J275" s="605"/>
      <c r="K275" s="605"/>
      <c r="L275" s="605"/>
      <c r="M275" s="605"/>
      <c r="N275" s="605"/>
      <c r="O275" s="605"/>
      <c r="P275" s="330"/>
      <c r="Q275" s="313"/>
    </row>
    <row r="276" spans="1:17" ht="12.75" customHeight="1" x14ac:dyDescent="0.35">
      <c r="A276" s="416"/>
      <c r="B276" s="379"/>
      <c r="C276" s="350"/>
      <c r="D276" s="314"/>
      <c r="E276" s="314"/>
      <c r="F276" s="314"/>
      <c r="G276" s="314"/>
      <c r="H276" s="314"/>
      <c r="I276" s="314"/>
      <c r="J276" s="314"/>
      <c r="K276" s="314"/>
      <c r="L276" s="314"/>
      <c r="M276" s="314"/>
      <c r="N276" s="314"/>
      <c r="O276" s="314"/>
      <c r="P276" s="330"/>
      <c r="Q276" s="313"/>
    </row>
    <row r="277" spans="1:17" ht="12.75" customHeight="1" x14ac:dyDescent="0.35">
      <c r="A277" s="416"/>
      <c r="B277" s="335"/>
      <c r="C277" s="350" t="str">
        <f>CONCATENATE(Questionnaire!B210," to ",Questionnaire!B214)</f>
        <v>86 to 88</v>
      </c>
      <c r="D277" s="606" t="s">
        <v>826</v>
      </c>
      <c r="E277" s="606"/>
      <c r="F277" s="606"/>
      <c r="G277" s="606"/>
      <c r="H277" s="606"/>
      <c r="I277" s="606"/>
      <c r="J277" s="606"/>
      <c r="K277" s="606"/>
      <c r="L277" s="606"/>
      <c r="M277" s="606"/>
      <c r="N277" s="606"/>
      <c r="O277" s="606"/>
      <c r="P277" s="330"/>
      <c r="Q277" s="313"/>
    </row>
    <row r="278" spans="1:17" ht="12.75" customHeight="1" x14ac:dyDescent="0.35">
      <c r="A278" s="416"/>
      <c r="B278" s="335"/>
      <c r="C278" s="350"/>
      <c r="D278" s="606"/>
      <c r="E278" s="606"/>
      <c r="F278" s="606"/>
      <c r="G278" s="606"/>
      <c r="H278" s="606"/>
      <c r="I278" s="606"/>
      <c r="J278" s="606"/>
      <c r="K278" s="606"/>
      <c r="L278" s="606"/>
      <c r="M278" s="606"/>
      <c r="N278" s="606"/>
      <c r="O278" s="606"/>
      <c r="P278" s="330"/>
      <c r="Q278" s="313"/>
    </row>
    <row r="279" spans="1:17" ht="12.75" customHeight="1" x14ac:dyDescent="0.35">
      <c r="A279" s="416"/>
      <c r="B279" s="335"/>
      <c r="C279" s="350"/>
      <c r="D279" s="313" t="s">
        <v>577</v>
      </c>
      <c r="E279" s="313"/>
      <c r="F279" s="313"/>
      <c r="G279" s="313"/>
      <c r="H279" s="313"/>
      <c r="I279" s="313"/>
      <c r="J279" s="313"/>
      <c r="K279" s="313"/>
      <c r="L279" s="313"/>
      <c r="M279" s="313"/>
      <c r="N279" s="313"/>
      <c r="O279" s="313"/>
      <c r="P279" s="330"/>
      <c r="Q279" s="313"/>
    </row>
    <row r="280" spans="1:17" ht="12.75" customHeight="1" x14ac:dyDescent="0.35">
      <c r="A280" s="416"/>
      <c r="B280" s="335"/>
      <c r="C280" s="350"/>
      <c r="D280" s="313"/>
      <c r="E280" s="313"/>
      <c r="F280" s="313"/>
      <c r="G280" s="313"/>
      <c r="H280" s="313"/>
      <c r="I280" s="313"/>
      <c r="J280" s="313"/>
      <c r="K280" s="313"/>
      <c r="L280" s="313"/>
      <c r="M280" s="313"/>
      <c r="N280" s="313"/>
      <c r="O280" s="313"/>
      <c r="P280" s="330"/>
      <c r="Q280" s="313"/>
    </row>
    <row r="281" spans="1:17" ht="12.75" customHeight="1" x14ac:dyDescent="0.35">
      <c r="A281" s="416"/>
      <c r="B281" s="335"/>
      <c r="C281" s="350"/>
      <c r="D281" s="313" t="s">
        <v>506</v>
      </c>
      <c r="E281" s="313" t="s">
        <v>744</v>
      </c>
      <c r="F281" s="313"/>
      <c r="G281" s="313"/>
      <c r="H281" s="313"/>
      <c r="I281" s="313"/>
      <c r="J281" s="313"/>
      <c r="K281" s="313"/>
      <c r="L281" s="313"/>
      <c r="M281" s="313"/>
      <c r="N281" s="313"/>
      <c r="O281" s="313"/>
      <c r="P281" s="330"/>
      <c r="Q281" s="313"/>
    </row>
    <row r="282" spans="1:17" ht="12.75" customHeight="1" x14ac:dyDescent="0.35">
      <c r="A282" s="416"/>
      <c r="B282" s="335"/>
      <c r="C282" s="350"/>
      <c r="D282" s="313" t="s">
        <v>470</v>
      </c>
      <c r="E282" s="313" t="s">
        <v>745</v>
      </c>
      <c r="F282" s="313"/>
      <c r="G282" s="313"/>
      <c r="H282" s="313"/>
      <c r="I282" s="313"/>
      <c r="J282" s="313"/>
      <c r="K282" s="313"/>
      <c r="L282" s="313"/>
      <c r="M282" s="313"/>
      <c r="N282" s="313"/>
      <c r="O282" s="313"/>
      <c r="P282" s="330"/>
      <c r="Q282" s="313"/>
    </row>
    <row r="283" spans="1:17" ht="12.75" customHeight="1" x14ac:dyDescent="0.35">
      <c r="A283" s="416"/>
      <c r="B283" s="335"/>
      <c r="C283" s="350"/>
      <c r="D283" s="313"/>
      <c r="E283" s="313"/>
      <c r="F283" s="313"/>
      <c r="G283" s="313"/>
      <c r="H283" s="313"/>
      <c r="I283" s="313"/>
      <c r="J283" s="313"/>
      <c r="K283" s="313"/>
      <c r="L283" s="313"/>
      <c r="M283" s="313"/>
      <c r="N283" s="313"/>
      <c r="O283" s="313"/>
      <c r="P283" s="330"/>
      <c r="Q283" s="313"/>
    </row>
    <row r="284" spans="1:17" ht="12.75" customHeight="1" x14ac:dyDescent="0.35">
      <c r="A284" s="416"/>
      <c r="B284" s="335"/>
      <c r="C284" s="350"/>
      <c r="D284" s="605" t="s">
        <v>746</v>
      </c>
      <c r="E284" s="605"/>
      <c r="F284" s="605"/>
      <c r="G284" s="605"/>
      <c r="H284" s="605"/>
      <c r="I284" s="605"/>
      <c r="J284" s="605"/>
      <c r="K284" s="605"/>
      <c r="L284" s="605"/>
      <c r="M284" s="605"/>
      <c r="N284" s="605"/>
      <c r="O284" s="605"/>
      <c r="P284" s="330"/>
      <c r="Q284" s="313"/>
    </row>
    <row r="285" spans="1:17" ht="12.75" customHeight="1" x14ac:dyDescent="0.35">
      <c r="A285" s="416"/>
      <c r="B285" s="335"/>
      <c r="C285" s="350"/>
      <c r="D285" s="605"/>
      <c r="E285" s="605"/>
      <c r="F285" s="605"/>
      <c r="G285" s="605"/>
      <c r="H285" s="605"/>
      <c r="I285" s="605"/>
      <c r="J285" s="605"/>
      <c r="K285" s="605"/>
      <c r="L285" s="605"/>
      <c r="M285" s="605"/>
      <c r="N285" s="605"/>
      <c r="O285" s="605"/>
      <c r="P285" s="330"/>
      <c r="Q285" s="313"/>
    </row>
    <row r="286" spans="1:17" ht="12.75" customHeight="1" x14ac:dyDescent="0.35">
      <c r="A286" s="313"/>
      <c r="B286" s="335"/>
      <c r="C286" s="350"/>
      <c r="D286" s="313"/>
      <c r="E286" s="313"/>
      <c r="F286" s="313"/>
      <c r="G286" s="313"/>
      <c r="H286" s="313"/>
      <c r="I286" s="313"/>
      <c r="J286" s="313"/>
      <c r="K286" s="313"/>
      <c r="L286" s="313"/>
      <c r="M286" s="313"/>
      <c r="N286" s="313"/>
      <c r="O286" s="313"/>
      <c r="P286" s="330"/>
      <c r="Q286" s="313"/>
    </row>
    <row r="287" spans="1:17" ht="12.75" customHeight="1" x14ac:dyDescent="0.35">
      <c r="A287" s="416"/>
      <c r="B287" s="349"/>
      <c r="C287" s="350"/>
      <c r="D287" s="351" t="s">
        <v>6865</v>
      </c>
      <c r="E287" s="313"/>
      <c r="F287" s="313"/>
      <c r="G287" s="313"/>
      <c r="H287" s="313"/>
      <c r="I287" s="313"/>
      <c r="J287" s="313"/>
      <c r="K287" s="313"/>
      <c r="L287" s="313"/>
      <c r="M287" s="313"/>
      <c r="N287" s="313"/>
      <c r="O287" s="313"/>
      <c r="P287" s="330"/>
      <c r="Q287" s="313"/>
    </row>
    <row r="288" spans="1:17" ht="12.75" customHeight="1" x14ac:dyDescent="0.35">
      <c r="A288" s="416"/>
      <c r="B288" s="353"/>
      <c r="C288" s="350"/>
      <c r="D288" s="354"/>
      <c r="E288" s="313"/>
      <c r="F288" s="313"/>
      <c r="G288" s="313"/>
      <c r="H288" s="313"/>
      <c r="I288" s="313"/>
      <c r="J288" s="313"/>
      <c r="K288" s="313"/>
      <c r="L288" s="313"/>
      <c r="M288" s="313"/>
      <c r="N288" s="313"/>
      <c r="O288" s="313"/>
      <c r="P288" s="330"/>
      <c r="Q288" s="313"/>
    </row>
    <row r="289" spans="1:17" ht="12.75" customHeight="1" x14ac:dyDescent="0.35">
      <c r="A289" s="416"/>
      <c r="B289" s="353"/>
      <c r="C289" s="350" t="str">
        <f>CONCATENATE(Questionnaire!B220," to ",Questionnaire!B224)</f>
        <v>89 to 91</v>
      </c>
      <c r="D289" s="354" t="s">
        <v>680</v>
      </c>
      <c r="E289" s="313"/>
      <c r="F289" s="313"/>
      <c r="G289" s="313"/>
      <c r="H289" s="313"/>
      <c r="I289" s="313"/>
      <c r="J289" s="313"/>
      <c r="K289" s="313"/>
      <c r="L289" s="313"/>
      <c r="M289" s="313"/>
      <c r="N289" s="313"/>
      <c r="O289" s="313"/>
      <c r="P289" s="330"/>
      <c r="Q289" s="313"/>
    </row>
    <row r="290" spans="1:17" ht="12.75" customHeight="1" x14ac:dyDescent="0.35">
      <c r="A290" s="416"/>
      <c r="B290" s="335"/>
      <c r="C290" s="350"/>
      <c r="D290" s="605" t="s">
        <v>575</v>
      </c>
      <c r="E290" s="605"/>
      <c r="F290" s="605"/>
      <c r="G290" s="605"/>
      <c r="H290" s="605"/>
      <c r="I290" s="605"/>
      <c r="J290" s="605"/>
      <c r="K290" s="605"/>
      <c r="L290" s="605"/>
      <c r="M290" s="605"/>
      <c r="N290" s="605"/>
      <c r="O290" s="605"/>
      <c r="P290" s="330"/>
      <c r="Q290" s="313"/>
    </row>
    <row r="291" spans="1:17" ht="12.75" customHeight="1" x14ac:dyDescent="0.35">
      <c r="A291" s="416"/>
      <c r="B291" s="335"/>
      <c r="C291" s="350"/>
      <c r="D291" s="605"/>
      <c r="E291" s="605"/>
      <c r="F291" s="605"/>
      <c r="G291" s="605"/>
      <c r="H291" s="605"/>
      <c r="I291" s="605"/>
      <c r="J291" s="605"/>
      <c r="K291" s="605"/>
      <c r="L291" s="605"/>
      <c r="M291" s="605"/>
      <c r="N291" s="605"/>
      <c r="O291" s="605"/>
      <c r="P291" s="330"/>
      <c r="Q291" s="313"/>
    </row>
    <row r="292" spans="1:17" ht="12.75" customHeight="1" x14ac:dyDescent="0.35">
      <c r="A292" s="416"/>
      <c r="B292" s="335"/>
      <c r="C292" s="350"/>
      <c r="D292" s="605"/>
      <c r="E292" s="605"/>
      <c r="F292" s="605"/>
      <c r="G292" s="605"/>
      <c r="H292" s="605"/>
      <c r="I292" s="605"/>
      <c r="J292" s="605"/>
      <c r="K292" s="605"/>
      <c r="L292" s="605"/>
      <c r="M292" s="605"/>
      <c r="N292" s="605"/>
      <c r="O292" s="605"/>
      <c r="P292" s="330"/>
      <c r="Q292" s="313"/>
    </row>
    <row r="293" spans="1:17" ht="12.75" customHeight="1" x14ac:dyDescent="0.35">
      <c r="A293" s="416"/>
      <c r="B293" s="374"/>
      <c r="C293" s="350"/>
      <c r="D293" s="338"/>
      <c r="E293" s="338"/>
      <c r="F293" s="338"/>
      <c r="G293" s="338"/>
      <c r="H293" s="338"/>
      <c r="I293" s="338"/>
      <c r="J293" s="338"/>
      <c r="K293" s="338"/>
      <c r="L293" s="338"/>
      <c r="M293" s="338"/>
      <c r="N293" s="338"/>
      <c r="O293" s="338"/>
      <c r="P293" s="330"/>
      <c r="Q293" s="313"/>
    </row>
    <row r="294" spans="1:17" ht="12.75" customHeight="1" x14ac:dyDescent="0.35">
      <c r="A294" s="416"/>
      <c r="B294" s="380"/>
      <c r="C294" s="350"/>
      <c r="D294" s="381" t="s">
        <v>7148</v>
      </c>
      <c r="E294" s="313"/>
      <c r="F294" s="313"/>
      <c r="G294" s="313"/>
      <c r="H294" s="313"/>
      <c r="I294" s="313"/>
      <c r="J294" s="313"/>
      <c r="K294" s="313"/>
      <c r="L294" s="313"/>
      <c r="M294" s="313"/>
      <c r="N294" s="313"/>
      <c r="O294" s="313"/>
      <c r="P294" s="330"/>
      <c r="Q294" s="313"/>
    </row>
    <row r="295" spans="1:17" ht="12.75" customHeight="1" x14ac:dyDescent="0.35">
      <c r="A295" s="416"/>
      <c r="B295" s="335"/>
      <c r="C295" s="350"/>
      <c r="D295" s="604" t="s">
        <v>7149</v>
      </c>
      <c r="E295" s="604"/>
      <c r="F295" s="604"/>
      <c r="G295" s="604"/>
      <c r="H295" s="604"/>
      <c r="I295" s="604"/>
      <c r="J295" s="604"/>
      <c r="K295" s="604"/>
      <c r="L295" s="604"/>
      <c r="M295" s="604"/>
      <c r="N295" s="604"/>
      <c r="O295" s="604"/>
      <c r="P295" s="330"/>
      <c r="Q295" s="313"/>
    </row>
    <row r="296" spans="1:17" ht="12.75" customHeight="1" x14ac:dyDescent="0.35">
      <c r="A296" s="416"/>
      <c r="B296" s="335"/>
      <c r="C296" s="350"/>
      <c r="D296" s="604"/>
      <c r="E296" s="604"/>
      <c r="F296" s="604"/>
      <c r="G296" s="604"/>
      <c r="H296" s="604"/>
      <c r="I296" s="604"/>
      <c r="J296" s="604"/>
      <c r="K296" s="604"/>
      <c r="L296" s="604"/>
      <c r="M296" s="604"/>
      <c r="N296" s="604"/>
      <c r="O296" s="604"/>
      <c r="P296" s="330"/>
      <c r="Q296" s="313"/>
    </row>
    <row r="297" spans="1:17" ht="12.75" customHeight="1" x14ac:dyDescent="0.35">
      <c r="A297" s="416"/>
      <c r="B297" s="335"/>
      <c r="C297" s="350"/>
      <c r="D297" s="611" t="str">
        <f>CONCATENATE("NB. Authorities may if they wish, base their figures on a larger statistical sample than the one suggested by CIPFA.  Please indicate if this is the case at line ",Questionnaire!B224,".")</f>
        <v>NB. Authorities may if they wish, base their figures on a larger statistical sample than the one suggested by CIPFA.  Please indicate if this is the case at line 91.</v>
      </c>
      <c r="E297" s="611"/>
      <c r="F297" s="611"/>
      <c r="G297" s="611"/>
      <c r="H297" s="611"/>
      <c r="I297" s="611"/>
      <c r="J297" s="611"/>
      <c r="K297" s="611"/>
      <c r="L297" s="611"/>
      <c r="M297" s="611"/>
      <c r="N297" s="611"/>
      <c r="O297" s="611"/>
      <c r="P297" s="330"/>
      <c r="Q297" s="313"/>
    </row>
    <row r="298" spans="1:17" ht="12.75" customHeight="1" x14ac:dyDescent="0.35">
      <c r="A298" s="416"/>
      <c r="B298" s="335"/>
      <c r="C298" s="350"/>
      <c r="D298" s="611"/>
      <c r="E298" s="611"/>
      <c r="F298" s="611"/>
      <c r="G298" s="611"/>
      <c r="H298" s="611"/>
      <c r="I298" s="611"/>
      <c r="J298" s="611"/>
      <c r="K298" s="611"/>
      <c r="L298" s="611"/>
      <c r="M298" s="611"/>
      <c r="N298" s="611"/>
      <c r="O298" s="611"/>
      <c r="P298" s="330"/>
      <c r="Q298" s="313"/>
    </row>
    <row r="299" spans="1:17" ht="5.25" customHeight="1" thickBot="1" x14ac:dyDescent="0.4">
      <c r="A299" s="313"/>
      <c r="B299" s="355"/>
      <c r="C299" s="356"/>
      <c r="D299" s="382"/>
      <c r="E299" s="382"/>
      <c r="F299" s="382"/>
      <c r="G299" s="382"/>
      <c r="H299" s="382"/>
      <c r="I299" s="382"/>
      <c r="J299" s="382"/>
      <c r="K299" s="382"/>
      <c r="L299" s="382"/>
      <c r="M299" s="382"/>
      <c r="N299" s="382"/>
      <c r="O299" s="382"/>
      <c r="P299" s="358"/>
      <c r="Q299" s="313"/>
    </row>
    <row r="300" spans="1:17" ht="12.75" customHeight="1" x14ac:dyDescent="0.35">
      <c r="A300" s="313"/>
      <c r="B300" s="383"/>
      <c r="C300" s="360"/>
      <c r="D300" s="384"/>
      <c r="E300" s="384"/>
      <c r="F300" s="384"/>
      <c r="G300" s="384"/>
      <c r="H300" s="384"/>
      <c r="I300" s="384"/>
      <c r="J300" s="384"/>
      <c r="K300" s="384"/>
      <c r="L300" s="384"/>
      <c r="M300" s="384"/>
      <c r="N300" s="384"/>
      <c r="O300" s="384"/>
      <c r="P300" s="362"/>
      <c r="Q300" s="313"/>
    </row>
    <row r="301" spans="1:17" ht="12.75" customHeight="1" x14ac:dyDescent="0.35">
      <c r="A301" s="416"/>
      <c r="B301" s="349"/>
      <c r="C301" s="350"/>
      <c r="D301" s="351" t="s">
        <v>6866</v>
      </c>
      <c r="E301" s="313"/>
      <c r="F301" s="313"/>
      <c r="G301" s="313"/>
      <c r="H301" s="313"/>
      <c r="I301" s="313"/>
      <c r="J301" s="313"/>
      <c r="K301" s="313"/>
      <c r="L301" s="313"/>
      <c r="M301" s="313"/>
      <c r="N301" s="313"/>
      <c r="O301" s="313"/>
      <c r="P301" s="330"/>
      <c r="Q301" s="313"/>
    </row>
    <row r="302" spans="1:17" ht="12.75" customHeight="1" x14ac:dyDescent="0.35">
      <c r="A302" s="416"/>
      <c r="B302" s="335"/>
      <c r="C302" s="350"/>
      <c r="D302" s="313"/>
      <c r="E302" s="313"/>
      <c r="F302" s="313"/>
      <c r="G302" s="313"/>
      <c r="H302" s="313"/>
      <c r="I302" s="313"/>
      <c r="J302" s="313"/>
      <c r="K302" s="313"/>
      <c r="L302" s="313"/>
      <c r="M302" s="313"/>
      <c r="N302" s="313"/>
      <c r="O302" s="313"/>
      <c r="P302" s="330"/>
      <c r="Q302" s="313"/>
    </row>
    <row r="303" spans="1:17" ht="12.75" customHeight="1" x14ac:dyDescent="0.35">
      <c r="A303" s="416"/>
      <c r="B303" s="353"/>
      <c r="C303" s="350">
        <f>Questionnaire!B231</f>
        <v>92</v>
      </c>
      <c r="D303" s="354" t="s">
        <v>681</v>
      </c>
      <c r="E303" s="313"/>
      <c r="F303" s="313"/>
      <c r="G303" s="313"/>
      <c r="H303" s="313"/>
      <c r="I303" s="313"/>
      <c r="J303" s="313"/>
      <c r="K303" s="313"/>
      <c r="L303" s="313"/>
      <c r="M303" s="313"/>
      <c r="N303" s="313"/>
      <c r="O303" s="313"/>
      <c r="P303" s="330"/>
      <c r="Q303" s="313"/>
    </row>
    <row r="304" spans="1:17" ht="12.75" customHeight="1" x14ac:dyDescent="0.35">
      <c r="A304" s="416"/>
      <c r="B304" s="335"/>
      <c r="C304" s="350"/>
      <c r="D304" s="605" t="str">
        <f>CONCATENATE("Actual number in ",Year-1,"-",Year-2000,".  An active borrower is defined as someone who has borrowed at least one item from the library during the year.  This figure should come from the library management system and relate to borrowing and not membership figures.")</f>
        <v>Actual number in 2019-20.  An active borrower is defined as someone who has borrowed at least one item from the library during the year.  This figure should come from the library management system and relate to borrowing and not membership figures.</v>
      </c>
      <c r="E304" s="605"/>
      <c r="F304" s="605"/>
      <c r="G304" s="605"/>
      <c r="H304" s="605"/>
      <c r="I304" s="605"/>
      <c r="J304" s="605"/>
      <c r="K304" s="605"/>
      <c r="L304" s="605"/>
      <c r="M304" s="605"/>
      <c r="N304" s="605"/>
      <c r="O304" s="605"/>
      <c r="P304" s="330"/>
      <c r="Q304" s="313"/>
    </row>
    <row r="305" spans="1:17" ht="12.75" customHeight="1" x14ac:dyDescent="0.35">
      <c r="A305" s="416"/>
      <c r="B305" s="335"/>
      <c r="C305" s="350"/>
      <c r="D305" s="605"/>
      <c r="E305" s="605"/>
      <c r="F305" s="605"/>
      <c r="G305" s="605"/>
      <c r="H305" s="605"/>
      <c r="I305" s="605"/>
      <c r="J305" s="605"/>
      <c r="K305" s="605"/>
      <c r="L305" s="605"/>
      <c r="M305" s="605"/>
      <c r="N305" s="605"/>
      <c r="O305" s="605"/>
      <c r="P305" s="330"/>
      <c r="Q305" s="313"/>
    </row>
    <row r="306" spans="1:17" ht="12.75" customHeight="1" x14ac:dyDescent="0.35">
      <c r="A306" s="416"/>
      <c r="B306" s="335"/>
      <c r="C306" s="350"/>
      <c r="D306" s="605"/>
      <c r="E306" s="605"/>
      <c r="F306" s="605"/>
      <c r="G306" s="605"/>
      <c r="H306" s="605"/>
      <c r="I306" s="605"/>
      <c r="J306" s="605"/>
      <c r="K306" s="605"/>
      <c r="L306" s="605"/>
      <c r="M306" s="605"/>
      <c r="N306" s="605"/>
      <c r="O306" s="605"/>
      <c r="P306" s="330"/>
      <c r="Q306" s="313"/>
    </row>
    <row r="307" spans="1:17" ht="12.75" customHeight="1" x14ac:dyDescent="0.35">
      <c r="A307" s="416"/>
      <c r="B307" s="374"/>
      <c r="C307" s="350"/>
      <c r="D307" s="338"/>
      <c r="E307" s="338"/>
      <c r="F307" s="338"/>
      <c r="G307" s="338"/>
      <c r="H307" s="338"/>
      <c r="I307" s="338"/>
      <c r="J307" s="338"/>
      <c r="K307" s="338"/>
      <c r="L307" s="338"/>
      <c r="M307" s="338"/>
      <c r="N307" s="338"/>
      <c r="O307" s="338"/>
      <c r="P307" s="330"/>
      <c r="Q307" s="313"/>
    </row>
    <row r="308" spans="1:17" ht="12.75" customHeight="1" x14ac:dyDescent="0.35">
      <c r="A308" s="416"/>
      <c r="B308" s="353"/>
      <c r="C308" s="350">
        <f>Questionnaire!B237</f>
        <v>93</v>
      </c>
      <c r="D308" s="354" t="s">
        <v>682</v>
      </c>
      <c r="E308" s="313"/>
      <c r="F308" s="313"/>
      <c r="G308" s="313"/>
      <c r="H308" s="313"/>
      <c r="I308" s="313"/>
      <c r="J308" s="313"/>
      <c r="K308" s="313"/>
      <c r="L308" s="313"/>
      <c r="M308" s="313"/>
      <c r="N308" s="313"/>
      <c r="O308" s="313"/>
      <c r="P308" s="330"/>
      <c r="Q308" s="313"/>
    </row>
    <row r="309" spans="1:17" ht="12.75" customHeight="1" x14ac:dyDescent="0.35">
      <c r="A309" s="416"/>
      <c r="B309" s="335"/>
      <c r="C309" s="350"/>
      <c r="D309" s="605" t="s">
        <v>91</v>
      </c>
      <c r="E309" s="605"/>
      <c r="F309" s="605"/>
      <c r="G309" s="605"/>
      <c r="H309" s="605"/>
      <c r="I309" s="605"/>
      <c r="J309" s="605"/>
      <c r="K309" s="605"/>
      <c r="L309" s="605"/>
      <c r="M309" s="605"/>
      <c r="N309" s="605"/>
      <c r="O309" s="605"/>
      <c r="P309" s="330"/>
      <c r="Q309" s="313"/>
    </row>
    <row r="310" spans="1:17" ht="12.75" customHeight="1" x14ac:dyDescent="0.35">
      <c r="A310" s="416"/>
      <c r="B310" s="335"/>
      <c r="C310" s="350"/>
      <c r="D310" s="605"/>
      <c r="E310" s="605"/>
      <c r="F310" s="605"/>
      <c r="G310" s="605"/>
      <c r="H310" s="605"/>
      <c r="I310" s="605"/>
      <c r="J310" s="605"/>
      <c r="K310" s="605"/>
      <c r="L310" s="605"/>
      <c r="M310" s="605"/>
      <c r="N310" s="605"/>
      <c r="O310" s="605"/>
      <c r="P310" s="330"/>
      <c r="Q310" s="313"/>
    </row>
    <row r="311" spans="1:17" ht="12.75" customHeight="1" x14ac:dyDescent="0.35">
      <c r="A311" s="416"/>
      <c r="B311" s="374"/>
      <c r="C311" s="350"/>
      <c r="D311" s="338"/>
      <c r="E311" s="338"/>
      <c r="F311" s="338"/>
      <c r="G311" s="338"/>
      <c r="H311" s="338"/>
      <c r="I311" s="338"/>
      <c r="J311" s="338"/>
      <c r="K311" s="338"/>
      <c r="L311" s="338"/>
      <c r="M311" s="338"/>
      <c r="N311" s="338"/>
      <c r="O311" s="338"/>
      <c r="P311" s="330"/>
      <c r="Q311" s="313"/>
    </row>
    <row r="312" spans="1:17" ht="12.75" customHeight="1" x14ac:dyDescent="0.35">
      <c r="A312" s="416"/>
      <c r="B312" s="335"/>
      <c r="C312" s="350"/>
      <c r="D312" s="313" t="s">
        <v>506</v>
      </c>
      <c r="E312" s="612" t="s">
        <v>827</v>
      </c>
      <c r="F312" s="612"/>
      <c r="G312" s="612"/>
      <c r="H312" s="612"/>
      <c r="I312" s="612"/>
      <c r="J312" s="612"/>
      <c r="K312" s="612"/>
      <c r="L312" s="612"/>
      <c r="M312" s="612"/>
      <c r="N312" s="612"/>
      <c r="O312" s="612"/>
      <c r="P312" s="330"/>
      <c r="Q312" s="313"/>
    </row>
    <row r="313" spans="1:17" ht="12.75" customHeight="1" x14ac:dyDescent="0.35">
      <c r="A313" s="416"/>
      <c r="B313" s="335"/>
      <c r="C313" s="350"/>
      <c r="D313" s="313"/>
      <c r="E313" s="612"/>
      <c r="F313" s="612"/>
      <c r="G313" s="612"/>
      <c r="H313" s="612"/>
      <c r="I313" s="612"/>
      <c r="J313" s="612"/>
      <c r="K313" s="612"/>
      <c r="L313" s="612"/>
      <c r="M313" s="612"/>
      <c r="N313" s="612"/>
      <c r="O313" s="612"/>
      <c r="P313" s="330"/>
      <c r="Q313" s="313"/>
    </row>
    <row r="314" spans="1:17" ht="12.75" customHeight="1" x14ac:dyDescent="0.35">
      <c r="A314" s="416"/>
      <c r="B314" s="335"/>
      <c r="C314" s="350"/>
      <c r="D314" s="313" t="s">
        <v>470</v>
      </c>
      <c r="E314" s="612" t="s">
        <v>828</v>
      </c>
      <c r="F314" s="612"/>
      <c r="G314" s="612"/>
      <c r="H314" s="612"/>
      <c r="I314" s="612"/>
      <c r="J314" s="612"/>
      <c r="K314" s="612"/>
      <c r="L314" s="612"/>
      <c r="M314" s="612"/>
      <c r="N314" s="612"/>
      <c r="O314" s="612"/>
      <c r="P314" s="330"/>
      <c r="Q314" s="313"/>
    </row>
    <row r="315" spans="1:17" ht="12.75" customHeight="1" x14ac:dyDescent="0.35">
      <c r="A315" s="416"/>
      <c r="B315" s="335"/>
      <c r="C315" s="350"/>
      <c r="D315" s="313"/>
      <c r="E315" s="612"/>
      <c r="F315" s="612"/>
      <c r="G315" s="612"/>
      <c r="H315" s="612"/>
      <c r="I315" s="612"/>
      <c r="J315" s="612"/>
      <c r="K315" s="612"/>
      <c r="L315" s="612"/>
      <c r="M315" s="612"/>
      <c r="N315" s="612"/>
      <c r="O315" s="612"/>
      <c r="P315" s="330"/>
      <c r="Q315" s="313"/>
    </row>
    <row r="316" spans="1:17" ht="12.75" customHeight="1" x14ac:dyDescent="0.35">
      <c r="A316" s="416"/>
      <c r="B316" s="335"/>
      <c r="C316" s="350"/>
      <c r="D316" s="313"/>
      <c r="E316" s="612"/>
      <c r="F316" s="612"/>
      <c r="G316" s="612"/>
      <c r="H316" s="612"/>
      <c r="I316" s="612"/>
      <c r="J316" s="612"/>
      <c r="K316" s="612"/>
      <c r="L316" s="612"/>
      <c r="M316" s="612"/>
      <c r="N316" s="612"/>
      <c r="O316" s="612"/>
      <c r="P316" s="330"/>
      <c r="Q316" s="313"/>
    </row>
    <row r="317" spans="1:17" ht="12.75" customHeight="1" x14ac:dyDescent="0.35">
      <c r="A317" s="416"/>
      <c r="B317" s="335"/>
      <c r="C317" s="350"/>
      <c r="D317" s="313"/>
      <c r="E317" s="612"/>
      <c r="F317" s="612"/>
      <c r="G317" s="612"/>
      <c r="H317" s="612"/>
      <c r="I317" s="612"/>
      <c r="J317" s="612"/>
      <c r="K317" s="612"/>
      <c r="L317" s="612"/>
      <c r="M317" s="612"/>
      <c r="N317" s="612"/>
      <c r="O317" s="612"/>
      <c r="P317" s="330"/>
      <c r="Q317" s="313"/>
    </row>
    <row r="318" spans="1:17" ht="12.75" customHeight="1" x14ac:dyDescent="0.35">
      <c r="A318" s="416"/>
      <c r="B318" s="335"/>
      <c r="C318" s="350"/>
      <c r="D318" s="313"/>
      <c r="E318" s="313"/>
      <c r="F318" s="313"/>
      <c r="G318" s="313"/>
      <c r="H318" s="313"/>
      <c r="I318" s="313"/>
      <c r="J318" s="313"/>
      <c r="K318" s="313"/>
      <c r="L318" s="313"/>
      <c r="M318" s="313"/>
      <c r="N318" s="313"/>
      <c r="O318" s="313"/>
      <c r="P318" s="330"/>
      <c r="Q318" s="313"/>
    </row>
    <row r="319" spans="1:17" ht="12.75" customHeight="1" x14ac:dyDescent="0.35">
      <c r="A319" s="416"/>
      <c r="B319" s="353"/>
      <c r="C319" s="350" t="str">
        <f>CONCATENATE(Questionnaire!B240," to ",Questionnaire!B252)</f>
        <v>94 to 96</v>
      </c>
      <c r="D319" s="354" t="s">
        <v>35</v>
      </c>
      <c r="E319" s="313"/>
      <c r="F319" s="313"/>
      <c r="G319" s="313"/>
      <c r="H319" s="313"/>
      <c r="I319" s="313"/>
      <c r="J319" s="313"/>
      <c r="K319" s="313"/>
      <c r="L319" s="313"/>
      <c r="M319" s="313"/>
      <c r="N319" s="313"/>
      <c r="O319" s="313"/>
      <c r="P319" s="330"/>
      <c r="Q319" s="313"/>
    </row>
    <row r="320" spans="1:17" ht="12.75" customHeight="1" x14ac:dyDescent="0.35">
      <c r="A320" s="416"/>
      <c r="B320" s="335"/>
      <c r="C320" s="350"/>
      <c r="D320" s="605" t="s">
        <v>829</v>
      </c>
      <c r="E320" s="605"/>
      <c r="F320" s="605"/>
      <c r="G320" s="605"/>
      <c r="H320" s="605"/>
      <c r="I320" s="605"/>
      <c r="J320" s="605"/>
      <c r="K320" s="605"/>
      <c r="L320" s="605"/>
      <c r="M320" s="605"/>
      <c r="N320" s="605"/>
      <c r="O320" s="605"/>
      <c r="P320" s="330"/>
      <c r="Q320" s="313"/>
    </row>
    <row r="321" spans="1:17" ht="12.75" customHeight="1" x14ac:dyDescent="0.35">
      <c r="A321" s="416"/>
      <c r="B321" s="335"/>
      <c r="C321" s="350"/>
      <c r="D321" s="605"/>
      <c r="E321" s="605"/>
      <c r="F321" s="605"/>
      <c r="G321" s="605"/>
      <c r="H321" s="605"/>
      <c r="I321" s="605"/>
      <c r="J321" s="605"/>
      <c r="K321" s="605"/>
      <c r="L321" s="605"/>
      <c r="M321" s="605"/>
      <c r="N321" s="605"/>
      <c r="O321" s="605"/>
      <c r="P321" s="330"/>
      <c r="Q321" s="313"/>
    </row>
    <row r="322" spans="1:17" ht="12.75" customHeight="1" x14ac:dyDescent="0.35">
      <c r="A322" s="416"/>
      <c r="B322" s="335"/>
      <c r="C322" s="350"/>
      <c r="D322" s="605"/>
      <c r="E322" s="605"/>
      <c r="F322" s="605"/>
      <c r="G322" s="605"/>
      <c r="H322" s="605"/>
      <c r="I322" s="605"/>
      <c r="J322" s="605"/>
      <c r="K322" s="605"/>
      <c r="L322" s="605"/>
      <c r="M322" s="605"/>
      <c r="N322" s="605"/>
      <c r="O322" s="605"/>
      <c r="P322" s="330"/>
      <c r="Q322" s="313"/>
    </row>
    <row r="323" spans="1:17" ht="12.75" customHeight="1" x14ac:dyDescent="0.35">
      <c r="A323" s="416"/>
      <c r="B323" s="335"/>
      <c r="C323" s="350"/>
      <c r="D323" s="605"/>
      <c r="E323" s="605"/>
      <c r="F323" s="605"/>
      <c r="G323" s="605"/>
      <c r="H323" s="605"/>
      <c r="I323" s="605"/>
      <c r="J323" s="605"/>
      <c r="K323" s="605"/>
      <c r="L323" s="605"/>
      <c r="M323" s="605"/>
      <c r="N323" s="605"/>
      <c r="O323" s="605"/>
      <c r="P323" s="330"/>
      <c r="Q323" s="313"/>
    </row>
    <row r="324" spans="1:17" ht="12.75" customHeight="1" x14ac:dyDescent="0.35">
      <c r="A324" s="416"/>
      <c r="B324" s="335"/>
      <c r="C324" s="350"/>
      <c r="D324" s="605"/>
      <c r="E324" s="605"/>
      <c r="F324" s="605"/>
      <c r="G324" s="605"/>
      <c r="H324" s="605"/>
      <c r="I324" s="605"/>
      <c r="J324" s="605"/>
      <c r="K324" s="605"/>
      <c r="L324" s="605"/>
      <c r="M324" s="605"/>
      <c r="N324" s="605"/>
      <c r="O324" s="605"/>
      <c r="P324" s="330"/>
      <c r="Q324" s="313"/>
    </row>
    <row r="325" spans="1:17" ht="12.75" customHeight="1" x14ac:dyDescent="0.35">
      <c r="A325" s="416"/>
      <c r="B325" s="335"/>
      <c r="C325" s="350"/>
      <c r="D325" s="605"/>
      <c r="E325" s="605"/>
      <c r="F325" s="605"/>
      <c r="G325" s="605"/>
      <c r="H325" s="605"/>
      <c r="I325" s="605"/>
      <c r="J325" s="605"/>
      <c r="K325" s="605"/>
      <c r="L325" s="605"/>
      <c r="M325" s="605"/>
      <c r="N325" s="605"/>
      <c r="O325" s="605"/>
      <c r="P325" s="330"/>
      <c r="Q325" s="313"/>
    </row>
    <row r="326" spans="1:17" ht="12.75" customHeight="1" x14ac:dyDescent="0.35">
      <c r="A326" s="416"/>
      <c r="B326" s="335"/>
      <c r="C326" s="350"/>
      <c r="D326" s="605"/>
      <c r="E326" s="605"/>
      <c r="F326" s="605"/>
      <c r="G326" s="605"/>
      <c r="H326" s="605"/>
      <c r="I326" s="605"/>
      <c r="J326" s="605"/>
      <c r="K326" s="605"/>
      <c r="L326" s="605"/>
      <c r="M326" s="605"/>
      <c r="N326" s="605"/>
      <c r="O326" s="605"/>
      <c r="P326" s="330"/>
      <c r="Q326" s="313"/>
    </row>
    <row r="327" spans="1:17" ht="12.75" customHeight="1" x14ac:dyDescent="0.35">
      <c r="A327" s="416"/>
      <c r="B327" s="335"/>
      <c r="C327" s="350"/>
      <c r="D327" s="313"/>
      <c r="E327" s="313"/>
      <c r="F327" s="313"/>
      <c r="G327" s="313"/>
      <c r="H327" s="313"/>
      <c r="I327" s="313"/>
      <c r="J327" s="313"/>
      <c r="K327" s="313"/>
      <c r="L327" s="313"/>
      <c r="M327" s="338"/>
      <c r="N327" s="338"/>
      <c r="O327" s="338"/>
      <c r="P327" s="330"/>
      <c r="Q327" s="313"/>
    </row>
    <row r="328" spans="1:17" ht="12.75" customHeight="1" x14ac:dyDescent="0.35">
      <c r="A328" s="416"/>
      <c r="B328" s="335"/>
      <c r="C328" s="350"/>
      <c r="D328" s="604" t="s">
        <v>7150</v>
      </c>
      <c r="E328" s="604"/>
      <c r="F328" s="604"/>
      <c r="G328" s="604"/>
      <c r="H328" s="604"/>
      <c r="I328" s="604"/>
      <c r="J328" s="604"/>
      <c r="K328" s="604"/>
      <c r="L328" s="604"/>
      <c r="M328" s="604"/>
      <c r="N328" s="604"/>
      <c r="O328" s="604"/>
      <c r="P328" s="330"/>
      <c r="Q328" s="313"/>
    </row>
    <row r="329" spans="1:17" ht="12.75" customHeight="1" x14ac:dyDescent="0.35">
      <c r="A329" s="416"/>
      <c r="B329" s="335"/>
      <c r="C329" s="350"/>
      <c r="D329" s="604"/>
      <c r="E329" s="604"/>
      <c r="F329" s="604"/>
      <c r="G329" s="604"/>
      <c r="H329" s="604"/>
      <c r="I329" s="604"/>
      <c r="J329" s="604"/>
      <c r="K329" s="604"/>
      <c r="L329" s="604"/>
      <c r="M329" s="604"/>
      <c r="N329" s="604"/>
      <c r="O329" s="604"/>
      <c r="P329" s="330"/>
      <c r="Q329" s="313"/>
    </row>
    <row r="330" spans="1:17" ht="12.75" customHeight="1" x14ac:dyDescent="0.35">
      <c r="A330" s="416"/>
      <c r="B330" s="335"/>
      <c r="C330" s="350"/>
      <c r="D330" s="604"/>
      <c r="E330" s="604"/>
      <c r="F330" s="604"/>
      <c r="G330" s="604"/>
      <c r="H330" s="604"/>
      <c r="I330" s="604"/>
      <c r="J330" s="604"/>
      <c r="K330" s="604"/>
      <c r="L330" s="604"/>
      <c r="M330" s="604"/>
      <c r="N330" s="604"/>
      <c r="O330" s="604"/>
      <c r="P330" s="330"/>
      <c r="Q330" s="313"/>
    </row>
    <row r="331" spans="1:17" ht="12.75" customHeight="1" x14ac:dyDescent="0.35">
      <c r="A331" s="416"/>
      <c r="B331" s="335"/>
      <c r="C331" s="350"/>
      <c r="D331" s="604"/>
      <c r="E331" s="604"/>
      <c r="F331" s="604"/>
      <c r="G331" s="604"/>
      <c r="H331" s="604"/>
      <c r="I331" s="604"/>
      <c r="J331" s="604"/>
      <c r="K331" s="604"/>
      <c r="L331" s="604"/>
      <c r="M331" s="604"/>
      <c r="N331" s="604"/>
      <c r="O331" s="604"/>
      <c r="P331" s="330"/>
      <c r="Q331" s="313"/>
    </row>
    <row r="332" spans="1:17" ht="12.75" customHeight="1" x14ac:dyDescent="0.35">
      <c r="A332" s="416"/>
      <c r="B332" s="335"/>
      <c r="C332" s="350"/>
      <c r="D332" s="604"/>
      <c r="E332" s="604"/>
      <c r="F332" s="604"/>
      <c r="G332" s="604"/>
      <c r="H332" s="604"/>
      <c r="I332" s="604"/>
      <c r="J332" s="604"/>
      <c r="K332" s="604"/>
      <c r="L332" s="604"/>
      <c r="M332" s="604"/>
      <c r="N332" s="604"/>
      <c r="O332" s="604"/>
      <c r="P332" s="330"/>
      <c r="Q332" s="313"/>
    </row>
    <row r="333" spans="1:17" ht="12.75" customHeight="1" x14ac:dyDescent="0.35">
      <c r="A333" s="416"/>
      <c r="B333" s="335"/>
      <c r="C333" s="350"/>
      <c r="D333" s="604"/>
      <c r="E333" s="604"/>
      <c r="F333" s="604"/>
      <c r="G333" s="604"/>
      <c r="H333" s="604"/>
      <c r="I333" s="604"/>
      <c r="J333" s="604"/>
      <c r="K333" s="604"/>
      <c r="L333" s="604"/>
      <c r="M333" s="604"/>
      <c r="N333" s="604"/>
      <c r="O333" s="604"/>
      <c r="P333" s="330"/>
      <c r="Q333" s="313"/>
    </row>
    <row r="334" spans="1:17" ht="12.75" customHeight="1" x14ac:dyDescent="0.35">
      <c r="A334" s="416"/>
      <c r="B334" s="379"/>
      <c r="C334" s="350"/>
      <c r="D334" s="314" t="s">
        <v>506</v>
      </c>
      <c r="E334" s="313" t="s">
        <v>800</v>
      </c>
      <c r="F334" s="314"/>
      <c r="G334" s="314"/>
      <c r="H334" s="314"/>
      <c r="I334" s="314"/>
      <c r="J334" s="314"/>
      <c r="K334" s="314"/>
      <c r="L334" s="314"/>
      <c r="M334" s="338"/>
      <c r="N334" s="338"/>
      <c r="O334" s="338"/>
      <c r="P334" s="330"/>
      <c r="Q334" s="313"/>
    </row>
    <row r="335" spans="1:17" ht="12.75" customHeight="1" x14ac:dyDescent="0.35">
      <c r="A335" s="416"/>
      <c r="B335" s="379"/>
      <c r="C335" s="350"/>
      <c r="D335" s="314" t="s">
        <v>470</v>
      </c>
      <c r="E335" s="605" t="s">
        <v>830</v>
      </c>
      <c r="F335" s="605"/>
      <c r="G335" s="605"/>
      <c r="H335" s="605"/>
      <c r="I335" s="605"/>
      <c r="J335" s="605"/>
      <c r="K335" s="605"/>
      <c r="L335" s="605"/>
      <c r="M335" s="605"/>
      <c r="N335" s="605"/>
      <c r="O335" s="605"/>
      <c r="P335" s="330"/>
      <c r="Q335" s="313"/>
    </row>
    <row r="336" spans="1:17" ht="12.75" customHeight="1" x14ac:dyDescent="0.35">
      <c r="A336" s="416"/>
      <c r="B336" s="379"/>
      <c r="C336" s="350"/>
      <c r="D336" s="314"/>
      <c r="E336" s="605"/>
      <c r="F336" s="605"/>
      <c r="G336" s="605"/>
      <c r="H336" s="605"/>
      <c r="I336" s="605"/>
      <c r="J336" s="605"/>
      <c r="K336" s="605"/>
      <c r="L336" s="605"/>
      <c r="M336" s="605"/>
      <c r="N336" s="605"/>
      <c r="O336" s="605"/>
      <c r="P336" s="330"/>
      <c r="Q336" s="313"/>
    </row>
    <row r="337" spans="1:17" ht="12.75" customHeight="1" x14ac:dyDescent="0.35">
      <c r="A337" s="416"/>
      <c r="B337" s="379"/>
      <c r="C337" s="350"/>
      <c r="D337" s="314"/>
      <c r="E337" s="605"/>
      <c r="F337" s="605"/>
      <c r="G337" s="605"/>
      <c r="H337" s="605"/>
      <c r="I337" s="605"/>
      <c r="J337" s="605"/>
      <c r="K337" s="605"/>
      <c r="L337" s="605"/>
      <c r="M337" s="605"/>
      <c r="N337" s="605"/>
      <c r="O337" s="605"/>
      <c r="P337" s="330"/>
      <c r="Q337" s="313"/>
    </row>
    <row r="338" spans="1:17" ht="12.75" customHeight="1" x14ac:dyDescent="0.35">
      <c r="A338" s="416"/>
      <c r="B338" s="379"/>
      <c r="C338" s="350"/>
      <c r="D338" s="314" t="s">
        <v>507</v>
      </c>
      <c r="E338" s="605" t="s">
        <v>801</v>
      </c>
      <c r="F338" s="605"/>
      <c r="G338" s="605"/>
      <c r="H338" s="605"/>
      <c r="I338" s="605"/>
      <c r="J338" s="605"/>
      <c r="K338" s="605"/>
      <c r="L338" s="605"/>
      <c r="M338" s="605"/>
      <c r="N338" s="605"/>
      <c r="O338" s="605"/>
      <c r="P338" s="330"/>
      <c r="Q338" s="313"/>
    </row>
    <row r="339" spans="1:17" ht="12.75" customHeight="1" x14ac:dyDescent="0.35">
      <c r="A339" s="416"/>
      <c r="B339" s="379"/>
      <c r="C339" s="350"/>
      <c r="D339" s="314"/>
      <c r="E339" s="605"/>
      <c r="F339" s="605"/>
      <c r="G339" s="605"/>
      <c r="H339" s="605"/>
      <c r="I339" s="605"/>
      <c r="J339" s="605"/>
      <c r="K339" s="605"/>
      <c r="L339" s="605"/>
      <c r="M339" s="605"/>
      <c r="N339" s="605"/>
      <c r="O339" s="605"/>
      <c r="P339" s="330"/>
      <c r="Q339" s="313"/>
    </row>
    <row r="340" spans="1:17" ht="12.75" customHeight="1" x14ac:dyDescent="0.35">
      <c r="A340" s="416"/>
      <c r="B340" s="379"/>
      <c r="C340" s="350"/>
      <c r="D340" s="314" t="s">
        <v>434</v>
      </c>
      <c r="E340" s="605" t="str">
        <f>CONCATENATE("All visits for whatever purpose are included.  Where theatres or lecture halls are an integral part of the library premises or where activities take place when the library is closed, visits are only ",,"counted if part of a programme sponsored by the library, i.e. if space is hired by another department or organisation for its own purposes, such visits are included in line ",Questionnaire!B246,";")</f>
        <v>All visits for whatever purpose are included.  Where theatres or lecture halls are an integral part of the library premises or where activities take place when the library is closed, visits are only counted if part of a programme sponsored by the library, i.e. if space is hired by another department or organisation for its own purposes, such visits are included in line 95;</v>
      </c>
      <c r="F340" s="605"/>
      <c r="G340" s="605"/>
      <c r="H340" s="605"/>
      <c r="I340" s="605"/>
      <c r="J340" s="605"/>
      <c r="K340" s="605"/>
      <c r="L340" s="605"/>
      <c r="M340" s="605"/>
      <c r="N340" s="605"/>
      <c r="O340" s="605"/>
      <c r="P340" s="330"/>
      <c r="Q340" s="313"/>
    </row>
    <row r="341" spans="1:17" ht="12.75" customHeight="1" x14ac:dyDescent="0.35">
      <c r="A341" s="416"/>
      <c r="B341" s="379"/>
      <c r="C341" s="350"/>
      <c r="D341" s="314"/>
      <c r="E341" s="605"/>
      <c r="F341" s="605"/>
      <c r="G341" s="605"/>
      <c r="H341" s="605"/>
      <c r="I341" s="605"/>
      <c r="J341" s="605"/>
      <c r="K341" s="605"/>
      <c r="L341" s="605"/>
      <c r="M341" s="605"/>
      <c r="N341" s="605"/>
      <c r="O341" s="605"/>
      <c r="P341" s="330"/>
      <c r="Q341" s="313"/>
    </row>
    <row r="342" spans="1:17" ht="9.75" customHeight="1" x14ac:dyDescent="0.35">
      <c r="A342" s="416"/>
      <c r="B342" s="379"/>
      <c r="C342" s="350"/>
      <c r="D342" s="314"/>
      <c r="E342" s="605"/>
      <c r="F342" s="605"/>
      <c r="G342" s="605"/>
      <c r="H342" s="605"/>
      <c r="I342" s="605"/>
      <c r="J342" s="605"/>
      <c r="K342" s="605"/>
      <c r="L342" s="605"/>
      <c r="M342" s="605"/>
      <c r="N342" s="605"/>
      <c r="O342" s="605"/>
      <c r="P342" s="330"/>
      <c r="Q342" s="313"/>
    </row>
    <row r="343" spans="1:17" ht="12.75" customHeight="1" x14ac:dyDescent="0.35">
      <c r="A343" s="416"/>
      <c r="B343" s="379"/>
      <c r="C343" s="350"/>
      <c r="D343" s="314"/>
      <c r="E343" s="605"/>
      <c r="F343" s="605"/>
      <c r="G343" s="605"/>
      <c r="H343" s="605"/>
      <c r="I343" s="605"/>
      <c r="J343" s="605"/>
      <c r="K343" s="605"/>
      <c r="L343" s="605"/>
      <c r="M343" s="605"/>
      <c r="N343" s="605"/>
      <c r="O343" s="605"/>
      <c r="P343" s="330"/>
      <c r="Q343" s="313"/>
    </row>
    <row r="344" spans="1:17" ht="12.75" customHeight="1" x14ac:dyDescent="0.35">
      <c r="A344" s="416"/>
      <c r="B344" s="385"/>
      <c r="C344" s="350"/>
      <c r="D344" s="367" t="s">
        <v>747</v>
      </c>
      <c r="E344" s="613" t="str">
        <f>CONCATENATE("Where non-library services are included within the service point, please count visitors who do not use any of the library services separately and include in the estimate for line ",Questionnaire!B246,";")</f>
        <v>Where non-library services are included within the service point, please count visitors who do not use any of the library services separately and include in the estimate for line 95;</v>
      </c>
      <c r="F344" s="613"/>
      <c r="G344" s="613"/>
      <c r="H344" s="613"/>
      <c r="I344" s="613"/>
      <c r="J344" s="613"/>
      <c r="K344" s="613"/>
      <c r="L344" s="613"/>
      <c r="M344" s="613"/>
      <c r="N344" s="613"/>
      <c r="O344" s="613"/>
      <c r="P344" s="330"/>
      <c r="Q344" s="313"/>
    </row>
    <row r="345" spans="1:17" ht="12.75" customHeight="1" x14ac:dyDescent="0.35">
      <c r="A345" s="416"/>
      <c r="B345" s="385"/>
      <c r="C345" s="350"/>
      <c r="D345" s="367"/>
      <c r="E345" s="613"/>
      <c r="F345" s="613"/>
      <c r="G345" s="613"/>
      <c r="H345" s="613"/>
      <c r="I345" s="613"/>
      <c r="J345" s="613"/>
      <c r="K345" s="613"/>
      <c r="L345" s="613"/>
      <c r="M345" s="613"/>
      <c r="N345" s="613"/>
      <c r="O345" s="613"/>
      <c r="P345" s="330"/>
      <c r="Q345" s="313"/>
    </row>
    <row r="346" spans="1:17" ht="12.75" customHeight="1" x14ac:dyDescent="0.35">
      <c r="A346" s="416"/>
      <c r="B346" s="385"/>
      <c r="C346" s="350"/>
      <c r="D346" s="367" t="s">
        <v>86</v>
      </c>
      <c r="E346" s="613" t="s">
        <v>802</v>
      </c>
      <c r="F346" s="613"/>
      <c r="G346" s="613"/>
      <c r="H346" s="613"/>
      <c r="I346" s="613"/>
      <c r="J346" s="613"/>
      <c r="K346" s="613"/>
      <c r="L346" s="613"/>
      <c r="M346" s="613"/>
      <c r="N346" s="613"/>
      <c r="O346" s="613"/>
      <c r="P346" s="330"/>
      <c r="Q346" s="313"/>
    </row>
    <row r="347" spans="1:17" ht="12.75" customHeight="1" x14ac:dyDescent="0.35">
      <c r="A347" s="416"/>
      <c r="B347" s="385"/>
      <c r="C347" s="350"/>
      <c r="D347" s="367"/>
      <c r="E347" s="613"/>
      <c r="F347" s="613"/>
      <c r="G347" s="613"/>
      <c r="H347" s="613"/>
      <c r="I347" s="613"/>
      <c r="J347" s="613"/>
      <c r="K347" s="613"/>
      <c r="L347" s="613"/>
      <c r="M347" s="613"/>
      <c r="N347" s="613"/>
      <c r="O347" s="613"/>
      <c r="P347" s="330"/>
      <c r="Q347" s="313"/>
    </row>
    <row r="348" spans="1:17" ht="12.75" customHeight="1" x14ac:dyDescent="0.35">
      <c r="A348" s="416"/>
      <c r="B348" s="379"/>
      <c r="C348" s="350"/>
      <c r="D348" s="314"/>
      <c r="E348" s="314"/>
      <c r="F348" s="314"/>
      <c r="G348" s="314"/>
      <c r="H348" s="314"/>
      <c r="I348" s="314"/>
      <c r="J348" s="314"/>
      <c r="K348" s="314"/>
      <c r="L348" s="314"/>
      <c r="M348" s="314"/>
      <c r="N348" s="314"/>
      <c r="O348" s="314"/>
      <c r="P348" s="330"/>
      <c r="Q348" s="313"/>
    </row>
    <row r="349" spans="1:17" ht="12.75" customHeight="1" x14ac:dyDescent="0.35">
      <c r="A349" s="416"/>
      <c r="B349" s="380"/>
      <c r="C349" s="350"/>
      <c r="D349" s="381" t="s">
        <v>7148</v>
      </c>
      <c r="E349" s="314"/>
      <c r="F349" s="314"/>
      <c r="G349" s="314"/>
      <c r="H349" s="314"/>
      <c r="I349" s="314"/>
      <c r="J349" s="314"/>
      <c r="K349" s="314"/>
      <c r="L349" s="314"/>
      <c r="M349" s="314"/>
      <c r="N349" s="314"/>
      <c r="O349" s="314"/>
      <c r="P349" s="330"/>
      <c r="Q349" s="313"/>
    </row>
    <row r="350" spans="1:17" ht="12.75" customHeight="1" x14ac:dyDescent="0.35">
      <c r="A350" s="416"/>
      <c r="B350" s="379"/>
      <c r="C350" s="350"/>
      <c r="D350" s="314"/>
      <c r="E350" s="314"/>
      <c r="F350" s="314"/>
      <c r="G350" s="314"/>
      <c r="H350" s="314"/>
      <c r="I350" s="314"/>
      <c r="J350" s="314"/>
      <c r="K350" s="314"/>
      <c r="L350" s="314"/>
      <c r="M350" s="314"/>
      <c r="N350" s="314"/>
      <c r="O350" s="314"/>
      <c r="P350" s="330"/>
      <c r="Q350" s="313"/>
    </row>
    <row r="351" spans="1:17" ht="12.75" customHeight="1" x14ac:dyDescent="0.35">
      <c r="A351" s="416"/>
      <c r="B351" s="335"/>
      <c r="C351" s="350"/>
      <c r="D351" s="611" t="str">
        <f>CONCATENATE("NB. Authorities may if they wish, base their figures on a larger statistical sample than the one suggested by CIPFA.  Please indicate if this is the case at line ",Questionnaire!B252,".")</f>
        <v>NB. Authorities may if they wish, base their figures on a larger statistical sample than the one suggested by CIPFA.  Please indicate if this is the case at line 96.</v>
      </c>
      <c r="E351" s="611"/>
      <c r="F351" s="611"/>
      <c r="G351" s="611"/>
      <c r="H351" s="611"/>
      <c r="I351" s="611"/>
      <c r="J351" s="611"/>
      <c r="K351" s="611"/>
      <c r="L351" s="611"/>
      <c r="M351" s="611"/>
      <c r="N351" s="611"/>
      <c r="O351" s="611"/>
      <c r="P351" s="330"/>
      <c r="Q351" s="313"/>
    </row>
    <row r="352" spans="1:17" ht="12.75" customHeight="1" x14ac:dyDescent="0.35">
      <c r="A352" s="416"/>
      <c r="B352" s="335"/>
      <c r="C352" s="350"/>
      <c r="D352" s="611"/>
      <c r="E352" s="611"/>
      <c r="F352" s="611"/>
      <c r="G352" s="611"/>
      <c r="H352" s="611"/>
      <c r="I352" s="611"/>
      <c r="J352" s="611"/>
      <c r="K352" s="611"/>
      <c r="L352" s="611"/>
      <c r="M352" s="611"/>
      <c r="N352" s="611"/>
      <c r="O352" s="611"/>
      <c r="P352" s="330"/>
      <c r="Q352" s="313"/>
    </row>
    <row r="353" spans="1:17" ht="12.75" customHeight="1" x14ac:dyDescent="0.35">
      <c r="A353" s="416"/>
      <c r="B353" s="386"/>
      <c r="C353" s="350"/>
      <c r="D353" s="387"/>
      <c r="E353" s="387"/>
      <c r="F353" s="387"/>
      <c r="G353" s="387"/>
      <c r="H353" s="387"/>
      <c r="I353" s="387"/>
      <c r="J353" s="387"/>
      <c r="K353" s="387"/>
      <c r="L353" s="387"/>
      <c r="M353" s="387"/>
      <c r="N353" s="387"/>
      <c r="O353" s="387"/>
      <c r="P353" s="330"/>
      <c r="Q353" s="313"/>
    </row>
    <row r="354" spans="1:17" ht="12.75" customHeight="1" x14ac:dyDescent="0.35">
      <c r="A354" s="416"/>
      <c r="B354" s="335"/>
      <c r="C354" s="350">
        <f>Questionnaire!B246</f>
        <v>95</v>
      </c>
      <c r="D354" s="605" t="s">
        <v>831</v>
      </c>
      <c r="E354" s="605"/>
      <c r="F354" s="605"/>
      <c r="G354" s="605"/>
      <c r="H354" s="605"/>
      <c r="I354" s="605"/>
      <c r="J354" s="605"/>
      <c r="K354" s="605"/>
      <c r="L354" s="605"/>
      <c r="M354" s="605"/>
      <c r="N354" s="605"/>
      <c r="O354" s="605"/>
      <c r="P354" s="330"/>
      <c r="Q354" s="313"/>
    </row>
    <row r="355" spans="1:17" ht="12.75" customHeight="1" x14ac:dyDescent="0.35">
      <c r="A355" s="416"/>
      <c r="B355" s="335"/>
      <c r="C355" s="350"/>
      <c r="D355" s="605"/>
      <c r="E355" s="605"/>
      <c r="F355" s="605"/>
      <c r="G355" s="605"/>
      <c r="H355" s="605"/>
      <c r="I355" s="605"/>
      <c r="J355" s="605"/>
      <c r="K355" s="605"/>
      <c r="L355" s="605"/>
      <c r="M355" s="605"/>
      <c r="N355" s="605"/>
      <c r="O355" s="605"/>
      <c r="P355" s="330"/>
      <c r="Q355" s="313"/>
    </row>
    <row r="356" spans="1:17" ht="12.75" customHeight="1" x14ac:dyDescent="0.35">
      <c r="A356" s="416"/>
      <c r="B356" s="335"/>
      <c r="C356" s="350"/>
      <c r="D356" s="605"/>
      <c r="E356" s="605"/>
      <c r="F356" s="605"/>
      <c r="G356" s="605"/>
      <c r="H356" s="605"/>
      <c r="I356" s="605"/>
      <c r="J356" s="605"/>
      <c r="K356" s="605"/>
      <c r="L356" s="605"/>
      <c r="M356" s="605"/>
      <c r="N356" s="605"/>
      <c r="O356" s="605"/>
      <c r="P356" s="330"/>
      <c r="Q356" s="313"/>
    </row>
    <row r="357" spans="1:17" ht="12.75" customHeight="1" x14ac:dyDescent="0.35">
      <c r="A357" s="416"/>
      <c r="B357" s="335"/>
      <c r="C357" s="350"/>
      <c r="D357" s="605"/>
      <c r="E357" s="605"/>
      <c r="F357" s="605"/>
      <c r="G357" s="605"/>
      <c r="H357" s="605"/>
      <c r="I357" s="605"/>
      <c r="J357" s="605"/>
      <c r="K357" s="605"/>
      <c r="L357" s="605"/>
      <c r="M357" s="605"/>
      <c r="N357" s="605"/>
      <c r="O357" s="605"/>
      <c r="P357" s="330"/>
      <c r="Q357" s="313"/>
    </row>
    <row r="358" spans="1:17" ht="12.75" customHeight="1" x14ac:dyDescent="0.35">
      <c r="A358" s="416"/>
      <c r="B358" s="335"/>
      <c r="C358" s="350"/>
      <c r="D358" s="605"/>
      <c r="E358" s="605"/>
      <c r="F358" s="605"/>
      <c r="G358" s="605"/>
      <c r="H358" s="605"/>
      <c r="I358" s="605"/>
      <c r="J358" s="605"/>
      <c r="K358" s="605"/>
      <c r="L358" s="605"/>
      <c r="M358" s="605"/>
      <c r="N358" s="605"/>
      <c r="O358" s="605"/>
      <c r="P358" s="330"/>
      <c r="Q358" s="313"/>
    </row>
    <row r="359" spans="1:17" ht="12.75" customHeight="1" x14ac:dyDescent="0.35">
      <c r="A359" s="416"/>
      <c r="B359" s="335"/>
      <c r="C359" s="350"/>
      <c r="D359" s="605"/>
      <c r="E359" s="605"/>
      <c r="F359" s="605"/>
      <c r="G359" s="605"/>
      <c r="H359" s="605"/>
      <c r="I359" s="605"/>
      <c r="J359" s="605"/>
      <c r="K359" s="605"/>
      <c r="L359" s="605"/>
      <c r="M359" s="605"/>
      <c r="N359" s="605"/>
      <c r="O359" s="605"/>
      <c r="P359" s="330"/>
      <c r="Q359" s="313"/>
    </row>
    <row r="360" spans="1:17" ht="12.75" customHeight="1" x14ac:dyDescent="0.35">
      <c r="A360" s="416"/>
      <c r="B360" s="335"/>
      <c r="C360" s="350"/>
      <c r="D360" s="605"/>
      <c r="E360" s="605"/>
      <c r="F360" s="605"/>
      <c r="G360" s="605"/>
      <c r="H360" s="605"/>
      <c r="I360" s="605"/>
      <c r="J360" s="605"/>
      <c r="K360" s="605"/>
      <c r="L360" s="605"/>
      <c r="M360" s="605"/>
      <c r="N360" s="605"/>
      <c r="O360" s="605"/>
      <c r="P360" s="330"/>
      <c r="Q360" s="313"/>
    </row>
    <row r="361" spans="1:17" ht="12.75" customHeight="1" x14ac:dyDescent="0.35">
      <c r="A361" s="416"/>
      <c r="B361" s="335"/>
      <c r="C361" s="350"/>
      <c r="D361" s="605" t="str">
        <f>CONCATENATE("If your authority has no service points with such set-up please enter zero in this cell.  If no exact figures are available please enter the most accurate estimate, visits included in line ",Questionnaire!B240," should NOT be included also in line ",Questionnaire!B246," for ",Year-1,"-",Year-2000," Actuals.")</f>
        <v>If your authority has no service points with such set-up please enter zero in this cell.  If no exact figures are available please enter the most accurate estimate, visits included in line 94 should NOT be included also in line 95 for 2019-20 Actuals.</v>
      </c>
      <c r="E361" s="605"/>
      <c r="F361" s="605"/>
      <c r="G361" s="605"/>
      <c r="H361" s="605"/>
      <c r="I361" s="605"/>
      <c r="J361" s="605"/>
      <c r="K361" s="605"/>
      <c r="L361" s="605"/>
      <c r="M361" s="605"/>
      <c r="N361" s="605"/>
      <c r="O361" s="605"/>
      <c r="P361" s="330"/>
      <c r="Q361" s="313"/>
    </row>
    <row r="362" spans="1:17" ht="12.75" customHeight="1" x14ac:dyDescent="0.35">
      <c r="A362" s="416"/>
      <c r="B362" s="335"/>
      <c r="C362" s="350"/>
      <c r="D362" s="605"/>
      <c r="E362" s="605"/>
      <c r="F362" s="605"/>
      <c r="G362" s="605"/>
      <c r="H362" s="605"/>
      <c r="I362" s="605"/>
      <c r="J362" s="605"/>
      <c r="K362" s="605"/>
      <c r="L362" s="605"/>
      <c r="M362" s="605"/>
      <c r="N362" s="605"/>
      <c r="O362" s="605"/>
      <c r="P362" s="330"/>
      <c r="Q362" s="313"/>
    </row>
    <row r="363" spans="1:17" ht="12.75" customHeight="1" x14ac:dyDescent="0.35">
      <c r="A363" s="416"/>
      <c r="B363" s="335"/>
      <c r="C363" s="350"/>
      <c r="D363" s="605"/>
      <c r="E363" s="605"/>
      <c r="F363" s="605"/>
      <c r="G363" s="605"/>
      <c r="H363" s="605"/>
      <c r="I363" s="605"/>
      <c r="J363" s="605"/>
      <c r="K363" s="605"/>
      <c r="L363" s="605"/>
      <c r="M363" s="605"/>
      <c r="N363" s="605"/>
      <c r="O363" s="605"/>
      <c r="P363" s="330"/>
      <c r="Q363" s="313"/>
    </row>
    <row r="364" spans="1:17" ht="5.25" customHeight="1" thickBot="1" x14ac:dyDescent="0.4">
      <c r="A364" s="416"/>
      <c r="B364" s="355"/>
      <c r="C364" s="356"/>
      <c r="D364" s="377"/>
      <c r="E364" s="377"/>
      <c r="F364" s="377"/>
      <c r="G364" s="377"/>
      <c r="H364" s="377"/>
      <c r="I364" s="377"/>
      <c r="J364" s="377"/>
      <c r="K364" s="377"/>
      <c r="L364" s="377"/>
      <c r="M364" s="377"/>
      <c r="N364" s="377"/>
      <c r="O364" s="377"/>
      <c r="P364" s="358"/>
      <c r="Q364" s="313"/>
    </row>
    <row r="365" spans="1:17" ht="12.75" customHeight="1" x14ac:dyDescent="0.35">
      <c r="A365" s="416"/>
      <c r="B365" s="359"/>
      <c r="C365" s="360"/>
      <c r="D365" s="361"/>
      <c r="E365" s="361"/>
      <c r="F365" s="361"/>
      <c r="G365" s="361"/>
      <c r="H365" s="361"/>
      <c r="I365" s="361"/>
      <c r="J365" s="361"/>
      <c r="K365" s="361"/>
      <c r="L365" s="361"/>
      <c r="M365" s="361"/>
      <c r="N365" s="361"/>
      <c r="O365" s="361"/>
      <c r="P365" s="362"/>
      <c r="Q365" s="313"/>
    </row>
    <row r="366" spans="1:17" ht="12.75" customHeight="1" x14ac:dyDescent="0.35">
      <c r="A366" s="416"/>
      <c r="B366" s="353"/>
      <c r="C366" s="350">
        <f>Questionnaire!B259</f>
        <v>98</v>
      </c>
      <c r="D366" s="354" t="s">
        <v>37</v>
      </c>
      <c r="E366" s="313"/>
      <c r="F366" s="313"/>
      <c r="G366" s="313"/>
      <c r="H366" s="313"/>
      <c r="I366" s="313"/>
      <c r="J366" s="313"/>
      <c r="K366" s="313"/>
      <c r="L366" s="313"/>
      <c r="M366" s="313"/>
      <c r="N366" s="313"/>
      <c r="O366" s="313"/>
      <c r="P366" s="330"/>
      <c r="Q366" s="313"/>
    </row>
    <row r="367" spans="1:17" ht="12.75" customHeight="1" x14ac:dyDescent="0.35">
      <c r="A367" s="416"/>
      <c r="B367" s="335"/>
      <c r="C367" s="350"/>
      <c r="D367" s="605" t="s">
        <v>832</v>
      </c>
      <c r="E367" s="605"/>
      <c r="F367" s="605"/>
      <c r="G367" s="605"/>
      <c r="H367" s="605"/>
      <c r="I367" s="605"/>
      <c r="J367" s="605"/>
      <c r="K367" s="605"/>
      <c r="L367" s="605"/>
      <c r="M367" s="605"/>
      <c r="N367" s="605"/>
      <c r="O367" s="605"/>
      <c r="P367" s="330"/>
      <c r="Q367" s="313"/>
    </row>
    <row r="368" spans="1:17" ht="12.75" customHeight="1" x14ac:dyDescent="0.35">
      <c r="A368" s="416"/>
      <c r="B368" s="335"/>
      <c r="C368" s="350"/>
      <c r="D368" s="605"/>
      <c r="E368" s="605"/>
      <c r="F368" s="605"/>
      <c r="G368" s="605"/>
      <c r="H368" s="605"/>
      <c r="I368" s="605"/>
      <c r="J368" s="605"/>
      <c r="K368" s="605"/>
      <c r="L368" s="605"/>
      <c r="M368" s="605"/>
      <c r="N368" s="605"/>
      <c r="O368" s="605"/>
      <c r="P368" s="330"/>
      <c r="Q368" s="313"/>
    </row>
    <row r="369" spans="1:17" ht="12.75" customHeight="1" x14ac:dyDescent="0.35">
      <c r="A369" s="416"/>
      <c r="B369" s="335"/>
      <c r="C369" s="350"/>
      <c r="D369" s="605"/>
      <c r="E369" s="605"/>
      <c r="F369" s="605"/>
      <c r="G369" s="605"/>
      <c r="H369" s="605"/>
      <c r="I369" s="605"/>
      <c r="J369" s="605"/>
      <c r="K369" s="605"/>
      <c r="L369" s="605"/>
      <c r="M369" s="605"/>
      <c r="N369" s="605"/>
      <c r="O369" s="605"/>
      <c r="P369" s="330"/>
      <c r="Q369" s="313"/>
    </row>
    <row r="370" spans="1:17" ht="12.75" customHeight="1" x14ac:dyDescent="0.35">
      <c r="A370" s="416"/>
      <c r="B370" s="335"/>
      <c r="C370" s="350"/>
      <c r="D370" s="605"/>
      <c r="E370" s="605"/>
      <c r="F370" s="605"/>
      <c r="G370" s="605"/>
      <c r="H370" s="605"/>
      <c r="I370" s="605"/>
      <c r="J370" s="605"/>
      <c r="K370" s="605"/>
      <c r="L370" s="605"/>
      <c r="M370" s="605"/>
      <c r="N370" s="605"/>
      <c r="O370" s="605"/>
      <c r="P370" s="330"/>
      <c r="Q370" s="313"/>
    </row>
    <row r="371" spans="1:17" ht="12.75" customHeight="1" x14ac:dyDescent="0.35">
      <c r="A371" s="416"/>
      <c r="B371" s="335"/>
      <c r="C371" s="350"/>
      <c r="D371" s="605"/>
      <c r="E371" s="605"/>
      <c r="F371" s="605"/>
      <c r="G371" s="605"/>
      <c r="H371" s="605"/>
      <c r="I371" s="605"/>
      <c r="J371" s="605"/>
      <c r="K371" s="605"/>
      <c r="L371" s="605"/>
      <c r="M371" s="605"/>
      <c r="N371" s="605"/>
      <c r="O371" s="605"/>
      <c r="P371" s="330"/>
      <c r="Q371" s="313"/>
    </row>
    <row r="372" spans="1:17" ht="12.75" customHeight="1" x14ac:dyDescent="0.35">
      <c r="A372" s="313"/>
      <c r="B372" s="335"/>
      <c r="C372" s="350"/>
      <c r="D372" s="313"/>
      <c r="E372" s="313"/>
      <c r="F372" s="313"/>
      <c r="G372" s="313"/>
      <c r="H372" s="313"/>
      <c r="I372" s="313"/>
      <c r="J372" s="313"/>
      <c r="K372" s="313"/>
      <c r="L372" s="313"/>
      <c r="M372" s="313"/>
      <c r="N372" s="313"/>
      <c r="O372" s="313"/>
      <c r="P372" s="330"/>
      <c r="Q372" s="313"/>
    </row>
    <row r="373" spans="1:17" ht="12.75" customHeight="1" x14ac:dyDescent="0.35">
      <c r="A373" s="416"/>
      <c r="B373" s="349"/>
      <c r="C373" s="350"/>
      <c r="D373" s="351" t="s">
        <v>6879</v>
      </c>
      <c r="E373" s="313"/>
      <c r="F373" s="313"/>
      <c r="G373" s="313"/>
      <c r="H373" s="313"/>
      <c r="I373" s="313"/>
      <c r="J373" s="313"/>
      <c r="K373" s="313"/>
      <c r="L373" s="313"/>
      <c r="M373" s="313"/>
      <c r="N373" s="313"/>
      <c r="O373" s="313"/>
      <c r="P373" s="330"/>
      <c r="Q373" s="313"/>
    </row>
    <row r="374" spans="1:17" ht="12.75" customHeight="1" x14ac:dyDescent="0.35">
      <c r="A374" s="416"/>
      <c r="B374" s="335"/>
      <c r="C374" s="350"/>
      <c r="D374" s="313"/>
      <c r="E374" s="313"/>
      <c r="F374" s="313"/>
      <c r="G374" s="313"/>
      <c r="H374" s="313"/>
      <c r="I374" s="313"/>
      <c r="J374" s="313"/>
      <c r="K374" s="313"/>
      <c r="L374" s="313"/>
      <c r="M374" s="313"/>
      <c r="N374" s="313"/>
      <c r="O374" s="313"/>
      <c r="P374" s="330"/>
      <c r="Q374" s="313"/>
    </row>
    <row r="375" spans="1:17" ht="12.75" customHeight="1" x14ac:dyDescent="0.35">
      <c r="A375" s="416"/>
      <c r="B375" s="353"/>
      <c r="C375" s="350" t="str">
        <f>CONCATENATE(Questionnaire!B264," &amp; ",Questionnaire!B265)</f>
        <v>99 &amp; 100</v>
      </c>
      <c r="D375" s="354" t="s">
        <v>2164</v>
      </c>
      <c r="E375" s="313"/>
      <c r="F375" s="313"/>
      <c r="G375" s="313"/>
      <c r="H375" s="313"/>
      <c r="I375" s="313"/>
      <c r="J375" s="313"/>
      <c r="K375" s="313"/>
      <c r="L375" s="313"/>
      <c r="M375" s="313"/>
      <c r="N375" s="313"/>
      <c r="O375" s="313"/>
      <c r="P375" s="330"/>
      <c r="Q375" s="313"/>
    </row>
    <row r="376" spans="1:17" ht="12.75" customHeight="1" x14ac:dyDescent="0.35">
      <c r="A376" s="416"/>
      <c r="B376" s="335"/>
      <c r="C376" s="350"/>
      <c r="D376" s="605" t="s">
        <v>457</v>
      </c>
      <c r="E376" s="605"/>
      <c r="F376" s="605"/>
      <c r="G376" s="605"/>
      <c r="H376" s="605"/>
      <c r="I376" s="605"/>
      <c r="J376" s="605"/>
      <c r="K376" s="605"/>
      <c r="L376" s="605"/>
      <c r="M376" s="605"/>
      <c r="N376" s="605"/>
      <c r="O376" s="605"/>
      <c r="P376" s="330"/>
      <c r="Q376" s="313"/>
    </row>
    <row r="377" spans="1:17" ht="12.75" customHeight="1" x14ac:dyDescent="0.35">
      <c r="A377" s="416"/>
      <c r="B377" s="335"/>
      <c r="C377" s="350"/>
      <c r="D377" s="605"/>
      <c r="E377" s="605"/>
      <c r="F377" s="605"/>
      <c r="G377" s="605"/>
      <c r="H377" s="605"/>
      <c r="I377" s="605"/>
      <c r="J377" s="605"/>
      <c r="K377" s="605"/>
      <c r="L377" s="605"/>
      <c r="M377" s="605"/>
      <c r="N377" s="605"/>
      <c r="O377" s="605"/>
      <c r="P377" s="330"/>
      <c r="Q377" s="313"/>
    </row>
    <row r="378" spans="1:17" ht="12.75" customHeight="1" x14ac:dyDescent="0.35">
      <c r="A378" s="416"/>
      <c r="B378" s="335"/>
      <c r="C378" s="350"/>
      <c r="D378" s="605"/>
      <c r="E378" s="605"/>
      <c r="F378" s="605"/>
      <c r="G378" s="605"/>
      <c r="H378" s="605"/>
      <c r="I378" s="605"/>
      <c r="J378" s="605"/>
      <c r="K378" s="605"/>
      <c r="L378" s="605"/>
      <c r="M378" s="605"/>
      <c r="N378" s="605"/>
      <c r="O378" s="605"/>
      <c r="P378" s="330"/>
      <c r="Q378" s="313"/>
    </row>
    <row r="379" spans="1:17" ht="12.75" customHeight="1" x14ac:dyDescent="0.35">
      <c r="A379" s="313"/>
      <c r="B379" s="335"/>
      <c r="C379" s="350"/>
      <c r="D379" s="313"/>
      <c r="E379" s="313"/>
      <c r="F379" s="313"/>
      <c r="G379" s="313"/>
      <c r="H379" s="313"/>
      <c r="I379" s="313"/>
      <c r="J379" s="313"/>
      <c r="K379" s="313"/>
      <c r="L379" s="313"/>
      <c r="M379" s="313"/>
      <c r="N379" s="313"/>
      <c r="O379" s="313"/>
      <c r="P379" s="330"/>
      <c r="Q379" s="313"/>
    </row>
    <row r="380" spans="1:17" ht="12.75" customHeight="1" x14ac:dyDescent="0.35">
      <c r="A380" s="416"/>
      <c r="B380" s="388"/>
      <c r="C380" s="350"/>
      <c r="D380" s="389" t="str">
        <f>CONCATENATE("Section 12 - Financial Information ",Year-1,"-",Year-2000," Outturn and ",Year,"-",Year-1999," Estimates")</f>
        <v>Section 12 - Financial Information 2019-20 Outturn and 2020-21 Estimates</v>
      </c>
      <c r="E380" s="313"/>
      <c r="F380" s="313"/>
      <c r="G380" s="313"/>
      <c r="H380" s="313"/>
      <c r="I380" s="313"/>
      <c r="J380" s="313"/>
      <c r="K380" s="313"/>
      <c r="L380" s="313"/>
      <c r="M380" s="313"/>
      <c r="N380" s="313"/>
      <c r="O380" s="313"/>
      <c r="P380" s="330"/>
      <c r="Q380" s="313"/>
    </row>
    <row r="381" spans="1:17" ht="12.75" customHeight="1" x14ac:dyDescent="0.35">
      <c r="A381" s="416"/>
      <c r="B381" s="335"/>
      <c r="C381" s="350"/>
      <c r="D381" s="313"/>
      <c r="E381" s="313"/>
      <c r="F381" s="313"/>
      <c r="G381" s="313"/>
      <c r="H381" s="313"/>
      <c r="I381" s="313"/>
      <c r="J381" s="313"/>
      <c r="K381" s="313"/>
      <c r="L381" s="313"/>
      <c r="M381" s="313"/>
      <c r="N381" s="313"/>
      <c r="O381" s="313"/>
      <c r="P381" s="330"/>
      <c r="Q381" s="313"/>
    </row>
    <row r="382" spans="1:17" ht="12.75" customHeight="1" x14ac:dyDescent="0.35">
      <c r="A382" s="416"/>
      <c r="B382" s="349"/>
      <c r="C382" s="350"/>
      <c r="D382" s="351" t="s">
        <v>101</v>
      </c>
      <c r="E382" s="313"/>
      <c r="F382" s="313"/>
      <c r="G382" s="313"/>
      <c r="H382" s="313"/>
      <c r="I382" s="313"/>
      <c r="J382" s="313"/>
      <c r="K382" s="313"/>
      <c r="L382" s="313"/>
      <c r="M382" s="313"/>
      <c r="N382" s="313"/>
      <c r="O382" s="313"/>
      <c r="P382" s="330"/>
      <c r="Q382" s="313"/>
    </row>
    <row r="383" spans="1:17" ht="12.75" customHeight="1" x14ac:dyDescent="0.35">
      <c r="A383" s="416"/>
      <c r="B383" s="335"/>
      <c r="C383" s="350"/>
      <c r="D383" s="604" t="s">
        <v>833</v>
      </c>
      <c r="E383" s="604"/>
      <c r="F383" s="604"/>
      <c r="G383" s="604"/>
      <c r="H383" s="604"/>
      <c r="I383" s="604"/>
      <c r="J383" s="604"/>
      <c r="K383" s="604"/>
      <c r="L383" s="604"/>
      <c r="M383" s="604"/>
      <c r="N383" s="604"/>
      <c r="O383" s="604"/>
      <c r="P383" s="330"/>
      <c r="Q383" s="313"/>
    </row>
    <row r="384" spans="1:17" ht="12.75" customHeight="1" x14ac:dyDescent="0.35">
      <c r="A384" s="416"/>
      <c r="B384" s="335"/>
      <c r="C384" s="350"/>
      <c r="D384" s="604"/>
      <c r="E384" s="604"/>
      <c r="F384" s="604"/>
      <c r="G384" s="604"/>
      <c r="H384" s="604"/>
      <c r="I384" s="604"/>
      <c r="J384" s="604"/>
      <c r="K384" s="604"/>
      <c r="L384" s="604"/>
      <c r="M384" s="604"/>
      <c r="N384" s="604"/>
      <c r="O384" s="604"/>
      <c r="P384" s="330"/>
      <c r="Q384" s="313"/>
    </row>
    <row r="385" spans="1:17" ht="12.75" customHeight="1" x14ac:dyDescent="0.35">
      <c r="A385" s="416"/>
      <c r="B385" s="335"/>
      <c r="C385" s="350"/>
      <c r="D385" s="604"/>
      <c r="E385" s="604"/>
      <c r="F385" s="604"/>
      <c r="G385" s="604"/>
      <c r="H385" s="604"/>
      <c r="I385" s="604"/>
      <c r="J385" s="604"/>
      <c r="K385" s="604"/>
      <c r="L385" s="604"/>
      <c r="M385" s="604"/>
      <c r="N385" s="604"/>
      <c r="O385" s="604"/>
      <c r="P385" s="330"/>
      <c r="Q385" s="313"/>
    </row>
    <row r="386" spans="1:17" ht="12.75" customHeight="1" x14ac:dyDescent="0.35">
      <c r="A386" s="416"/>
      <c r="B386" s="335"/>
      <c r="C386" s="350"/>
      <c r="D386" s="604"/>
      <c r="E386" s="604"/>
      <c r="F386" s="604"/>
      <c r="G386" s="604"/>
      <c r="H386" s="604"/>
      <c r="I386" s="604"/>
      <c r="J386" s="604"/>
      <c r="K386" s="604"/>
      <c r="L386" s="604"/>
      <c r="M386" s="604"/>
      <c r="N386" s="604"/>
      <c r="O386" s="604"/>
      <c r="P386" s="330"/>
      <c r="Q386" s="313"/>
    </row>
    <row r="387" spans="1:17" ht="12.75" customHeight="1" x14ac:dyDescent="0.35">
      <c r="A387" s="416"/>
      <c r="B387" s="335"/>
      <c r="C387" s="350"/>
      <c r="D387" s="604"/>
      <c r="E387" s="604"/>
      <c r="F387" s="604"/>
      <c r="G387" s="604"/>
      <c r="H387" s="604"/>
      <c r="I387" s="604"/>
      <c r="J387" s="604"/>
      <c r="K387" s="604"/>
      <c r="L387" s="604"/>
      <c r="M387" s="604"/>
      <c r="N387" s="604"/>
      <c r="O387" s="604"/>
      <c r="P387" s="330"/>
      <c r="Q387" s="313"/>
    </row>
    <row r="388" spans="1:17" ht="12.75" customHeight="1" x14ac:dyDescent="0.35">
      <c r="A388" s="416"/>
      <c r="B388" s="335"/>
      <c r="C388" s="350"/>
      <c r="D388" s="604" t="str">
        <f>CONCATENATE("NB. Expenditure funded by grant should be included.  Grant income should be included in line ",Questionnaire!B316,".")</f>
        <v>NB. Expenditure funded by grant should be included.  Grant income should be included in line 134.</v>
      </c>
      <c r="E388" s="604"/>
      <c r="F388" s="604"/>
      <c r="G388" s="604"/>
      <c r="H388" s="604"/>
      <c r="I388" s="604"/>
      <c r="J388" s="604"/>
      <c r="K388" s="604"/>
      <c r="L388" s="604"/>
      <c r="M388" s="604"/>
      <c r="N388" s="604"/>
      <c r="O388" s="604"/>
      <c r="P388" s="330"/>
      <c r="Q388" s="313"/>
    </row>
    <row r="389" spans="1:17" ht="12.75" customHeight="1" x14ac:dyDescent="0.35">
      <c r="A389" s="416"/>
      <c r="B389" s="335"/>
      <c r="C389" s="350"/>
      <c r="D389" s="604"/>
      <c r="E389" s="604"/>
      <c r="F389" s="604"/>
      <c r="G389" s="604"/>
      <c r="H389" s="604"/>
      <c r="I389" s="604"/>
      <c r="J389" s="604"/>
      <c r="K389" s="604"/>
      <c r="L389" s="604"/>
      <c r="M389" s="604"/>
      <c r="N389" s="604"/>
      <c r="O389" s="604"/>
      <c r="P389" s="330"/>
      <c r="Q389" s="313"/>
    </row>
    <row r="390" spans="1:17" ht="12.75" customHeight="1" x14ac:dyDescent="0.35">
      <c r="A390" s="416"/>
      <c r="B390" s="335"/>
      <c r="C390" s="350"/>
      <c r="D390" s="604" t="s">
        <v>834</v>
      </c>
      <c r="E390" s="604"/>
      <c r="F390" s="604"/>
      <c r="G390" s="604"/>
      <c r="H390" s="604"/>
      <c r="I390" s="604"/>
      <c r="J390" s="604"/>
      <c r="K390" s="604"/>
      <c r="L390" s="604"/>
      <c r="M390" s="604"/>
      <c r="N390" s="604"/>
      <c r="O390" s="604"/>
      <c r="P390" s="330"/>
      <c r="Q390" s="313"/>
    </row>
    <row r="391" spans="1:17" ht="12.75" customHeight="1" x14ac:dyDescent="0.35">
      <c r="A391" s="416"/>
      <c r="B391" s="335"/>
      <c r="C391" s="350"/>
      <c r="D391" s="604"/>
      <c r="E391" s="604"/>
      <c r="F391" s="604"/>
      <c r="G391" s="604"/>
      <c r="H391" s="604"/>
      <c r="I391" s="604"/>
      <c r="J391" s="604"/>
      <c r="K391" s="604"/>
      <c r="L391" s="604"/>
      <c r="M391" s="604"/>
      <c r="N391" s="604"/>
      <c r="O391" s="604"/>
      <c r="P391" s="330"/>
      <c r="Q391" s="313"/>
    </row>
    <row r="392" spans="1:17" ht="12.75" customHeight="1" x14ac:dyDescent="0.35">
      <c r="A392" s="416"/>
      <c r="B392" s="335"/>
      <c r="C392" s="350"/>
      <c r="D392" s="604"/>
      <c r="E392" s="604"/>
      <c r="F392" s="604"/>
      <c r="G392" s="604"/>
      <c r="H392" s="604"/>
      <c r="I392" s="604"/>
      <c r="J392" s="604"/>
      <c r="K392" s="604"/>
      <c r="L392" s="604"/>
      <c r="M392" s="604"/>
      <c r="N392" s="604"/>
      <c r="O392" s="604"/>
      <c r="P392" s="330"/>
      <c r="Q392" s="313"/>
    </row>
    <row r="393" spans="1:17" ht="12.75" customHeight="1" x14ac:dyDescent="0.35">
      <c r="A393" s="416"/>
      <c r="B393" s="335"/>
      <c r="C393" s="350"/>
      <c r="D393" s="611" t="s">
        <v>7117</v>
      </c>
      <c r="E393" s="611"/>
      <c r="F393" s="611"/>
      <c r="G393" s="611"/>
      <c r="H393" s="611"/>
      <c r="I393" s="611"/>
      <c r="J393" s="611"/>
      <c r="K393" s="611"/>
      <c r="L393" s="611"/>
      <c r="M393" s="611"/>
      <c r="N393" s="611"/>
      <c r="O393" s="611"/>
      <c r="P393" s="330"/>
      <c r="Q393" s="313"/>
    </row>
    <row r="394" spans="1:17" ht="12.75" customHeight="1" x14ac:dyDescent="0.35">
      <c r="A394" s="416"/>
      <c r="B394" s="335"/>
      <c r="C394" s="350"/>
      <c r="D394" s="611"/>
      <c r="E394" s="611"/>
      <c r="F394" s="611"/>
      <c r="G394" s="611"/>
      <c r="H394" s="611"/>
      <c r="I394" s="611"/>
      <c r="J394" s="611"/>
      <c r="K394" s="611"/>
      <c r="L394" s="611"/>
      <c r="M394" s="611"/>
      <c r="N394" s="611"/>
      <c r="O394" s="611"/>
      <c r="P394" s="330"/>
      <c r="Q394" s="313"/>
    </row>
    <row r="395" spans="1:17" ht="12.75" customHeight="1" x14ac:dyDescent="0.35">
      <c r="A395" s="416"/>
      <c r="B395" s="335"/>
      <c r="C395" s="350"/>
      <c r="D395" s="611"/>
      <c r="E395" s="611"/>
      <c r="F395" s="611"/>
      <c r="G395" s="611"/>
      <c r="H395" s="611"/>
      <c r="I395" s="611"/>
      <c r="J395" s="611"/>
      <c r="K395" s="611"/>
      <c r="L395" s="611"/>
      <c r="M395" s="611"/>
      <c r="N395" s="611"/>
      <c r="O395" s="611"/>
      <c r="P395" s="330"/>
      <c r="Q395" s="313"/>
    </row>
    <row r="396" spans="1:17" ht="12.75" customHeight="1" x14ac:dyDescent="0.35">
      <c r="A396" s="416"/>
      <c r="B396" s="364"/>
      <c r="C396" s="350"/>
      <c r="D396" s="365"/>
      <c r="E396" s="387"/>
      <c r="F396" s="387"/>
      <c r="G396" s="387"/>
      <c r="H396" s="387"/>
      <c r="I396" s="387"/>
      <c r="J396" s="387"/>
      <c r="K396" s="387"/>
      <c r="L396" s="387"/>
      <c r="M396" s="387"/>
      <c r="N396" s="387"/>
      <c r="O396" s="387"/>
      <c r="P396" s="330"/>
      <c r="Q396" s="313"/>
    </row>
    <row r="397" spans="1:17" ht="12.75" customHeight="1" x14ac:dyDescent="0.35">
      <c r="A397" s="416"/>
      <c r="B397" s="353"/>
      <c r="C397" s="350">
        <f>Questionnaire!B272</f>
        <v>101</v>
      </c>
      <c r="D397" s="354" t="s">
        <v>356</v>
      </c>
      <c r="E397" s="313"/>
      <c r="F397" s="313"/>
      <c r="G397" s="313"/>
      <c r="H397" s="313"/>
      <c r="I397" s="313"/>
      <c r="J397" s="313"/>
      <c r="K397" s="313"/>
      <c r="L397" s="313"/>
      <c r="M397" s="313"/>
      <c r="N397" s="313"/>
      <c r="O397" s="313"/>
      <c r="P397" s="330"/>
      <c r="Q397" s="313"/>
    </row>
    <row r="398" spans="1:17" ht="12.75" customHeight="1" x14ac:dyDescent="0.35">
      <c r="A398" s="416"/>
      <c r="B398" s="335"/>
      <c r="C398" s="350"/>
      <c r="D398" s="613" t="str">
        <f>CONCATENATE("Expenditure incurred on salaries, wages and other related costs (e.g. national insurance, current service pension costs, training costs etc.) of all staff returned at lines ",Questionnaire!B159," and ",Questionnaire!B160,", but excluding the cost of employees directly employed on book binding whose costs should be included at line ",Questionnaire!B295,".")</f>
        <v>Expenditure incurred on salaries, wages and other related costs (e.g. national insurance, current service pension costs, training costs etc.) of all staff returned at lines 64 and 65, but excluding the cost of employees directly employed on book binding whose costs should be included at line 120.</v>
      </c>
      <c r="E398" s="613"/>
      <c r="F398" s="613"/>
      <c r="G398" s="613"/>
      <c r="H398" s="613"/>
      <c r="I398" s="613"/>
      <c r="J398" s="613"/>
      <c r="K398" s="613"/>
      <c r="L398" s="613"/>
      <c r="M398" s="613"/>
      <c r="N398" s="613"/>
      <c r="O398" s="613"/>
      <c r="P398" s="330"/>
      <c r="Q398" s="313"/>
    </row>
    <row r="399" spans="1:17" ht="12.75" customHeight="1" x14ac:dyDescent="0.35">
      <c r="A399" s="416"/>
      <c r="B399" s="335"/>
      <c r="C399" s="350"/>
      <c r="D399" s="613"/>
      <c r="E399" s="613"/>
      <c r="F399" s="613"/>
      <c r="G399" s="613"/>
      <c r="H399" s="613"/>
      <c r="I399" s="613"/>
      <c r="J399" s="613"/>
      <c r="K399" s="613"/>
      <c r="L399" s="613"/>
      <c r="M399" s="613"/>
      <c r="N399" s="613"/>
      <c r="O399" s="613"/>
      <c r="P399" s="330"/>
      <c r="Q399" s="313"/>
    </row>
    <row r="400" spans="1:17" ht="12.75" customHeight="1" x14ac:dyDescent="0.35">
      <c r="A400" s="416"/>
      <c r="B400" s="335"/>
      <c r="C400" s="350"/>
      <c r="D400" s="613"/>
      <c r="E400" s="613"/>
      <c r="F400" s="613"/>
      <c r="G400" s="613"/>
      <c r="H400" s="613"/>
      <c r="I400" s="613"/>
      <c r="J400" s="613"/>
      <c r="K400" s="613"/>
      <c r="L400" s="613"/>
      <c r="M400" s="613"/>
      <c r="N400" s="613"/>
      <c r="O400" s="613"/>
      <c r="P400" s="330"/>
      <c r="Q400" s="313"/>
    </row>
    <row r="401" spans="1:17" ht="12.75" customHeight="1" x14ac:dyDescent="0.35">
      <c r="A401" s="416"/>
      <c r="B401" s="335"/>
      <c r="C401" s="350"/>
      <c r="D401" s="313"/>
      <c r="E401" s="313"/>
      <c r="F401" s="313"/>
      <c r="G401" s="313"/>
      <c r="H401" s="313"/>
      <c r="I401" s="313"/>
      <c r="J401" s="313"/>
      <c r="K401" s="313"/>
      <c r="L401" s="313"/>
      <c r="M401" s="313"/>
      <c r="N401" s="313"/>
      <c r="O401" s="313"/>
      <c r="P401" s="330"/>
      <c r="Q401" s="313"/>
    </row>
    <row r="402" spans="1:17" ht="12.75" customHeight="1" x14ac:dyDescent="0.35">
      <c r="A402" s="416"/>
      <c r="B402" s="353"/>
      <c r="C402" s="350">
        <f>Questionnaire!B273</f>
        <v>102</v>
      </c>
      <c r="D402" s="354" t="s">
        <v>357</v>
      </c>
      <c r="E402" s="313"/>
      <c r="F402" s="313"/>
      <c r="G402" s="313"/>
      <c r="H402" s="313"/>
      <c r="I402" s="313"/>
      <c r="J402" s="313"/>
      <c r="K402" s="313"/>
      <c r="L402" s="313"/>
      <c r="M402" s="313"/>
      <c r="N402" s="313"/>
      <c r="O402" s="313"/>
      <c r="P402" s="330"/>
      <c r="Q402" s="313"/>
    </row>
    <row r="403" spans="1:17" ht="12.75" customHeight="1" x14ac:dyDescent="0.35">
      <c r="A403" s="416"/>
      <c r="B403" s="335"/>
      <c r="C403" s="350"/>
      <c r="D403" s="613" t="s">
        <v>835</v>
      </c>
      <c r="E403" s="613"/>
      <c r="F403" s="613"/>
      <c r="G403" s="613"/>
      <c r="H403" s="613"/>
      <c r="I403" s="613"/>
      <c r="J403" s="613"/>
      <c r="K403" s="613"/>
      <c r="L403" s="613"/>
      <c r="M403" s="613"/>
      <c r="N403" s="613"/>
      <c r="O403" s="613"/>
      <c r="P403" s="330"/>
      <c r="Q403" s="313"/>
    </row>
    <row r="404" spans="1:17" ht="12.75" customHeight="1" x14ac:dyDescent="0.35">
      <c r="A404" s="416"/>
      <c r="B404" s="335"/>
      <c r="C404" s="350"/>
      <c r="D404" s="613"/>
      <c r="E404" s="613"/>
      <c r="F404" s="613"/>
      <c r="G404" s="613"/>
      <c r="H404" s="613"/>
      <c r="I404" s="613"/>
      <c r="J404" s="613"/>
      <c r="K404" s="613"/>
      <c r="L404" s="613"/>
      <c r="M404" s="613"/>
      <c r="N404" s="613"/>
      <c r="O404" s="613"/>
      <c r="P404" s="330"/>
      <c r="Q404" s="313"/>
    </row>
    <row r="405" spans="1:17" ht="12.75" customHeight="1" x14ac:dyDescent="0.35">
      <c r="A405" s="416"/>
      <c r="B405" s="335"/>
      <c r="C405" s="350"/>
      <c r="D405" s="613"/>
      <c r="E405" s="613"/>
      <c r="F405" s="613"/>
      <c r="G405" s="613"/>
      <c r="H405" s="613"/>
      <c r="I405" s="613"/>
      <c r="J405" s="613"/>
      <c r="K405" s="613"/>
      <c r="L405" s="613"/>
      <c r="M405" s="613"/>
      <c r="N405" s="613"/>
      <c r="O405" s="613"/>
      <c r="P405" s="330"/>
      <c r="Q405" s="313"/>
    </row>
    <row r="406" spans="1:17" ht="12.75" customHeight="1" x14ac:dyDescent="0.35">
      <c r="A406" s="416"/>
      <c r="B406" s="335"/>
      <c r="C406" s="350"/>
      <c r="D406" s="613"/>
      <c r="E406" s="613"/>
      <c r="F406" s="613"/>
      <c r="G406" s="613"/>
      <c r="H406" s="613"/>
      <c r="I406" s="613"/>
      <c r="J406" s="613"/>
      <c r="K406" s="613"/>
      <c r="L406" s="613"/>
      <c r="M406" s="613"/>
      <c r="N406" s="613"/>
      <c r="O406" s="613"/>
      <c r="P406" s="330"/>
      <c r="Q406" s="313"/>
    </row>
    <row r="407" spans="1:17" ht="12.75" customHeight="1" x14ac:dyDescent="0.35">
      <c r="A407" s="416"/>
      <c r="B407" s="335"/>
      <c r="C407" s="350"/>
      <c r="D407" s="613" t="str">
        <f>CONCATENATE("(NB. the costs of administrative buildings including library offices in separate local authority accommodation for multi-service directorates should be included in line ",Questionnaire!B303," Support Services Costs).  NB. Capital Charges are not to be included and should be shown separately at line ",Questionnaire!B330,".")</f>
        <v>(NB. the costs of administrative buildings including library offices in separate local authority accommodation for multi-service directorates should be included in line 126 Support Services Costs).  NB. Capital Charges are not to be included and should be shown separately at line 140.</v>
      </c>
      <c r="E407" s="613"/>
      <c r="F407" s="613"/>
      <c r="G407" s="613"/>
      <c r="H407" s="613"/>
      <c r="I407" s="613"/>
      <c r="J407" s="613"/>
      <c r="K407" s="613"/>
      <c r="L407" s="613"/>
      <c r="M407" s="613"/>
      <c r="N407" s="613"/>
      <c r="O407" s="613"/>
      <c r="P407" s="330"/>
      <c r="Q407" s="313"/>
    </row>
    <row r="408" spans="1:17" ht="12.75" customHeight="1" x14ac:dyDescent="0.35">
      <c r="A408" s="416"/>
      <c r="B408" s="335"/>
      <c r="C408" s="350"/>
      <c r="D408" s="613"/>
      <c r="E408" s="613"/>
      <c r="F408" s="613"/>
      <c r="G408" s="613"/>
      <c r="H408" s="613"/>
      <c r="I408" s="613"/>
      <c r="J408" s="613"/>
      <c r="K408" s="613"/>
      <c r="L408" s="613"/>
      <c r="M408" s="613"/>
      <c r="N408" s="613"/>
      <c r="O408" s="613"/>
      <c r="P408" s="330"/>
      <c r="Q408" s="313"/>
    </row>
    <row r="409" spans="1:17" ht="12.75" customHeight="1" x14ac:dyDescent="0.35">
      <c r="A409" s="416"/>
      <c r="B409" s="335"/>
      <c r="C409" s="350"/>
      <c r="D409" s="613"/>
      <c r="E409" s="613"/>
      <c r="F409" s="613"/>
      <c r="G409" s="613"/>
      <c r="H409" s="613"/>
      <c r="I409" s="613"/>
      <c r="J409" s="613"/>
      <c r="K409" s="613"/>
      <c r="L409" s="613"/>
      <c r="M409" s="613"/>
      <c r="N409" s="613"/>
      <c r="O409" s="613"/>
      <c r="P409" s="330"/>
      <c r="Q409" s="313"/>
    </row>
    <row r="410" spans="1:17" ht="12.75" customHeight="1" x14ac:dyDescent="0.35">
      <c r="A410" s="416"/>
      <c r="B410" s="374"/>
      <c r="C410" s="350"/>
      <c r="D410" s="338"/>
      <c r="E410" s="338"/>
      <c r="F410" s="338"/>
      <c r="G410" s="338"/>
      <c r="H410" s="338"/>
      <c r="I410" s="338"/>
      <c r="J410" s="338"/>
      <c r="K410" s="338"/>
      <c r="L410" s="338"/>
      <c r="M410" s="338"/>
      <c r="N410" s="338"/>
      <c r="O410" s="338"/>
      <c r="P410" s="330"/>
      <c r="Q410" s="313"/>
    </row>
    <row r="411" spans="1:17" ht="12.75" customHeight="1" x14ac:dyDescent="0.35">
      <c r="A411" s="416"/>
      <c r="B411" s="353"/>
      <c r="C411" s="350" t="str">
        <f>CONCATENATE(Questionnaire!B276," to ",Questionnaire!B296)</f>
        <v>103 to 121</v>
      </c>
      <c r="D411" s="354" t="s">
        <v>102</v>
      </c>
      <c r="E411" s="313"/>
      <c r="F411" s="313"/>
      <c r="G411" s="313"/>
      <c r="H411" s="313"/>
      <c r="I411" s="313"/>
      <c r="J411" s="313"/>
      <c r="K411" s="313"/>
      <c r="L411" s="313"/>
      <c r="M411" s="313"/>
      <c r="N411" s="313"/>
      <c r="O411" s="313"/>
      <c r="P411" s="330"/>
      <c r="Q411" s="313"/>
    </row>
    <row r="412" spans="1:17" ht="12.75" customHeight="1" x14ac:dyDescent="0.35">
      <c r="A412" s="416"/>
      <c r="B412" s="335"/>
      <c r="C412" s="350"/>
      <c r="D412" s="613" t="str">
        <f>CONCATENATE("Where books etc. have been acquired under finance leases, the leasing rentals charged to the revenue account in ",Year-1,"-",Year-2000," should be included in lines ",Questionnaire!B276," to ",Questionnaire!B296," (including ",Year,"-",Year-1999," Estimates) as appropriate.  NB. The value of materials purchased through finance leases is not required.")</f>
        <v>Where books etc. have been acquired under finance leases, the leasing rentals charged to the revenue account in 2019-20 should be included in lines 103 to 121 (including 2020-21 Estimates) as appropriate.  NB. The value of materials purchased through finance leases is not required.</v>
      </c>
      <c r="E412" s="613"/>
      <c r="F412" s="613"/>
      <c r="G412" s="613"/>
      <c r="H412" s="613"/>
      <c r="I412" s="613"/>
      <c r="J412" s="613"/>
      <c r="K412" s="613"/>
      <c r="L412" s="613"/>
      <c r="M412" s="613"/>
      <c r="N412" s="613"/>
      <c r="O412" s="613"/>
      <c r="P412" s="330"/>
      <c r="Q412" s="313"/>
    </row>
    <row r="413" spans="1:17" ht="12.75" customHeight="1" x14ac:dyDescent="0.35">
      <c r="A413" s="416"/>
      <c r="B413" s="335"/>
      <c r="C413" s="350"/>
      <c r="D413" s="613"/>
      <c r="E413" s="613"/>
      <c r="F413" s="613"/>
      <c r="G413" s="613"/>
      <c r="H413" s="613"/>
      <c r="I413" s="613"/>
      <c r="J413" s="613"/>
      <c r="K413" s="613"/>
      <c r="L413" s="613"/>
      <c r="M413" s="613"/>
      <c r="N413" s="613"/>
      <c r="O413" s="613"/>
      <c r="P413" s="330"/>
      <c r="Q413" s="313"/>
    </row>
    <row r="414" spans="1:17" ht="12.75" customHeight="1" x14ac:dyDescent="0.35">
      <c r="A414" s="416"/>
      <c r="B414" s="335"/>
      <c r="C414" s="350"/>
      <c r="D414" s="613"/>
      <c r="E414" s="613"/>
      <c r="F414" s="613"/>
      <c r="G414" s="613"/>
      <c r="H414" s="613"/>
      <c r="I414" s="613"/>
      <c r="J414" s="613"/>
      <c r="K414" s="613"/>
      <c r="L414" s="613"/>
      <c r="M414" s="613"/>
      <c r="N414" s="613"/>
      <c r="O414" s="613"/>
      <c r="P414" s="330"/>
      <c r="Q414" s="313"/>
    </row>
    <row r="415" spans="1:17" ht="12.75" customHeight="1" x14ac:dyDescent="0.35">
      <c r="A415" s="416"/>
      <c r="B415" s="335"/>
      <c r="C415" s="350"/>
      <c r="D415" s="352"/>
      <c r="E415" s="352"/>
      <c r="F415" s="352"/>
      <c r="G415" s="352"/>
      <c r="H415" s="352"/>
      <c r="I415" s="352"/>
      <c r="J415" s="352"/>
      <c r="K415" s="352"/>
      <c r="L415" s="352"/>
      <c r="M415" s="352"/>
      <c r="N415" s="352"/>
      <c r="O415" s="352"/>
      <c r="P415" s="330"/>
      <c r="Q415" s="313"/>
    </row>
    <row r="416" spans="1:17" ht="12.75" customHeight="1" x14ac:dyDescent="0.35">
      <c r="A416" s="416"/>
      <c r="B416" s="353"/>
      <c r="C416" s="350" t="str">
        <f>CONCATENATE(Questionnaire!B286," to ",Questionnaire!B291)</f>
        <v>112 to 117</v>
      </c>
      <c r="D416" s="354" t="s">
        <v>458</v>
      </c>
      <c r="E416" s="338"/>
      <c r="F416" s="338"/>
      <c r="G416" s="338"/>
      <c r="H416" s="338"/>
      <c r="I416" s="338"/>
      <c r="J416" s="338"/>
      <c r="K416" s="338"/>
      <c r="L416" s="338"/>
      <c r="M416" s="338"/>
      <c r="N416" s="338"/>
      <c r="O416" s="338"/>
      <c r="P416" s="330"/>
      <c r="Q416" s="313"/>
    </row>
    <row r="417" spans="1:17" ht="12.75" customHeight="1" x14ac:dyDescent="0.35">
      <c r="A417" s="416"/>
      <c r="B417" s="335"/>
      <c r="C417" s="350"/>
      <c r="D417" s="605" t="s">
        <v>436</v>
      </c>
      <c r="E417" s="605"/>
      <c r="F417" s="605"/>
      <c r="G417" s="605"/>
      <c r="H417" s="605"/>
      <c r="I417" s="605"/>
      <c r="J417" s="605"/>
      <c r="K417" s="605"/>
      <c r="L417" s="605"/>
      <c r="M417" s="605"/>
      <c r="N417" s="605"/>
      <c r="O417" s="605"/>
      <c r="P417" s="330"/>
      <c r="Q417" s="313"/>
    </row>
    <row r="418" spans="1:17" ht="12.75" customHeight="1" x14ac:dyDescent="0.35">
      <c r="A418" s="416"/>
      <c r="B418" s="335"/>
      <c r="C418" s="350"/>
      <c r="D418" s="605"/>
      <c r="E418" s="605"/>
      <c r="F418" s="605"/>
      <c r="G418" s="605"/>
      <c r="H418" s="605"/>
      <c r="I418" s="605"/>
      <c r="J418" s="605"/>
      <c r="K418" s="605"/>
      <c r="L418" s="605"/>
      <c r="M418" s="605"/>
      <c r="N418" s="605"/>
      <c r="O418" s="605"/>
      <c r="P418" s="330"/>
      <c r="Q418" s="313"/>
    </row>
    <row r="419" spans="1:17" ht="12.75" customHeight="1" x14ac:dyDescent="0.35">
      <c r="A419" s="416"/>
      <c r="B419" s="335"/>
      <c r="C419" s="350"/>
      <c r="D419" s="375"/>
      <c r="E419" s="375"/>
      <c r="F419" s="375"/>
      <c r="G419" s="375"/>
      <c r="H419" s="375"/>
      <c r="I419" s="375"/>
      <c r="J419" s="375"/>
      <c r="K419" s="375"/>
      <c r="L419" s="375"/>
      <c r="M419" s="375"/>
      <c r="N419" s="375"/>
      <c r="O419" s="375"/>
      <c r="P419" s="330"/>
      <c r="Q419" s="313"/>
    </row>
    <row r="420" spans="1:17" ht="12.75" customHeight="1" x14ac:dyDescent="0.35">
      <c r="A420" s="416"/>
      <c r="B420" s="353"/>
      <c r="C420" s="350">
        <f>Questionnaire!B293</f>
        <v>119</v>
      </c>
      <c r="D420" s="354" t="s">
        <v>103</v>
      </c>
      <c r="E420" s="313"/>
      <c r="F420" s="313"/>
      <c r="G420" s="313"/>
      <c r="H420" s="313"/>
      <c r="I420" s="313"/>
      <c r="J420" s="313"/>
      <c r="K420" s="313"/>
      <c r="L420" s="313"/>
      <c r="M420" s="313"/>
      <c r="N420" s="313"/>
      <c r="O420" s="313"/>
      <c r="P420" s="330"/>
      <c r="Q420" s="313"/>
    </row>
    <row r="421" spans="1:17" ht="12.75" customHeight="1" x14ac:dyDescent="0.35">
      <c r="A421" s="416"/>
      <c r="B421" s="335"/>
      <c r="C421" s="350"/>
      <c r="D421" s="605" t="str">
        <f>CONCATENATE("Include here manuscript material, pictures and prints and other library acquisitions not included elsewhere in lines ",Questionnaire!B276," to ",Questionnaire!B296,".  The cost of subscriptions to Regional Library Systems and the administration of inter library loans should be included in Other Supplies &amp; Services (line ",Questionnaire!B299,").")</f>
        <v>Include here manuscript material, pictures and prints and other library acquisitions not included elsewhere in lines 103 to 121.  The cost of subscriptions to Regional Library Systems and the administration of inter library loans should be included in Other Supplies &amp; Services (line 123).</v>
      </c>
      <c r="E421" s="605"/>
      <c r="F421" s="605"/>
      <c r="G421" s="605"/>
      <c r="H421" s="605"/>
      <c r="I421" s="605"/>
      <c r="J421" s="605"/>
      <c r="K421" s="605"/>
      <c r="L421" s="605"/>
      <c r="M421" s="605"/>
      <c r="N421" s="605"/>
      <c r="O421" s="605"/>
      <c r="P421" s="330"/>
      <c r="Q421" s="313"/>
    </row>
    <row r="422" spans="1:17" ht="12.75" customHeight="1" x14ac:dyDescent="0.35">
      <c r="A422" s="416"/>
      <c r="B422" s="335"/>
      <c r="C422" s="350"/>
      <c r="D422" s="605"/>
      <c r="E422" s="605"/>
      <c r="F422" s="605"/>
      <c r="G422" s="605"/>
      <c r="H422" s="605"/>
      <c r="I422" s="605"/>
      <c r="J422" s="605"/>
      <c r="K422" s="605"/>
      <c r="L422" s="605"/>
      <c r="M422" s="605"/>
      <c r="N422" s="605"/>
      <c r="O422" s="605"/>
      <c r="P422" s="330"/>
      <c r="Q422" s="313"/>
    </row>
    <row r="423" spans="1:17" ht="12.75" customHeight="1" x14ac:dyDescent="0.35">
      <c r="A423" s="416"/>
      <c r="B423" s="335"/>
      <c r="C423" s="350"/>
      <c r="D423" s="605"/>
      <c r="E423" s="605"/>
      <c r="F423" s="605"/>
      <c r="G423" s="605"/>
      <c r="H423" s="605"/>
      <c r="I423" s="605"/>
      <c r="J423" s="605"/>
      <c r="K423" s="605"/>
      <c r="L423" s="605"/>
      <c r="M423" s="605"/>
      <c r="N423" s="605"/>
      <c r="O423" s="605"/>
      <c r="P423" s="330"/>
      <c r="Q423" s="313"/>
    </row>
    <row r="424" spans="1:17" ht="5.25" customHeight="1" thickBot="1" x14ac:dyDescent="0.4">
      <c r="A424" s="416"/>
      <c r="B424" s="355"/>
      <c r="C424" s="356"/>
      <c r="D424" s="377"/>
      <c r="E424" s="377"/>
      <c r="F424" s="377"/>
      <c r="G424" s="377"/>
      <c r="H424" s="377"/>
      <c r="I424" s="377"/>
      <c r="J424" s="377"/>
      <c r="K424" s="377"/>
      <c r="L424" s="377"/>
      <c r="M424" s="377"/>
      <c r="N424" s="377"/>
      <c r="O424" s="377"/>
      <c r="P424" s="358"/>
      <c r="Q424" s="313"/>
    </row>
    <row r="425" spans="1:17" ht="12.75" customHeight="1" x14ac:dyDescent="0.35">
      <c r="A425" s="416"/>
      <c r="B425" s="372"/>
      <c r="C425" s="360"/>
      <c r="D425" s="373"/>
      <c r="E425" s="373"/>
      <c r="F425" s="373"/>
      <c r="G425" s="373"/>
      <c r="H425" s="373"/>
      <c r="I425" s="373"/>
      <c r="J425" s="373"/>
      <c r="K425" s="373"/>
      <c r="L425" s="373"/>
      <c r="M425" s="373"/>
      <c r="N425" s="373"/>
      <c r="O425" s="373"/>
      <c r="P425" s="362"/>
      <c r="Q425" s="313"/>
    </row>
    <row r="426" spans="1:17" ht="12.75" customHeight="1" x14ac:dyDescent="0.35">
      <c r="A426" s="416"/>
      <c r="B426" s="353"/>
      <c r="C426" s="350">
        <f>Questionnaire!B295</f>
        <v>120</v>
      </c>
      <c r="D426" s="354" t="s">
        <v>57</v>
      </c>
      <c r="E426" s="313"/>
      <c r="F426" s="313"/>
      <c r="G426" s="313"/>
      <c r="H426" s="313"/>
      <c r="I426" s="313"/>
      <c r="J426" s="313"/>
      <c r="K426" s="313"/>
      <c r="L426" s="313"/>
      <c r="M426" s="313"/>
      <c r="N426" s="313"/>
      <c r="O426" s="313"/>
      <c r="P426" s="330"/>
      <c r="Q426" s="313"/>
    </row>
    <row r="427" spans="1:17" ht="12.75" customHeight="1" x14ac:dyDescent="0.35">
      <c r="A427" s="416"/>
      <c r="B427" s="335"/>
      <c r="C427" s="350"/>
      <c r="D427" s="605" t="s">
        <v>2165</v>
      </c>
      <c r="E427" s="605"/>
      <c r="F427" s="605"/>
      <c r="G427" s="605"/>
      <c r="H427" s="605"/>
      <c r="I427" s="605"/>
      <c r="J427" s="605"/>
      <c r="K427" s="605"/>
      <c r="L427" s="605"/>
      <c r="M427" s="605"/>
      <c r="N427" s="605"/>
      <c r="O427" s="605"/>
      <c r="P427" s="330"/>
      <c r="Q427" s="313"/>
    </row>
    <row r="428" spans="1:17" ht="12.75" customHeight="1" x14ac:dyDescent="0.35">
      <c r="A428" s="416"/>
      <c r="B428" s="335"/>
      <c r="C428" s="350"/>
      <c r="D428" s="605"/>
      <c r="E428" s="605"/>
      <c r="F428" s="605"/>
      <c r="G428" s="605"/>
      <c r="H428" s="605"/>
      <c r="I428" s="605"/>
      <c r="J428" s="605"/>
      <c r="K428" s="605"/>
      <c r="L428" s="605"/>
      <c r="M428" s="605"/>
      <c r="N428" s="605"/>
      <c r="O428" s="605"/>
      <c r="P428" s="330"/>
      <c r="Q428" s="313"/>
    </row>
    <row r="429" spans="1:17" ht="12.75" customHeight="1" x14ac:dyDescent="0.35">
      <c r="A429" s="416"/>
      <c r="B429" s="335"/>
      <c r="C429" s="350"/>
      <c r="D429" s="313"/>
      <c r="E429" s="313"/>
      <c r="F429" s="313"/>
      <c r="G429" s="313"/>
      <c r="H429" s="313"/>
      <c r="I429" s="313"/>
      <c r="J429" s="313"/>
      <c r="K429" s="313"/>
      <c r="L429" s="313"/>
      <c r="M429" s="313"/>
      <c r="N429" s="313"/>
      <c r="O429" s="313"/>
      <c r="P429" s="330"/>
      <c r="Q429" s="313"/>
    </row>
    <row r="430" spans="1:17" ht="12.75" customHeight="1" x14ac:dyDescent="0.35">
      <c r="A430" s="416"/>
      <c r="B430" s="353"/>
      <c r="C430" s="350">
        <f>Questionnaire!B298</f>
        <v>122</v>
      </c>
      <c r="D430" s="354" t="s">
        <v>652</v>
      </c>
      <c r="E430" s="313"/>
      <c r="F430" s="313"/>
      <c r="G430" s="313"/>
      <c r="H430" s="313"/>
      <c r="I430" s="313"/>
      <c r="J430" s="313"/>
      <c r="K430" s="313"/>
      <c r="L430" s="313"/>
      <c r="M430" s="313"/>
      <c r="N430" s="313"/>
      <c r="O430" s="313"/>
      <c r="P430" s="330"/>
      <c r="Q430" s="313"/>
    </row>
    <row r="431" spans="1:17" ht="12.75" customHeight="1" x14ac:dyDescent="0.35">
      <c r="A431" s="416"/>
      <c r="B431" s="335"/>
      <c r="C431" s="350"/>
      <c r="D431" s="613" t="s">
        <v>836</v>
      </c>
      <c r="E431" s="613"/>
      <c r="F431" s="613"/>
      <c r="G431" s="613"/>
      <c r="H431" s="613"/>
      <c r="I431" s="613"/>
      <c r="J431" s="613"/>
      <c r="K431" s="613"/>
      <c r="L431" s="613"/>
      <c r="M431" s="613"/>
      <c r="N431" s="613"/>
      <c r="O431" s="613"/>
      <c r="P431" s="330"/>
      <c r="Q431" s="313"/>
    </row>
    <row r="432" spans="1:17" ht="12.75" customHeight="1" x14ac:dyDescent="0.35">
      <c r="A432" s="416"/>
      <c r="B432" s="335"/>
      <c r="C432" s="350"/>
      <c r="D432" s="613"/>
      <c r="E432" s="613"/>
      <c r="F432" s="613"/>
      <c r="G432" s="613"/>
      <c r="H432" s="613"/>
      <c r="I432" s="613"/>
      <c r="J432" s="613"/>
      <c r="K432" s="613"/>
      <c r="L432" s="613"/>
      <c r="M432" s="613"/>
      <c r="N432" s="613"/>
      <c r="O432" s="613"/>
      <c r="P432" s="330"/>
      <c r="Q432" s="313"/>
    </row>
    <row r="433" spans="1:17" ht="12.75" customHeight="1" x14ac:dyDescent="0.35">
      <c r="A433" s="416"/>
      <c r="B433" s="335"/>
      <c r="C433" s="350"/>
      <c r="D433" s="613"/>
      <c r="E433" s="613"/>
      <c r="F433" s="613"/>
      <c r="G433" s="613"/>
      <c r="H433" s="613"/>
      <c r="I433" s="613"/>
      <c r="J433" s="613"/>
      <c r="K433" s="613"/>
      <c r="L433" s="613"/>
      <c r="M433" s="613"/>
      <c r="N433" s="613"/>
      <c r="O433" s="613"/>
      <c r="P433" s="330"/>
      <c r="Q433" s="313"/>
    </row>
    <row r="434" spans="1:17" ht="12.75" customHeight="1" x14ac:dyDescent="0.35">
      <c r="A434" s="416"/>
      <c r="B434" s="335"/>
      <c r="C434" s="350"/>
      <c r="D434" s="613" t="str">
        <f>CONCATENATE("The costs of financial use of a central computer (e.g. payroll, accounting etc.) should be shown within line ",Questionnaire!B303," (Support Services Costs).")</f>
        <v>The costs of financial use of a central computer (e.g. payroll, accounting etc.) should be shown within line 126 (Support Services Costs).</v>
      </c>
      <c r="E434" s="613"/>
      <c r="F434" s="613"/>
      <c r="G434" s="613"/>
      <c r="H434" s="613"/>
      <c r="I434" s="613"/>
      <c r="J434" s="613"/>
      <c r="K434" s="613"/>
      <c r="L434" s="613"/>
      <c r="M434" s="613"/>
      <c r="N434" s="613"/>
      <c r="O434" s="613"/>
      <c r="P434" s="330"/>
      <c r="Q434" s="313"/>
    </row>
    <row r="435" spans="1:17" ht="12.75" customHeight="1" x14ac:dyDescent="0.35">
      <c r="A435" s="416"/>
      <c r="B435" s="335"/>
      <c r="C435" s="350"/>
      <c r="D435" s="613"/>
      <c r="E435" s="613"/>
      <c r="F435" s="613"/>
      <c r="G435" s="613"/>
      <c r="H435" s="613"/>
      <c r="I435" s="613"/>
      <c r="J435" s="613"/>
      <c r="K435" s="613"/>
      <c r="L435" s="613"/>
      <c r="M435" s="613"/>
      <c r="N435" s="613"/>
      <c r="O435" s="613"/>
      <c r="P435" s="330"/>
      <c r="Q435" s="313"/>
    </row>
    <row r="436" spans="1:17" ht="12.75" customHeight="1" x14ac:dyDescent="0.35">
      <c r="A436" s="416"/>
      <c r="B436" s="335"/>
      <c r="C436" s="350"/>
      <c r="D436" s="313"/>
      <c r="E436" s="313"/>
      <c r="F436" s="313"/>
      <c r="G436" s="313"/>
      <c r="H436" s="313"/>
      <c r="I436" s="313"/>
      <c r="J436" s="313"/>
      <c r="K436" s="313"/>
      <c r="L436" s="313"/>
      <c r="M436" s="313"/>
      <c r="N436" s="313"/>
      <c r="O436" s="313"/>
      <c r="P436" s="330"/>
      <c r="Q436" s="313"/>
    </row>
    <row r="437" spans="1:17" ht="12.75" customHeight="1" x14ac:dyDescent="0.35">
      <c r="A437" s="416"/>
      <c r="B437" s="353"/>
      <c r="C437" s="350">
        <f>Questionnaire!B299</f>
        <v>123</v>
      </c>
      <c r="D437" s="354" t="s">
        <v>58</v>
      </c>
      <c r="E437" s="313"/>
      <c r="F437" s="313"/>
      <c r="G437" s="313"/>
      <c r="H437" s="313"/>
      <c r="I437" s="313"/>
      <c r="J437" s="313"/>
      <c r="K437" s="313"/>
      <c r="L437" s="313"/>
      <c r="M437" s="313"/>
      <c r="N437" s="313"/>
      <c r="O437" s="313"/>
      <c r="P437" s="330"/>
      <c r="Q437" s="313"/>
    </row>
    <row r="438" spans="1:17" ht="12.75" customHeight="1" x14ac:dyDescent="0.35">
      <c r="A438" s="416"/>
      <c r="B438" s="335"/>
      <c r="C438" s="350"/>
      <c r="D438" s="605" t="str">
        <f>CONCATENATE("Include supplies and services other than those included in lines ",Questionnaire!B276," to ",Questionnaire!B296," (expenditure) e.g. equipment, tools and materials; printing and stationery; provisions; clothing and uniforms; laundry and other hired and contracted services; and miscellaneous establishment costs, ",,"e.g. postages, telephones, insurances, office equipment etc.   ",,"Where a snack bar is operated within, and as part of, the library service the costs of provisions should be included here.  Include the cost of subscriptions to Regional Library Systems and the cost of administering Inter-Library loans.")</f>
        <v>Include supplies and services other than those included in lines 103 to 121 (expenditure) e.g. equipment, tools and materials; printing and stationery; provisions; clothing and uniforms; laundry and other hired and contracted services; and miscellaneous establishment costs, e.g. postages, telephones, insurances, office equipment etc.   Where a snack bar is operated within, and as part of, the library service the costs of provisions should be included here.  Include the cost of subscriptions to Regional Library Systems and the cost of administering Inter-Library loans.</v>
      </c>
      <c r="E438" s="605"/>
      <c r="F438" s="605"/>
      <c r="G438" s="605"/>
      <c r="H438" s="605"/>
      <c r="I438" s="605"/>
      <c r="J438" s="605"/>
      <c r="K438" s="605"/>
      <c r="L438" s="605"/>
      <c r="M438" s="605"/>
      <c r="N438" s="605"/>
      <c r="O438" s="605"/>
      <c r="P438" s="330"/>
      <c r="Q438" s="313"/>
    </row>
    <row r="439" spans="1:17" ht="12.75" customHeight="1" x14ac:dyDescent="0.35">
      <c r="A439" s="416"/>
      <c r="B439" s="335"/>
      <c r="C439" s="350"/>
      <c r="D439" s="605"/>
      <c r="E439" s="605"/>
      <c r="F439" s="605"/>
      <c r="G439" s="605"/>
      <c r="H439" s="605"/>
      <c r="I439" s="605"/>
      <c r="J439" s="605"/>
      <c r="K439" s="605"/>
      <c r="L439" s="605"/>
      <c r="M439" s="605"/>
      <c r="N439" s="605"/>
      <c r="O439" s="605"/>
      <c r="P439" s="330"/>
      <c r="Q439" s="313"/>
    </row>
    <row r="440" spans="1:17" ht="12.75" customHeight="1" x14ac:dyDescent="0.35">
      <c r="A440" s="416"/>
      <c r="B440" s="335"/>
      <c r="C440" s="350"/>
      <c r="D440" s="605"/>
      <c r="E440" s="605"/>
      <c r="F440" s="605"/>
      <c r="G440" s="605"/>
      <c r="H440" s="605"/>
      <c r="I440" s="605"/>
      <c r="J440" s="605"/>
      <c r="K440" s="605"/>
      <c r="L440" s="605"/>
      <c r="M440" s="605"/>
      <c r="N440" s="605"/>
      <c r="O440" s="605"/>
      <c r="P440" s="330"/>
      <c r="Q440" s="313"/>
    </row>
    <row r="441" spans="1:17" ht="12.75" customHeight="1" x14ac:dyDescent="0.35">
      <c r="A441" s="416"/>
      <c r="B441" s="335"/>
      <c r="C441" s="350"/>
      <c r="D441" s="605"/>
      <c r="E441" s="605"/>
      <c r="F441" s="605"/>
      <c r="G441" s="605"/>
      <c r="H441" s="605"/>
      <c r="I441" s="605"/>
      <c r="J441" s="605"/>
      <c r="K441" s="605"/>
      <c r="L441" s="605"/>
      <c r="M441" s="605"/>
      <c r="N441" s="605"/>
      <c r="O441" s="605"/>
      <c r="P441" s="330"/>
      <c r="Q441" s="313"/>
    </row>
    <row r="442" spans="1:17" ht="12.75" customHeight="1" x14ac:dyDescent="0.35">
      <c r="A442" s="416"/>
      <c r="B442" s="335"/>
      <c r="C442" s="350"/>
      <c r="D442" s="605"/>
      <c r="E442" s="605"/>
      <c r="F442" s="605"/>
      <c r="G442" s="605"/>
      <c r="H442" s="605"/>
      <c r="I442" s="605"/>
      <c r="J442" s="605"/>
      <c r="K442" s="605"/>
      <c r="L442" s="605"/>
      <c r="M442" s="605"/>
      <c r="N442" s="605"/>
      <c r="O442" s="605"/>
      <c r="P442" s="330"/>
      <c r="Q442" s="313"/>
    </row>
    <row r="443" spans="1:17" ht="12.75" customHeight="1" x14ac:dyDescent="0.35">
      <c r="A443" s="416"/>
      <c r="B443" s="335"/>
      <c r="C443" s="350"/>
      <c r="D443" s="313"/>
      <c r="E443" s="313"/>
      <c r="F443" s="313"/>
      <c r="G443" s="313"/>
      <c r="H443" s="313"/>
      <c r="I443" s="313"/>
      <c r="J443" s="313"/>
      <c r="K443" s="313"/>
      <c r="L443" s="313"/>
      <c r="M443" s="313"/>
      <c r="N443" s="313"/>
      <c r="O443" s="313"/>
      <c r="P443" s="330"/>
      <c r="Q443" s="313"/>
    </row>
    <row r="444" spans="1:17" ht="12.75" customHeight="1" x14ac:dyDescent="0.35">
      <c r="A444" s="416"/>
      <c r="B444" s="353"/>
      <c r="C444" s="350">
        <f>Questionnaire!B301</f>
        <v>124</v>
      </c>
      <c r="D444" s="354" t="s">
        <v>358</v>
      </c>
      <c r="E444" s="313"/>
      <c r="F444" s="313"/>
      <c r="G444" s="313"/>
      <c r="H444" s="313"/>
      <c r="I444" s="313"/>
      <c r="J444" s="313"/>
      <c r="K444" s="313"/>
      <c r="L444" s="313"/>
      <c r="M444" s="313"/>
      <c r="N444" s="313"/>
      <c r="O444" s="313"/>
      <c r="P444" s="330"/>
      <c r="Q444" s="313"/>
    </row>
    <row r="445" spans="1:17" ht="12.75" customHeight="1" x14ac:dyDescent="0.35">
      <c r="A445" s="416"/>
      <c r="B445" s="335"/>
      <c r="C445" s="350"/>
      <c r="D445" s="605" t="s">
        <v>837</v>
      </c>
      <c r="E445" s="605"/>
      <c r="F445" s="605"/>
      <c r="G445" s="605"/>
      <c r="H445" s="605"/>
      <c r="I445" s="605"/>
      <c r="J445" s="605"/>
      <c r="K445" s="605"/>
      <c r="L445" s="605"/>
      <c r="M445" s="605"/>
      <c r="N445" s="605"/>
      <c r="O445" s="605"/>
      <c r="P445" s="330"/>
      <c r="Q445" s="313"/>
    </row>
    <row r="446" spans="1:17" ht="12.75" customHeight="1" x14ac:dyDescent="0.35">
      <c r="A446" s="416"/>
      <c r="B446" s="335"/>
      <c r="C446" s="350"/>
      <c r="D446" s="605"/>
      <c r="E446" s="605"/>
      <c r="F446" s="605"/>
      <c r="G446" s="605"/>
      <c r="H446" s="605"/>
      <c r="I446" s="605"/>
      <c r="J446" s="605"/>
      <c r="K446" s="605"/>
      <c r="L446" s="605"/>
      <c r="M446" s="605"/>
      <c r="N446" s="605"/>
      <c r="O446" s="605"/>
      <c r="P446" s="330"/>
      <c r="Q446" s="313"/>
    </row>
    <row r="447" spans="1:17" ht="12.75" customHeight="1" x14ac:dyDescent="0.35">
      <c r="A447" s="416"/>
      <c r="B447" s="335"/>
      <c r="C447" s="350"/>
      <c r="D447" s="605"/>
      <c r="E447" s="605"/>
      <c r="F447" s="605"/>
      <c r="G447" s="605"/>
      <c r="H447" s="605"/>
      <c r="I447" s="605"/>
      <c r="J447" s="605"/>
      <c r="K447" s="605"/>
      <c r="L447" s="605"/>
      <c r="M447" s="605"/>
      <c r="N447" s="605"/>
      <c r="O447" s="605"/>
      <c r="P447" s="330"/>
      <c r="Q447" s="313"/>
    </row>
    <row r="448" spans="1:17" ht="12.75" customHeight="1" x14ac:dyDescent="0.35">
      <c r="A448" s="416"/>
      <c r="B448" s="335"/>
      <c r="C448" s="350"/>
      <c r="D448" s="313"/>
      <c r="E448" s="313"/>
      <c r="F448" s="313"/>
      <c r="G448" s="313"/>
      <c r="H448" s="313"/>
      <c r="I448" s="313"/>
      <c r="J448" s="313"/>
      <c r="K448" s="313"/>
      <c r="L448" s="313"/>
      <c r="M448" s="313"/>
      <c r="N448" s="313"/>
      <c r="O448" s="313"/>
      <c r="P448" s="330"/>
      <c r="Q448" s="313"/>
    </row>
    <row r="449" spans="1:17" ht="12.75" customHeight="1" x14ac:dyDescent="0.35">
      <c r="A449" s="416"/>
      <c r="B449" s="353"/>
      <c r="C449" s="350">
        <f>Questionnaire!B302</f>
        <v>125</v>
      </c>
      <c r="D449" s="354" t="s">
        <v>653</v>
      </c>
      <c r="E449" s="313"/>
      <c r="F449" s="313"/>
      <c r="G449" s="313"/>
      <c r="H449" s="313"/>
      <c r="I449" s="313"/>
      <c r="J449" s="313"/>
      <c r="K449" s="313"/>
      <c r="L449" s="313"/>
      <c r="M449" s="313"/>
      <c r="N449" s="313"/>
      <c r="O449" s="313"/>
      <c r="P449" s="330"/>
      <c r="Q449" s="313"/>
    </row>
    <row r="450" spans="1:17" ht="12.75" customHeight="1" x14ac:dyDescent="0.35">
      <c r="A450" s="416"/>
      <c r="B450" s="335"/>
      <c r="C450" s="350"/>
      <c r="D450" s="605" t="s">
        <v>465</v>
      </c>
      <c r="E450" s="605"/>
      <c r="F450" s="605"/>
      <c r="G450" s="605"/>
      <c r="H450" s="605"/>
      <c r="I450" s="605"/>
      <c r="J450" s="605"/>
      <c r="K450" s="605"/>
      <c r="L450" s="605"/>
      <c r="M450" s="605"/>
      <c r="N450" s="605"/>
      <c r="O450" s="605"/>
      <c r="P450" s="330"/>
      <c r="Q450" s="313"/>
    </row>
    <row r="451" spans="1:17" ht="12.75" customHeight="1" x14ac:dyDescent="0.35">
      <c r="A451" s="416"/>
      <c r="B451" s="335"/>
      <c r="C451" s="350"/>
      <c r="D451" s="605"/>
      <c r="E451" s="605"/>
      <c r="F451" s="605"/>
      <c r="G451" s="605"/>
      <c r="H451" s="605"/>
      <c r="I451" s="605"/>
      <c r="J451" s="605"/>
      <c r="K451" s="605"/>
      <c r="L451" s="605"/>
      <c r="M451" s="605"/>
      <c r="N451" s="605"/>
      <c r="O451" s="605"/>
      <c r="P451" s="330"/>
      <c r="Q451" s="313"/>
    </row>
    <row r="452" spans="1:17" ht="12.75" customHeight="1" x14ac:dyDescent="0.35">
      <c r="A452" s="416"/>
      <c r="B452" s="335"/>
      <c r="C452" s="350"/>
      <c r="D452" s="605"/>
      <c r="E452" s="605"/>
      <c r="F452" s="605"/>
      <c r="G452" s="605"/>
      <c r="H452" s="605"/>
      <c r="I452" s="605"/>
      <c r="J452" s="605"/>
      <c r="K452" s="605"/>
      <c r="L452" s="605"/>
      <c r="M452" s="605"/>
      <c r="N452" s="605"/>
      <c r="O452" s="605"/>
      <c r="P452" s="330"/>
      <c r="Q452" s="313"/>
    </row>
    <row r="453" spans="1:17" ht="12.75" customHeight="1" x14ac:dyDescent="0.35">
      <c r="A453" s="416"/>
      <c r="B453" s="335"/>
      <c r="C453" s="350"/>
      <c r="D453" s="313"/>
      <c r="E453" s="313"/>
      <c r="F453" s="313"/>
      <c r="G453" s="313"/>
      <c r="H453" s="313"/>
      <c r="I453" s="313"/>
      <c r="J453" s="313"/>
      <c r="K453" s="313"/>
      <c r="L453" s="313"/>
      <c r="M453" s="313"/>
      <c r="N453" s="313"/>
      <c r="O453" s="313"/>
      <c r="P453" s="330"/>
      <c r="Q453" s="313"/>
    </row>
    <row r="454" spans="1:17" ht="12.75" customHeight="1" x14ac:dyDescent="0.35">
      <c r="A454" s="416"/>
      <c r="B454" s="353"/>
      <c r="C454" s="350">
        <f>Questionnaire!B303</f>
        <v>126</v>
      </c>
      <c r="D454" s="354" t="s">
        <v>654</v>
      </c>
      <c r="E454" s="313"/>
      <c r="F454" s="313"/>
      <c r="G454" s="313"/>
      <c r="H454" s="313"/>
      <c r="I454" s="313"/>
      <c r="J454" s="313"/>
      <c r="K454" s="313"/>
      <c r="L454" s="313"/>
      <c r="M454" s="313"/>
      <c r="N454" s="313"/>
      <c r="O454" s="313"/>
      <c r="P454" s="330"/>
      <c r="Q454" s="313"/>
    </row>
    <row r="455" spans="1:17" ht="12.75" customHeight="1" x14ac:dyDescent="0.35">
      <c r="A455" s="416"/>
      <c r="B455" s="335"/>
      <c r="C455" s="350"/>
      <c r="D455" s="613" t="str">
        <f>CONCATENATE("Include an apportionment for administrative buildings, central departments, central support services, central expenses and departmental administration even if the authority does not make such an allocation to the public  library account.  ",,"Also include any executive costs of the department (of which libraries form a part) which are fairly attributable to libraries.  Exclude any costs included in line ",Questionnaire!B299,".  No attempt should be made to separately identify the staff element of central administrative charges, nor should such costs be included in line ",Questionnaire!B272,".  Include recharges that arise as a result of either Internal Service Level Agreements (SLAs) or the authority externally contracting out central professional services.")</f>
        <v>Include an apportionment for administrative buildings, central departments, central support services, central expenses and departmental administration even if the authority does not make such an allocation to the public  library account.  Also include any executive costs of the department (of which libraries form a part) which are fairly attributable to libraries.  Exclude any costs included in line 123.  No attempt should be made to separately identify the staff element of central administrative charges, nor should such costs be included in line 101.  Include recharges that arise as a result of either Internal Service Level Agreements (SLAs) or the authority externally contracting out central professional services.</v>
      </c>
      <c r="E455" s="613"/>
      <c r="F455" s="613"/>
      <c r="G455" s="613"/>
      <c r="H455" s="613"/>
      <c r="I455" s="613"/>
      <c r="J455" s="613"/>
      <c r="K455" s="613"/>
      <c r="L455" s="613"/>
      <c r="M455" s="613"/>
      <c r="N455" s="613"/>
      <c r="O455" s="613"/>
      <c r="P455" s="330"/>
      <c r="Q455" s="313"/>
    </row>
    <row r="456" spans="1:17" ht="12.75" customHeight="1" x14ac:dyDescent="0.35">
      <c r="A456" s="416"/>
      <c r="B456" s="335"/>
      <c r="C456" s="350"/>
      <c r="D456" s="613"/>
      <c r="E456" s="613"/>
      <c r="F456" s="613"/>
      <c r="G456" s="613"/>
      <c r="H456" s="613"/>
      <c r="I456" s="613"/>
      <c r="J456" s="613"/>
      <c r="K456" s="613"/>
      <c r="L456" s="613"/>
      <c r="M456" s="613"/>
      <c r="N456" s="613"/>
      <c r="O456" s="613"/>
      <c r="P456" s="330"/>
      <c r="Q456" s="313"/>
    </row>
    <row r="457" spans="1:17" ht="12.75" customHeight="1" x14ac:dyDescent="0.35">
      <c r="A457" s="416"/>
      <c r="B457" s="335"/>
      <c r="C457" s="350"/>
      <c r="D457" s="613"/>
      <c r="E457" s="613"/>
      <c r="F457" s="613"/>
      <c r="G457" s="613"/>
      <c r="H457" s="613"/>
      <c r="I457" s="613"/>
      <c r="J457" s="613"/>
      <c r="K457" s="613"/>
      <c r="L457" s="613"/>
      <c r="M457" s="613"/>
      <c r="N457" s="613"/>
      <c r="O457" s="613"/>
      <c r="P457" s="330"/>
      <c r="Q457" s="313"/>
    </row>
    <row r="458" spans="1:17" ht="12.75" customHeight="1" x14ac:dyDescent="0.35">
      <c r="A458" s="416"/>
      <c r="B458" s="335"/>
      <c r="C458" s="350"/>
      <c r="D458" s="613"/>
      <c r="E458" s="613"/>
      <c r="F458" s="613"/>
      <c r="G458" s="613"/>
      <c r="H458" s="613"/>
      <c r="I458" s="613"/>
      <c r="J458" s="613"/>
      <c r="K458" s="613"/>
      <c r="L458" s="613"/>
      <c r="M458" s="613"/>
      <c r="N458" s="613"/>
      <c r="O458" s="613"/>
      <c r="P458" s="330"/>
      <c r="Q458" s="313"/>
    </row>
    <row r="459" spans="1:17" ht="12.75" customHeight="1" x14ac:dyDescent="0.35">
      <c r="A459" s="416"/>
      <c r="B459" s="335"/>
      <c r="C459" s="350"/>
      <c r="D459" s="613"/>
      <c r="E459" s="613"/>
      <c r="F459" s="613"/>
      <c r="G459" s="613"/>
      <c r="H459" s="613"/>
      <c r="I459" s="613"/>
      <c r="J459" s="613"/>
      <c r="K459" s="613"/>
      <c r="L459" s="613"/>
      <c r="M459" s="613"/>
      <c r="N459" s="613"/>
      <c r="O459" s="613"/>
      <c r="P459" s="330"/>
      <c r="Q459" s="313"/>
    </row>
    <row r="460" spans="1:17" ht="12.75" customHeight="1" x14ac:dyDescent="0.35">
      <c r="A460" s="416"/>
      <c r="B460" s="335"/>
      <c r="C460" s="350"/>
      <c r="D460" s="613"/>
      <c r="E460" s="613"/>
      <c r="F460" s="613"/>
      <c r="G460" s="613"/>
      <c r="H460" s="613"/>
      <c r="I460" s="613"/>
      <c r="J460" s="613"/>
      <c r="K460" s="613"/>
      <c r="L460" s="613"/>
      <c r="M460" s="613"/>
      <c r="N460" s="613"/>
      <c r="O460" s="613"/>
      <c r="P460" s="330"/>
      <c r="Q460" s="313"/>
    </row>
    <row r="461" spans="1:17" ht="12.75" customHeight="1" x14ac:dyDescent="0.35">
      <c r="A461" s="416"/>
      <c r="B461" s="335"/>
      <c r="C461" s="350"/>
      <c r="D461" s="313"/>
      <c r="E461" s="313"/>
      <c r="F461" s="313"/>
      <c r="G461" s="313"/>
      <c r="H461" s="313"/>
      <c r="I461" s="313"/>
      <c r="J461" s="313"/>
      <c r="K461" s="313"/>
      <c r="L461" s="313"/>
      <c r="M461" s="313"/>
      <c r="N461" s="313"/>
      <c r="O461" s="313"/>
      <c r="P461" s="330"/>
      <c r="Q461" s="313"/>
    </row>
    <row r="462" spans="1:17" ht="12.75" customHeight="1" x14ac:dyDescent="0.35">
      <c r="A462" s="416"/>
      <c r="B462" s="353"/>
      <c r="C462" s="350" t="str">
        <f>CONCATENATE(Questionnaire!B311," &amp; ",Questionnaire!B312)</f>
        <v>129 &amp; 130</v>
      </c>
      <c r="D462" s="354" t="s">
        <v>724</v>
      </c>
      <c r="E462" s="313"/>
      <c r="F462" s="313"/>
      <c r="G462" s="313"/>
      <c r="H462" s="313"/>
      <c r="I462" s="313"/>
      <c r="J462" s="313"/>
      <c r="K462" s="313"/>
      <c r="L462" s="313"/>
      <c r="M462" s="313"/>
      <c r="N462" s="313"/>
      <c r="O462" s="313"/>
      <c r="P462" s="330"/>
      <c r="Q462" s="313"/>
    </row>
    <row r="463" spans="1:17" ht="12.75" customHeight="1" x14ac:dyDescent="0.35">
      <c r="A463" s="416"/>
      <c r="B463" s="335"/>
      <c r="C463" s="350"/>
      <c r="D463" s="605" t="s">
        <v>317</v>
      </c>
      <c r="E463" s="605"/>
      <c r="F463" s="605"/>
      <c r="G463" s="605"/>
      <c r="H463" s="605"/>
      <c r="I463" s="605"/>
      <c r="J463" s="605"/>
      <c r="K463" s="605"/>
      <c r="L463" s="605"/>
      <c r="M463" s="605"/>
      <c r="N463" s="605"/>
      <c r="O463" s="605"/>
      <c r="P463" s="330"/>
      <c r="Q463" s="313"/>
    </row>
    <row r="464" spans="1:17" ht="12.75" customHeight="1" x14ac:dyDescent="0.35">
      <c r="A464" s="416"/>
      <c r="B464" s="335"/>
      <c r="C464" s="350"/>
      <c r="D464" s="605"/>
      <c r="E464" s="605"/>
      <c r="F464" s="605"/>
      <c r="G464" s="605"/>
      <c r="H464" s="605"/>
      <c r="I464" s="605"/>
      <c r="J464" s="605"/>
      <c r="K464" s="605"/>
      <c r="L464" s="605"/>
      <c r="M464" s="605"/>
      <c r="N464" s="605"/>
      <c r="O464" s="605"/>
      <c r="P464" s="330"/>
      <c r="Q464" s="313"/>
    </row>
    <row r="465" spans="1:17" ht="12.75" customHeight="1" x14ac:dyDescent="0.35">
      <c r="A465" s="416"/>
      <c r="B465" s="335"/>
      <c r="C465" s="350"/>
      <c r="D465" s="313"/>
      <c r="E465" s="313"/>
      <c r="F465" s="313"/>
      <c r="G465" s="313"/>
      <c r="H465" s="313"/>
      <c r="I465" s="313"/>
      <c r="J465" s="313"/>
      <c r="K465" s="313"/>
      <c r="L465" s="313"/>
      <c r="M465" s="313"/>
      <c r="N465" s="313"/>
      <c r="O465" s="313"/>
      <c r="P465" s="330"/>
      <c r="Q465" s="313"/>
    </row>
    <row r="466" spans="1:17" ht="12.75" customHeight="1" x14ac:dyDescent="0.35">
      <c r="A466" s="416"/>
      <c r="B466" s="353"/>
      <c r="C466" s="350">
        <f>Questionnaire!B314</f>
        <v>132</v>
      </c>
      <c r="D466" s="354" t="s">
        <v>116</v>
      </c>
      <c r="E466" s="313"/>
      <c r="F466" s="313"/>
      <c r="G466" s="313"/>
      <c r="H466" s="313"/>
      <c r="I466" s="313"/>
      <c r="J466" s="313"/>
      <c r="K466" s="313"/>
      <c r="L466" s="313"/>
      <c r="M466" s="313"/>
      <c r="N466" s="313"/>
      <c r="O466" s="313"/>
      <c r="P466" s="330"/>
      <c r="Q466" s="313"/>
    </row>
    <row r="467" spans="1:17" ht="12.75" customHeight="1" x14ac:dyDescent="0.35">
      <c r="A467" s="416"/>
      <c r="B467" s="335"/>
      <c r="C467" s="350"/>
      <c r="D467" s="313" t="s">
        <v>318</v>
      </c>
      <c r="E467" s="313"/>
      <c r="F467" s="313"/>
      <c r="G467" s="313"/>
      <c r="H467" s="313"/>
      <c r="I467" s="313"/>
      <c r="J467" s="313"/>
      <c r="K467" s="313"/>
      <c r="L467" s="313"/>
      <c r="M467" s="313"/>
      <c r="N467" s="313"/>
      <c r="O467" s="313"/>
      <c r="P467" s="330"/>
      <c r="Q467" s="313"/>
    </row>
    <row r="468" spans="1:17" ht="12.75" customHeight="1" x14ac:dyDescent="0.35">
      <c r="A468" s="416"/>
      <c r="B468" s="335"/>
      <c r="C468" s="350"/>
      <c r="D468" s="313"/>
      <c r="E468" s="313"/>
      <c r="F468" s="313"/>
      <c r="G468" s="313"/>
      <c r="H468" s="313"/>
      <c r="I468" s="313"/>
      <c r="J468" s="313"/>
      <c r="K468" s="313"/>
      <c r="L468" s="313"/>
      <c r="M468" s="313"/>
      <c r="N468" s="313"/>
      <c r="O468" s="313"/>
      <c r="P468" s="330"/>
      <c r="Q468" s="313"/>
    </row>
    <row r="469" spans="1:17" ht="12.75" customHeight="1" x14ac:dyDescent="0.35">
      <c r="A469" s="416"/>
      <c r="B469" s="353"/>
      <c r="C469" s="350">
        <f>Questionnaire!B315</f>
        <v>133</v>
      </c>
      <c r="D469" s="354" t="s">
        <v>117</v>
      </c>
      <c r="E469" s="313"/>
      <c r="F469" s="313"/>
      <c r="G469" s="313"/>
      <c r="H469" s="313"/>
      <c r="I469" s="313"/>
      <c r="J469" s="313"/>
      <c r="K469" s="313"/>
      <c r="L469" s="313"/>
      <c r="M469" s="313"/>
      <c r="N469" s="313"/>
      <c r="O469" s="313"/>
      <c r="P469" s="330"/>
      <c r="Q469" s="313"/>
    </row>
    <row r="470" spans="1:17" ht="12.75" customHeight="1" x14ac:dyDescent="0.35">
      <c r="A470" s="416"/>
      <c r="B470" s="335"/>
      <c r="C470" s="350"/>
      <c r="D470" s="313" t="s">
        <v>838</v>
      </c>
      <c r="E470" s="313"/>
      <c r="F470" s="313"/>
      <c r="G470" s="313"/>
      <c r="H470" s="313"/>
      <c r="I470" s="313"/>
      <c r="J470" s="313"/>
      <c r="K470" s="313"/>
      <c r="L470" s="313"/>
      <c r="M470" s="313"/>
      <c r="N470" s="313"/>
      <c r="O470" s="313"/>
      <c r="P470" s="330"/>
      <c r="Q470" s="313"/>
    </row>
    <row r="471" spans="1:17" ht="12.75" customHeight="1" x14ac:dyDescent="0.35">
      <c r="A471" s="416"/>
      <c r="B471" s="335"/>
      <c r="C471" s="350"/>
      <c r="D471" s="313"/>
      <c r="E471" s="313"/>
      <c r="F471" s="313"/>
      <c r="G471" s="313"/>
      <c r="H471" s="313"/>
      <c r="I471" s="313"/>
      <c r="J471" s="313"/>
      <c r="K471" s="313"/>
      <c r="L471" s="313"/>
      <c r="M471" s="313"/>
      <c r="N471" s="313"/>
      <c r="O471" s="313"/>
      <c r="P471" s="330"/>
      <c r="Q471" s="313"/>
    </row>
    <row r="472" spans="1:17" ht="12.75" customHeight="1" x14ac:dyDescent="0.35">
      <c r="A472" s="416"/>
      <c r="B472" s="353"/>
      <c r="C472" s="350">
        <f>Questionnaire!B316</f>
        <v>134</v>
      </c>
      <c r="D472" s="354" t="s">
        <v>360</v>
      </c>
      <c r="E472" s="313"/>
      <c r="F472" s="313"/>
      <c r="G472" s="313"/>
      <c r="H472" s="313"/>
      <c r="I472" s="313"/>
      <c r="J472" s="313"/>
      <c r="K472" s="313"/>
      <c r="L472" s="313"/>
      <c r="M472" s="313"/>
      <c r="N472" s="313"/>
      <c r="O472" s="313"/>
      <c r="P472" s="330"/>
      <c r="Q472" s="313"/>
    </row>
    <row r="473" spans="1:17" ht="12.75" customHeight="1" x14ac:dyDescent="0.35">
      <c r="A473" s="416"/>
      <c r="B473" s="335"/>
      <c r="C473" s="350"/>
      <c r="D473" s="605" t="s">
        <v>839</v>
      </c>
      <c r="E473" s="605"/>
      <c r="F473" s="605"/>
      <c r="G473" s="605"/>
      <c r="H473" s="605"/>
      <c r="I473" s="605"/>
      <c r="J473" s="605"/>
      <c r="K473" s="605"/>
      <c r="L473" s="605"/>
      <c r="M473" s="605"/>
      <c r="N473" s="605"/>
      <c r="O473" s="605"/>
      <c r="P473" s="330"/>
      <c r="Q473" s="313"/>
    </row>
    <row r="474" spans="1:17" ht="12.75" customHeight="1" x14ac:dyDescent="0.35">
      <c r="A474" s="416"/>
      <c r="B474" s="335"/>
      <c r="C474" s="350"/>
      <c r="D474" s="605"/>
      <c r="E474" s="605"/>
      <c r="F474" s="605"/>
      <c r="G474" s="605"/>
      <c r="H474" s="605"/>
      <c r="I474" s="605"/>
      <c r="J474" s="605"/>
      <c r="K474" s="605"/>
      <c r="L474" s="605"/>
      <c r="M474" s="605"/>
      <c r="N474" s="605"/>
      <c r="O474" s="605"/>
      <c r="P474" s="330"/>
      <c r="Q474" s="313"/>
    </row>
    <row r="475" spans="1:17" ht="12.75" customHeight="1" x14ac:dyDescent="0.35">
      <c r="A475" s="416"/>
      <c r="B475" s="335"/>
      <c r="C475" s="350"/>
      <c r="D475" s="605"/>
      <c r="E475" s="605"/>
      <c r="F475" s="605"/>
      <c r="G475" s="605"/>
      <c r="H475" s="605"/>
      <c r="I475" s="605"/>
      <c r="J475" s="605"/>
      <c r="K475" s="605"/>
      <c r="L475" s="605"/>
      <c r="M475" s="605"/>
      <c r="N475" s="605"/>
      <c r="O475" s="605"/>
      <c r="P475" s="330"/>
      <c r="Q475" s="313"/>
    </row>
    <row r="476" spans="1:17" ht="12.75" customHeight="1" x14ac:dyDescent="0.35">
      <c r="A476" s="416"/>
      <c r="B476" s="335"/>
      <c r="C476" s="350"/>
      <c r="D476" s="313"/>
      <c r="E476" s="313"/>
      <c r="F476" s="313"/>
      <c r="G476" s="313"/>
      <c r="H476" s="313"/>
      <c r="I476" s="313"/>
      <c r="J476" s="313"/>
      <c r="K476" s="313"/>
      <c r="L476" s="313"/>
      <c r="M476" s="313"/>
      <c r="N476" s="313"/>
      <c r="O476" s="313"/>
      <c r="P476" s="330"/>
      <c r="Q476" s="313"/>
    </row>
    <row r="477" spans="1:17" ht="12.75" customHeight="1" x14ac:dyDescent="0.35">
      <c r="A477" s="416"/>
      <c r="B477" s="353"/>
      <c r="C477" s="350">
        <f>Questionnaire!B317</f>
        <v>135</v>
      </c>
      <c r="D477" s="354" t="s">
        <v>118</v>
      </c>
      <c r="E477" s="313"/>
      <c r="F477" s="313"/>
      <c r="G477" s="313"/>
      <c r="H477" s="313"/>
      <c r="I477" s="313"/>
      <c r="J477" s="313"/>
      <c r="K477" s="313"/>
      <c r="L477" s="313"/>
      <c r="M477" s="313"/>
      <c r="N477" s="313"/>
      <c r="O477" s="313"/>
      <c r="P477" s="330"/>
      <c r="Q477" s="313"/>
    </row>
    <row r="478" spans="1:17" ht="12.75" customHeight="1" x14ac:dyDescent="0.35">
      <c r="A478" s="416"/>
      <c r="B478" s="335"/>
      <c r="C478" s="350"/>
      <c r="D478" s="605" t="s">
        <v>184</v>
      </c>
      <c r="E478" s="605"/>
      <c r="F478" s="605"/>
      <c r="G478" s="605"/>
      <c r="H478" s="605"/>
      <c r="I478" s="605"/>
      <c r="J478" s="605"/>
      <c r="K478" s="605"/>
      <c r="L478" s="605"/>
      <c r="M478" s="605"/>
      <c r="N478" s="605"/>
      <c r="O478" s="605"/>
      <c r="P478" s="330"/>
      <c r="Q478" s="313"/>
    </row>
    <row r="479" spans="1:17" ht="12.75" customHeight="1" x14ac:dyDescent="0.35">
      <c r="A479" s="416"/>
      <c r="B479" s="335"/>
      <c r="C479" s="350"/>
      <c r="D479" s="605"/>
      <c r="E479" s="605"/>
      <c r="F479" s="605"/>
      <c r="G479" s="605"/>
      <c r="H479" s="605"/>
      <c r="I479" s="605"/>
      <c r="J479" s="605"/>
      <c r="K479" s="605"/>
      <c r="L479" s="605"/>
      <c r="M479" s="605"/>
      <c r="N479" s="605"/>
      <c r="O479" s="605"/>
      <c r="P479" s="330"/>
      <c r="Q479" s="313"/>
    </row>
    <row r="480" spans="1:17" ht="12.75" customHeight="1" x14ac:dyDescent="0.35">
      <c r="A480" s="416"/>
      <c r="B480" s="335"/>
      <c r="C480" s="350"/>
      <c r="D480" s="313"/>
      <c r="E480" s="313"/>
      <c r="F480" s="313"/>
      <c r="G480" s="313"/>
      <c r="H480" s="313"/>
      <c r="I480" s="313"/>
      <c r="J480" s="313"/>
      <c r="K480" s="313"/>
      <c r="L480" s="313"/>
      <c r="M480" s="313"/>
      <c r="N480" s="313"/>
      <c r="O480" s="313"/>
      <c r="P480" s="330"/>
      <c r="Q480" s="313"/>
    </row>
    <row r="481" spans="1:17" ht="12.75" customHeight="1" x14ac:dyDescent="0.35">
      <c r="A481" s="416"/>
      <c r="B481" s="353"/>
      <c r="C481" s="350">
        <f>Questionnaire!B318</f>
        <v>136</v>
      </c>
      <c r="D481" s="354" t="s">
        <v>840</v>
      </c>
      <c r="E481" s="313"/>
      <c r="F481" s="313"/>
      <c r="G481" s="313"/>
      <c r="H481" s="313"/>
      <c r="I481" s="313"/>
      <c r="J481" s="313"/>
      <c r="K481" s="313"/>
      <c r="L481" s="313"/>
      <c r="M481" s="313"/>
      <c r="N481" s="313"/>
      <c r="O481" s="313"/>
      <c r="P481" s="330"/>
      <c r="Q481" s="313"/>
    </row>
    <row r="482" spans="1:17" ht="12.75" customHeight="1" x14ac:dyDescent="0.35">
      <c r="A482" s="416"/>
      <c r="B482" s="335"/>
      <c r="C482" s="350"/>
      <c r="D482" s="613" t="str">
        <f>CONCATENATE("Include here all income from withdrawn book sales (including charges for lost and damaged books, sales publications, badges and carrier bags etc.), ",,"photocopying charges and all income for services offered to other bodies (e.g. binding), or provided to other departments  of the authority.",,"  Include income from snack bars etc. if these are staffed and run directly by the libraries but if leased by others, the rental received should be included within lettings at line ",Questionnaire!B313,".")</f>
        <v>Include here all income from withdrawn book sales (including charges for lost and damaged books, sales publications, badges and carrier bags etc.), photocopying charges and all income for services offered to other bodies (e.g. binding), or provided to other departments  of the authority.  Include income from snack bars etc. if these are staffed and run directly by the libraries but if leased by others, the rental received should be included within lettings at line 131.</v>
      </c>
      <c r="E482" s="613"/>
      <c r="F482" s="613"/>
      <c r="G482" s="613"/>
      <c r="H482" s="613"/>
      <c r="I482" s="613"/>
      <c r="J482" s="613"/>
      <c r="K482" s="613"/>
      <c r="L482" s="613"/>
      <c r="M482" s="613"/>
      <c r="N482" s="613"/>
      <c r="O482" s="613"/>
      <c r="P482" s="330"/>
      <c r="Q482" s="313"/>
    </row>
    <row r="483" spans="1:17" ht="12.75" customHeight="1" x14ac:dyDescent="0.35">
      <c r="A483" s="416"/>
      <c r="B483" s="335"/>
      <c r="C483" s="350"/>
      <c r="D483" s="613"/>
      <c r="E483" s="613"/>
      <c r="F483" s="613"/>
      <c r="G483" s="613"/>
      <c r="H483" s="613"/>
      <c r="I483" s="613"/>
      <c r="J483" s="613"/>
      <c r="K483" s="613"/>
      <c r="L483" s="613"/>
      <c r="M483" s="613"/>
      <c r="N483" s="613"/>
      <c r="O483" s="613"/>
      <c r="P483" s="330"/>
      <c r="Q483" s="313"/>
    </row>
    <row r="484" spans="1:17" ht="12.75" customHeight="1" x14ac:dyDescent="0.35">
      <c r="A484" s="416"/>
      <c r="B484" s="335"/>
      <c r="C484" s="350"/>
      <c r="D484" s="613"/>
      <c r="E484" s="613"/>
      <c r="F484" s="613"/>
      <c r="G484" s="613"/>
      <c r="H484" s="613"/>
      <c r="I484" s="613"/>
      <c r="J484" s="613"/>
      <c r="K484" s="613"/>
      <c r="L484" s="613"/>
      <c r="M484" s="613"/>
      <c r="N484" s="613"/>
      <c r="O484" s="613"/>
      <c r="P484" s="330"/>
      <c r="Q484" s="313"/>
    </row>
    <row r="485" spans="1:17" ht="12.75" customHeight="1" x14ac:dyDescent="0.35">
      <c r="A485" s="416"/>
      <c r="B485" s="335"/>
      <c r="C485" s="350"/>
      <c r="D485" s="613"/>
      <c r="E485" s="613"/>
      <c r="F485" s="613"/>
      <c r="G485" s="613"/>
      <c r="H485" s="613"/>
      <c r="I485" s="613"/>
      <c r="J485" s="613"/>
      <c r="K485" s="613"/>
      <c r="L485" s="613"/>
      <c r="M485" s="613"/>
      <c r="N485" s="613"/>
      <c r="O485" s="613"/>
      <c r="P485" s="330"/>
      <c r="Q485" s="313"/>
    </row>
    <row r="486" spans="1:17" ht="12.75" customHeight="1" x14ac:dyDescent="0.35">
      <c r="A486" s="416"/>
      <c r="B486" s="335"/>
      <c r="C486" s="350"/>
      <c r="D486" s="613"/>
      <c r="E486" s="613"/>
      <c r="F486" s="613"/>
      <c r="G486" s="613"/>
      <c r="H486" s="613"/>
      <c r="I486" s="613"/>
      <c r="J486" s="613"/>
      <c r="K486" s="613"/>
      <c r="L486" s="613"/>
      <c r="M486" s="613"/>
      <c r="N486" s="613"/>
      <c r="O486" s="613"/>
      <c r="P486" s="330"/>
      <c r="Q486" s="313"/>
    </row>
    <row r="487" spans="1:17" ht="12.75" customHeight="1" x14ac:dyDescent="0.35">
      <c r="A487" s="416"/>
      <c r="B487" s="335"/>
      <c r="C487" s="350"/>
      <c r="D487" s="613" t="str">
        <f>CONCATENATE("Include income from ticket sales together with commission earned on sales for other bodies/departments.  ",,"Also include income from the hire of equipment (e.g. typewriter, microcomputer) and materials (e.g. pictures, games) but exclude income from the hire of audio and visual materials and income from electronic services (which should be included in lines ",Questionnaire!B314," &amp; ",Questionnaire!B315,").  Income from other authorities in respect of hire charges (e.g. ethnic language books) should also be included.")</f>
        <v>Include income from ticket sales together with commission earned on sales for other bodies/departments.  Also include income from the hire of equipment (e.g. typewriter, microcomputer) and materials (e.g. pictures, games) but exclude income from the hire of audio and visual materials and income from electronic services (which should be included in lines 132 &amp; 133).  Income from other authorities in respect of hire charges (e.g. ethnic language books) should also be included.</v>
      </c>
      <c r="E487" s="613"/>
      <c r="F487" s="613"/>
      <c r="G487" s="613"/>
      <c r="H487" s="613"/>
      <c r="I487" s="613"/>
      <c r="J487" s="613"/>
      <c r="K487" s="613"/>
      <c r="L487" s="613"/>
      <c r="M487" s="613"/>
      <c r="N487" s="613"/>
      <c r="O487" s="613"/>
      <c r="P487" s="330"/>
      <c r="Q487" s="313"/>
    </row>
    <row r="488" spans="1:17" ht="12.75" customHeight="1" x14ac:dyDescent="0.35">
      <c r="A488" s="416"/>
      <c r="B488" s="335"/>
      <c r="C488" s="350"/>
      <c r="D488" s="613"/>
      <c r="E488" s="613"/>
      <c r="F488" s="613"/>
      <c r="G488" s="613"/>
      <c r="H488" s="613"/>
      <c r="I488" s="613"/>
      <c r="J488" s="613"/>
      <c r="K488" s="613"/>
      <c r="L488" s="613"/>
      <c r="M488" s="613"/>
      <c r="N488" s="613"/>
      <c r="O488" s="613"/>
      <c r="P488" s="330"/>
      <c r="Q488" s="313"/>
    </row>
    <row r="489" spans="1:17" ht="12.75" customHeight="1" x14ac:dyDescent="0.35">
      <c r="A489" s="416"/>
      <c r="B489" s="335"/>
      <c r="C489" s="350"/>
      <c r="D489" s="613"/>
      <c r="E489" s="613"/>
      <c r="F489" s="613"/>
      <c r="G489" s="613"/>
      <c r="H489" s="613"/>
      <c r="I489" s="613"/>
      <c r="J489" s="613"/>
      <c r="K489" s="613"/>
      <c r="L489" s="613"/>
      <c r="M489" s="613"/>
      <c r="N489" s="613"/>
      <c r="O489" s="613"/>
      <c r="P489" s="330"/>
      <c r="Q489" s="313"/>
    </row>
    <row r="490" spans="1:17" ht="12.75" customHeight="1" x14ac:dyDescent="0.35">
      <c r="A490" s="416"/>
      <c r="B490" s="335"/>
      <c r="C490" s="350"/>
      <c r="D490" s="613"/>
      <c r="E490" s="613"/>
      <c r="F490" s="613"/>
      <c r="G490" s="613"/>
      <c r="H490" s="613"/>
      <c r="I490" s="613"/>
      <c r="J490" s="613"/>
      <c r="K490" s="613"/>
      <c r="L490" s="613"/>
      <c r="M490" s="613"/>
      <c r="N490" s="613"/>
      <c r="O490" s="613"/>
      <c r="P490" s="330"/>
      <c r="Q490" s="313"/>
    </row>
    <row r="491" spans="1:17" ht="12.75" customHeight="1" x14ac:dyDescent="0.35">
      <c r="A491" s="416"/>
      <c r="B491" s="335"/>
      <c r="C491" s="350"/>
      <c r="D491" s="613"/>
      <c r="E491" s="613"/>
      <c r="F491" s="613"/>
      <c r="G491" s="613"/>
      <c r="H491" s="613"/>
      <c r="I491" s="613"/>
      <c r="J491" s="613"/>
      <c r="K491" s="613"/>
      <c r="L491" s="613"/>
      <c r="M491" s="613"/>
      <c r="N491" s="613"/>
      <c r="O491" s="613"/>
      <c r="P491" s="330"/>
      <c r="Q491" s="313"/>
    </row>
    <row r="492" spans="1:17" ht="5.25" customHeight="1" thickBot="1" x14ac:dyDescent="0.4">
      <c r="A492" s="416"/>
      <c r="B492" s="355"/>
      <c r="C492" s="356"/>
      <c r="D492" s="371"/>
      <c r="E492" s="371"/>
      <c r="F492" s="371"/>
      <c r="G492" s="371"/>
      <c r="H492" s="371"/>
      <c r="I492" s="371"/>
      <c r="J492" s="371"/>
      <c r="K492" s="371"/>
      <c r="L492" s="371"/>
      <c r="M492" s="371"/>
      <c r="N492" s="371"/>
      <c r="O492" s="371"/>
      <c r="P492" s="358"/>
      <c r="Q492" s="313"/>
    </row>
    <row r="493" spans="1:17" ht="12.75" customHeight="1" x14ac:dyDescent="0.35">
      <c r="A493" s="416"/>
      <c r="B493" s="359"/>
      <c r="C493" s="360"/>
      <c r="D493" s="361"/>
      <c r="E493" s="361"/>
      <c r="F493" s="361"/>
      <c r="G493" s="361"/>
      <c r="H493" s="361"/>
      <c r="I493" s="361"/>
      <c r="J493" s="361"/>
      <c r="K493" s="361"/>
      <c r="L493" s="361"/>
      <c r="M493" s="361"/>
      <c r="N493" s="361"/>
      <c r="O493" s="361"/>
      <c r="P493" s="362"/>
      <c r="Q493" s="313"/>
    </row>
    <row r="494" spans="1:17" ht="12.75" customHeight="1" x14ac:dyDescent="0.35">
      <c r="A494" s="416"/>
      <c r="B494" s="353"/>
      <c r="C494" s="350">
        <f>Questionnaire!B319</f>
        <v>137</v>
      </c>
      <c r="D494" s="354" t="s">
        <v>226</v>
      </c>
      <c r="E494" s="313"/>
      <c r="F494" s="313"/>
      <c r="G494" s="313"/>
      <c r="H494" s="313"/>
      <c r="I494" s="313"/>
      <c r="J494" s="313"/>
      <c r="K494" s="313"/>
      <c r="L494" s="313"/>
      <c r="M494" s="313"/>
      <c r="N494" s="313"/>
      <c r="O494" s="313"/>
      <c r="P494" s="330"/>
      <c r="Q494" s="313"/>
    </row>
    <row r="495" spans="1:17" ht="12.75" customHeight="1" x14ac:dyDescent="0.35">
      <c r="A495" s="416"/>
      <c r="B495" s="335"/>
      <c r="C495" s="350"/>
      <c r="D495" s="605" t="s">
        <v>445</v>
      </c>
      <c r="E495" s="605"/>
      <c r="F495" s="605"/>
      <c r="G495" s="605"/>
      <c r="H495" s="605"/>
      <c r="I495" s="605"/>
      <c r="J495" s="605"/>
      <c r="K495" s="605"/>
      <c r="L495" s="605"/>
      <c r="M495" s="605"/>
      <c r="N495" s="605"/>
      <c r="O495" s="605"/>
      <c r="P495" s="330"/>
      <c r="Q495" s="313"/>
    </row>
    <row r="496" spans="1:17" ht="12.75" customHeight="1" x14ac:dyDescent="0.35">
      <c r="A496" s="416"/>
      <c r="B496" s="335"/>
      <c r="C496" s="350"/>
      <c r="D496" s="605"/>
      <c r="E496" s="605"/>
      <c r="F496" s="605"/>
      <c r="G496" s="605"/>
      <c r="H496" s="605"/>
      <c r="I496" s="605"/>
      <c r="J496" s="605"/>
      <c r="K496" s="605"/>
      <c r="L496" s="605"/>
      <c r="M496" s="605"/>
      <c r="N496" s="605"/>
      <c r="O496" s="605"/>
      <c r="P496" s="330"/>
      <c r="Q496" s="313"/>
    </row>
    <row r="497" spans="1:17" ht="12.75" customHeight="1" x14ac:dyDescent="0.35">
      <c r="A497" s="416"/>
      <c r="B497" s="335"/>
      <c r="C497" s="350"/>
      <c r="D497" s="313"/>
      <c r="E497" s="313"/>
      <c r="F497" s="313"/>
      <c r="G497" s="313"/>
      <c r="H497" s="313"/>
      <c r="I497" s="313"/>
      <c r="J497" s="313"/>
      <c r="K497" s="313"/>
      <c r="L497" s="313"/>
      <c r="M497" s="313"/>
      <c r="N497" s="313"/>
      <c r="O497" s="313"/>
      <c r="P497" s="330"/>
      <c r="Q497" s="313"/>
    </row>
    <row r="498" spans="1:17" ht="12.75" customHeight="1" x14ac:dyDescent="0.35">
      <c r="A498" s="416"/>
      <c r="B498" s="353"/>
      <c r="C498" s="350">
        <f>Questionnaire!B330</f>
        <v>140</v>
      </c>
      <c r="D498" s="354" t="s">
        <v>803</v>
      </c>
      <c r="E498" s="313"/>
      <c r="F498" s="313"/>
      <c r="G498" s="313"/>
      <c r="H498" s="313"/>
      <c r="I498" s="313"/>
      <c r="J498" s="313"/>
      <c r="K498" s="313"/>
      <c r="L498" s="313"/>
      <c r="M498" s="390"/>
      <c r="N498" s="390"/>
      <c r="O498" s="390"/>
      <c r="P498" s="330"/>
      <c r="Q498" s="313"/>
    </row>
    <row r="499" spans="1:17" ht="12.75" customHeight="1" x14ac:dyDescent="0.35">
      <c r="A499" s="416"/>
      <c r="B499" s="335"/>
      <c r="C499" s="350"/>
      <c r="D499" s="605" t="s">
        <v>842</v>
      </c>
      <c r="E499" s="605"/>
      <c r="F499" s="605"/>
      <c r="G499" s="605"/>
      <c r="H499" s="605"/>
      <c r="I499" s="605"/>
      <c r="J499" s="605"/>
      <c r="K499" s="605"/>
      <c r="L499" s="605"/>
      <c r="M499" s="605"/>
      <c r="N499" s="605"/>
      <c r="O499" s="605"/>
      <c r="P499" s="330"/>
      <c r="Q499" s="313"/>
    </row>
    <row r="500" spans="1:17" ht="12.75" customHeight="1" x14ac:dyDescent="0.35">
      <c r="A500" s="416"/>
      <c r="B500" s="335"/>
      <c r="C500" s="350"/>
      <c r="D500" s="605"/>
      <c r="E500" s="605"/>
      <c r="F500" s="605"/>
      <c r="G500" s="605"/>
      <c r="H500" s="605"/>
      <c r="I500" s="605"/>
      <c r="J500" s="605"/>
      <c r="K500" s="605"/>
      <c r="L500" s="605"/>
      <c r="M500" s="605"/>
      <c r="N500" s="605"/>
      <c r="O500" s="605"/>
      <c r="P500" s="330"/>
      <c r="Q500" s="313"/>
    </row>
    <row r="501" spans="1:17" ht="12.75" customHeight="1" x14ac:dyDescent="0.35">
      <c r="A501" s="416"/>
      <c r="B501" s="335"/>
      <c r="C501" s="350"/>
      <c r="D501" s="605"/>
      <c r="E501" s="605"/>
      <c r="F501" s="605"/>
      <c r="G501" s="605"/>
      <c r="H501" s="605"/>
      <c r="I501" s="605"/>
      <c r="J501" s="605"/>
      <c r="K501" s="605"/>
      <c r="L501" s="605"/>
      <c r="M501" s="605"/>
      <c r="N501" s="605"/>
      <c r="O501" s="605"/>
      <c r="P501" s="330"/>
      <c r="Q501" s="313"/>
    </row>
    <row r="502" spans="1:17" ht="12.75" customHeight="1" x14ac:dyDescent="0.35">
      <c r="A502" s="416"/>
      <c r="B502" s="335"/>
      <c r="C502" s="350"/>
      <c r="D502" s="605"/>
      <c r="E502" s="605"/>
      <c r="F502" s="605"/>
      <c r="G502" s="605"/>
      <c r="H502" s="605"/>
      <c r="I502" s="605"/>
      <c r="J502" s="605"/>
      <c r="K502" s="605"/>
      <c r="L502" s="605"/>
      <c r="M502" s="605"/>
      <c r="N502" s="605"/>
      <c r="O502" s="605"/>
      <c r="P502" s="330"/>
      <c r="Q502" s="313"/>
    </row>
    <row r="503" spans="1:17" ht="12.75" customHeight="1" x14ac:dyDescent="0.35">
      <c r="A503" s="313"/>
      <c r="B503" s="332"/>
      <c r="C503" s="350"/>
      <c r="D503" s="331"/>
      <c r="E503" s="331"/>
      <c r="F503" s="331"/>
      <c r="G503" s="331"/>
      <c r="H503" s="331"/>
      <c r="I503" s="331"/>
      <c r="J503" s="331"/>
      <c r="K503" s="331"/>
      <c r="L503" s="331"/>
      <c r="M503" s="331"/>
      <c r="N503" s="331"/>
      <c r="O503" s="331"/>
      <c r="P503" s="330"/>
      <c r="Q503" s="313"/>
    </row>
    <row r="504" spans="1:17" ht="12.75" customHeight="1" x14ac:dyDescent="0.35">
      <c r="A504" s="416"/>
      <c r="B504" s="388"/>
      <c r="C504" s="350"/>
      <c r="D504" s="389" t="s">
        <v>6880</v>
      </c>
      <c r="E504" s="331"/>
      <c r="F504" s="331"/>
      <c r="G504" s="331"/>
      <c r="H504" s="331"/>
      <c r="I504" s="331"/>
      <c r="J504" s="331"/>
      <c r="K504" s="331"/>
      <c r="L504" s="331"/>
      <c r="M504" s="331"/>
      <c r="N504" s="331"/>
      <c r="O504" s="331"/>
      <c r="P504" s="330"/>
      <c r="Q504" s="313"/>
    </row>
    <row r="505" spans="1:17" ht="12.75" customHeight="1" x14ac:dyDescent="0.35">
      <c r="A505" s="416"/>
      <c r="B505" s="332"/>
      <c r="C505" s="350"/>
      <c r="D505" s="331"/>
      <c r="E505" s="331"/>
      <c r="F505" s="331"/>
      <c r="G505" s="331"/>
      <c r="H505" s="331"/>
      <c r="I505" s="331"/>
      <c r="J505" s="331"/>
      <c r="K505" s="331"/>
      <c r="L505" s="331"/>
      <c r="M505" s="331"/>
      <c r="N505" s="331"/>
      <c r="O505" s="331"/>
      <c r="P505" s="330"/>
      <c r="Q505" s="313"/>
    </row>
    <row r="506" spans="1:17" ht="12.75" customHeight="1" x14ac:dyDescent="0.35">
      <c r="A506" s="416"/>
      <c r="B506" s="353"/>
      <c r="C506" s="350" t="str">
        <f>CONCATENATE(Questionnaire!B335," to ",Questionnaire!B341)</f>
        <v>141 to 147</v>
      </c>
      <c r="D506" s="354" t="str">
        <f>CONCATENATE("Capital Expenditure (",Year-1,"-",Year-2000," Outturn only)")</f>
        <v>Capital Expenditure (2019-20 Outturn only)</v>
      </c>
      <c r="E506" s="313"/>
      <c r="F506" s="313"/>
      <c r="G506" s="313"/>
      <c r="H506" s="313"/>
      <c r="I506" s="313"/>
      <c r="J506" s="313"/>
      <c r="K506" s="313"/>
      <c r="L506" s="313"/>
      <c r="M506" s="313"/>
      <c r="N506" s="313"/>
      <c r="O506" s="313"/>
      <c r="P506" s="330"/>
      <c r="Q506" s="313"/>
    </row>
    <row r="507" spans="1:17" ht="12.75" customHeight="1" x14ac:dyDescent="0.35">
      <c r="A507" s="416"/>
      <c r="B507" s="335"/>
      <c r="C507" s="350"/>
      <c r="D507" s="313" t="str">
        <f>CONCATENATE("Total capital expenditure incurred (not committed) in ",Year-1,"-",Year-2000,", on an accruals basis.")</f>
        <v>Total capital expenditure incurred (not committed) in 2019-20, on an accruals basis.</v>
      </c>
      <c r="E507" s="313"/>
      <c r="F507" s="313"/>
      <c r="G507" s="313"/>
      <c r="H507" s="313"/>
      <c r="I507" s="313"/>
      <c r="J507" s="313"/>
      <c r="K507" s="313"/>
      <c r="L507" s="313"/>
      <c r="M507" s="313"/>
      <c r="N507" s="313"/>
      <c r="O507" s="313"/>
      <c r="P507" s="330"/>
      <c r="Q507" s="313"/>
    </row>
    <row r="508" spans="1:17" ht="12.75" customHeight="1" x14ac:dyDescent="0.35">
      <c r="A508" s="416"/>
      <c r="B508" s="335"/>
      <c r="C508" s="350"/>
      <c r="D508" s="313"/>
      <c r="E508" s="313"/>
      <c r="F508" s="313"/>
      <c r="G508" s="313"/>
      <c r="H508" s="313"/>
      <c r="I508" s="313"/>
      <c r="J508" s="313"/>
      <c r="K508" s="313"/>
      <c r="L508" s="313"/>
      <c r="M508" s="313"/>
      <c r="N508" s="313"/>
      <c r="O508" s="313"/>
      <c r="P508" s="330"/>
      <c r="Q508" s="313"/>
    </row>
    <row r="509" spans="1:17" ht="12.75" customHeight="1" x14ac:dyDescent="0.35">
      <c r="A509" s="416"/>
      <c r="B509" s="353"/>
      <c r="C509" s="350">
        <f>Questionnaire!B335</f>
        <v>141</v>
      </c>
      <c r="D509" s="354" t="s">
        <v>120</v>
      </c>
      <c r="E509" s="313"/>
      <c r="F509" s="313"/>
      <c r="G509" s="313"/>
      <c r="H509" s="313"/>
      <c r="I509" s="313"/>
      <c r="J509" s="313"/>
      <c r="K509" s="313"/>
      <c r="L509" s="313"/>
      <c r="M509" s="313"/>
      <c r="N509" s="313"/>
      <c r="O509" s="313"/>
      <c r="P509" s="330"/>
      <c r="Q509" s="313"/>
    </row>
    <row r="510" spans="1:17" ht="12.75" customHeight="1" x14ac:dyDescent="0.35">
      <c r="A510" s="416"/>
      <c r="B510" s="335"/>
      <c r="C510" s="350"/>
      <c r="D510" s="613" t="str">
        <f>CONCATENATE("Total capital expenditure incurred in ",Year-1,"-",Year-2000," on new library buildings.  Do not include the costs of refurbishing existing premises.")</f>
        <v>Total capital expenditure incurred in 2019-20 on new library buildings.  Do not include the costs of refurbishing existing premises.</v>
      </c>
      <c r="E510" s="613"/>
      <c r="F510" s="613"/>
      <c r="G510" s="613"/>
      <c r="H510" s="613"/>
      <c r="I510" s="613"/>
      <c r="J510" s="613"/>
      <c r="K510" s="613"/>
      <c r="L510" s="613"/>
      <c r="M510" s="613"/>
      <c r="N510" s="613"/>
      <c r="O510" s="613"/>
      <c r="P510" s="330"/>
      <c r="Q510" s="313"/>
    </row>
    <row r="511" spans="1:17" ht="12.75" customHeight="1" x14ac:dyDescent="0.35">
      <c r="A511" s="416"/>
      <c r="B511" s="335"/>
      <c r="C511" s="350"/>
      <c r="D511" s="613"/>
      <c r="E511" s="613"/>
      <c r="F511" s="613"/>
      <c r="G511" s="613"/>
      <c r="H511" s="613"/>
      <c r="I511" s="613"/>
      <c r="J511" s="613"/>
      <c r="K511" s="613"/>
      <c r="L511" s="613"/>
      <c r="M511" s="613"/>
      <c r="N511" s="613"/>
      <c r="O511" s="613"/>
      <c r="P511" s="330"/>
      <c r="Q511" s="313"/>
    </row>
    <row r="512" spans="1:17" ht="12.75" customHeight="1" x14ac:dyDescent="0.35">
      <c r="A512" s="416"/>
      <c r="B512" s="335"/>
      <c r="C512" s="350"/>
      <c r="D512" s="313"/>
      <c r="E512" s="313"/>
      <c r="F512" s="313"/>
      <c r="G512" s="313"/>
      <c r="H512" s="313"/>
      <c r="I512" s="313"/>
      <c r="J512" s="313"/>
      <c r="K512" s="313"/>
      <c r="L512" s="313"/>
      <c r="M512" s="313"/>
      <c r="N512" s="313"/>
      <c r="O512" s="313"/>
      <c r="P512" s="330"/>
      <c r="Q512" s="313"/>
    </row>
    <row r="513" spans="1:17" ht="12.75" customHeight="1" x14ac:dyDescent="0.35">
      <c r="A513" s="416"/>
      <c r="B513" s="353"/>
      <c r="C513" s="350">
        <f>Questionnaire!B336</f>
        <v>142</v>
      </c>
      <c r="D513" s="354" t="s">
        <v>843</v>
      </c>
      <c r="E513" s="313"/>
      <c r="F513" s="313"/>
      <c r="G513" s="313"/>
      <c r="H513" s="313"/>
      <c r="I513" s="313"/>
      <c r="J513" s="313"/>
      <c r="K513" s="313"/>
      <c r="L513" s="313"/>
      <c r="M513" s="313"/>
      <c r="N513" s="313"/>
      <c r="O513" s="313"/>
      <c r="P513" s="330"/>
      <c r="Q513" s="313"/>
    </row>
    <row r="514" spans="1:17" ht="12.75" customHeight="1" x14ac:dyDescent="0.35">
      <c r="A514" s="416"/>
      <c r="B514" s="335"/>
      <c r="C514" s="350"/>
      <c r="D514" s="613" t="s">
        <v>847</v>
      </c>
      <c r="E514" s="613"/>
      <c r="F514" s="613"/>
      <c r="G514" s="613"/>
      <c r="H514" s="613"/>
      <c r="I514" s="613"/>
      <c r="J514" s="613"/>
      <c r="K514" s="613"/>
      <c r="L514" s="613"/>
      <c r="M514" s="613"/>
      <c r="N514" s="613"/>
      <c r="O514" s="613"/>
      <c r="P514" s="330"/>
      <c r="Q514" s="313"/>
    </row>
    <row r="515" spans="1:17" ht="12.75" customHeight="1" x14ac:dyDescent="0.35">
      <c r="A515" s="416"/>
      <c r="B515" s="335"/>
      <c r="C515" s="350"/>
      <c r="D515" s="613"/>
      <c r="E515" s="613"/>
      <c r="F515" s="613"/>
      <c r="G515" s="613"/>
      <c r="H515" s="613"/>
      <c r="I515" s="613"/>
      <c r="J515" s="613"/>
      <c r="K515" s="613"/>
      <c r="L515" s="613"/>
      <c r="M515" s="613"/>
      <c r="N515" s="613"/>
      <c r="O515" s="613"/>
      <c r="P515" s="330"/>
      <c r="Q515" s="313"/>
    </row>
    <row r="516" spans="1:17" ht="12.75" customHeight="1" x14ac:dyDescent="0.35">
      <c r="A516" s="416"/>
      <c r="B516" s="335"/>
      <c r="C516" s="350"/>
      <c r="D516" s="613"/>
      <c r="E516" s="613"/>
      <c r="F516" s="613"/>
      <c r="G516" s="613"/>
      <c r="H516" s="613"/>
      <c r="I516" s="613"/>
      <c r="J516" s="613"/>
      <c r="K516" s="613"/>
      <c r="L516" s="613"/>
      <c r="M516" s="613"/>
      <c r="N516" s="613"/>
      <c r="O516" s="613"/>
      <c r="P516" s="330"/>
      <c r="Q516" s="313"/>
    </row>
    <row r="517" spans="1:17" ht="12.75" customHeight="1" x14ac:dyDescent="0.35">
      <c r="A517" s="416"/>
      <c r="B517" s="335"/>
      <c r="C517" s="350"/>
      <c r="D517" s="613"/>
      <c r="E517" s="613"/>
      <c r="F517" s="613"/>
      <c r="G517" s="613"/>
      <c r="H517" s="613"/>
      <c r="I517" s="613"/>
      <c r="J517" s="613"/>
      <c r="K517" s="613"/>
      <c r="L517" s="613"/>
      <c r="M517" s="613"/>
      <c r="N517" s="613"/>
      <c r="O517" s="613"/>
      <c r="P517" s="330"/>
      <c r="Q517" s="313"/>
    </row>
    <row r="518" spans="1:17" ht="12.75" customHeight="1" x14ac:dyDescent="0.35">
      <c r="A518" s="416"/>
      <c r="B518" s="335"/>
      <c r="C518" s="350"/>
      <c r="D518" s="613"/>
      <c r="E518" s="613"/>
      <c r="F518" s="613"/>
      <c r="G518" s="613"/>
      <c r="H518" s="613"/>
      <c r="I518" s="613"/>
      <c r="J518" s="613"/>
      <c r="K518" s="613"/>
      <c r="L518" s="613"/>
      <c r="M518" s="613"/>
      <c r="N518" s="613"/>
      <c r="O518" s="613"/>
      <c r="P518" s="330"/>
      <c r="Q518" s="313"/>
    </row>
    <row r="519" spans="1:17" ht="12.75" customHeight="1" x14ac:dyDescent="0.35">
      <c r="A519" s="416"/>
      <c r="B519" s="335"/>
      <c r="C519" s="350"/>
      <c r="D519" s="613"/>
      <c r="E519" s="613"/>
      <c r="F519" s="613"/>
      <c r="G519" s="613"/>
      <c r="H519" s="613"/>
      <c r="I519" s="613"/>
      <c r="J519" s="613"/>
      <c r="K519" s="613"/>
      <c r="L519" s="613"/>
      <c r="M519" s="613"/>
      <c r="N519" s="613"/>
      <c r="O519" s="613"/>
      <c r="P519" s="330"/>
      <c r="Q519" s="313"/>
    </row>
    <row r="520" spans="1:17" ht="12.75" customHeight="1" x14ac:dyDescent="0.35">
      <c r="A520" s="416"/>
      <c r="B520" s="335"/>
      <c r="C520" s="350"/>
      <c r="D520" s="613"/>
      <c r="E520" s="613"/>
      <c r="F520" s="613"/>
      <c r="G520" s="613"/>
      <c r="H520" s="613"/>
      <c r="I520" s="613"/>
      <c r="J520" s="613"/>
      <c r="K520" s="613"/>
      <c r="L520" s="613"/>
      <c r="M520" s="613"/>
      <c r="N520" s="613"/>
      <c r="O520" s="613"/>
      <c r="P520" s="330"/>
      <c r="Q520" s="313"/>
    </row>
    <row r="521" spans="1:17" ht="12.75" customHeight="1" x14ac:dyDescent="0.35">
      <c r="A521" s="416"/>
      <c r="B521" s="335"/>
      <c r="C521" s="350"/>
      <c r="D521" s="369" t="str">
        <f>CONCATENATE("NB.  Revenue expenditure on refurbishment should be included in Premises costs (line ",Questionnaire!B273,").")</f>
        <v>NB.  Revenue expenditure on refurbishment should be included in Premises costs (line 102).</v>
      </c>
      <c r="E521" s="352"/>
      <c r="F521" s="352"/>
      <c r="G521" s="352"/>
      <c r="H521" s="352"/>
      <c r="I521" s="352"/>
      <c r="J521" s="352"/>
      <c r="K521" s="352"/>
      <c r="L521" s="352"/>
      <c r="M521" s="352"/>
      <c r="N521" s="352"/>
      <c r="O521" s="352"/>
      <c r="P521" s="330"/>
      <c r="Q521" s="313"/>
    </row>
    <row r="522" spans="1:17" ht="12.75" customHeight="1" x14ac:dyDescent="0.35">
      <c r="A522" s="313"/>
      <c r="B522" s="374"/>
      <c r="C522" s="350"/>
      <c r="D522" s="338"/>
      <c r="E522" s="338"/>
      <c r="F522" s="338"/>
      <c r="G522" s="338"/>
      <c r="H522" s="338"/>
      <c r="I522" s="338"/>
      <c r="J522" s="338"/>
      <c r="K522" s="338"/>
      <c r="L522" s="338"/>
      <c r="M522" s="338"/>
      <c r="N522" s="338"/>
      <c r="O522" s="338"/>
      <c r="P522" s="330"/>
      <c r="Q522" s="313"/>
    </row>
    <row r="523" spans="1:17" ht="12.75" customHeight="1" x14ac:dyDescent="0.35">
      <c r="A523" s="416"/>
      <c r="B523" s="349"/>
      <c r="C523" s="350"/>
      <c r="D523" s="351" t="s">
        <v>6870</v>
      </c>
      <c r="E523" s="338"/>
      <c r="F523" s="338"/>
      <c r="G523" s="338"/>
      <c r="H523" s="338"/>
      <c r="I523" s="338"/>
      <c r="J523" s="338"/>
      <c r="K523" s="338"/>
      <c r="L523" s="338"/>
      <c r="M523" s="338"/>
      <c r="N523" s="338"/>
      <c r="O523" s="338"/>
      <c r="P523" s="330"/>
      <c r="Q523" s="313"/>
    </row>
    <row r="524" spans="1:17" ht="12.75" customHeight="1" x14ac:dyDescent="0.35">
      <c r="A524" s="416"/>
      <c r="B524" s="376"/>
      <c r="C524" s="350"/>
      <c r="D524" s="375"/>
      <c r="E524" s="313"/>
      <c r="F524" s="313"/>
      <c r="G524" s="313"/>
      <c r="H524" s="313"/>
      <c r="I524" s="313"/>
      <c r="J524" s="313"/>
      <c r="K524" s="313"/>
      <c r="L524" s="313"/>
      <c r="M524" s="313"/>
      <c r="N524" s="313"/>
      <c r="O524" s="313"/>
      <c r="P524" s="330"/>
      <c r="Q524" s="313"/>
    </row>
    <row r="525" spans="1:17" ht="12.75" customHeight="1" x14ac:dyDescent="0.35">
      <c r="A525" s="416"/>
      <c r="B525" s="370"/>
      <c r="C525" s="350"/>
      <c r="D525" s="320" t="s">
        <v>844</v>
      </c>
      <c r="E525" s="338"/>
      <c r="F525" s="338"/>
      <c r="G525" s="338"/>
      <c r="H525" s="338"/>
      <c r="I525" s="338"/>
      <c r="J525" s="338"/>
      <c r="K525" s="338"/>
      <c r="L525" s="338"/>
      <c r="M525" s="338"/>
      <c r="N525" s="338"/>
      <c r="O525" s="338"/>
      <c r="P525" s="330"/>
      <c r="Q525" s="313"/>
    </row>
    <row r="526" spans="1:17" ht="12.75" customHeight="1" x14ac:dyDescent="0.35">
      <c r="A526" s="416"/>
      <c r="B526" s="335"/>
      <c r="C526" s="350"/>
      <c r="D526" s="605" t="s">
        <v>845</v>
      </c>
      <c r="E526" s="605"/>
      <c r="F526" s="605"/>
      <c r="G526" s="605"/>
      <c r="H526" s="605"/>
      <c r="I526" s="605"/>
      <c r="J526" s="605"/>
      <c r="K526" s="605"/>
      <c r="L526" s="605"/>
      <c r="M526" s="605"/>
      <c r="N526" s="605"/>
      <c r="O526" s="605"/>
      <c r="P526" s="330"/>
      <c r="Q526" s="313"/>
    </row>
    <row r="527" spans="1:17" ht="12.75" customHeight="1" x14ac:dyDescent="0.35">
      <c r="A527" s="416"/>
      <c r="B527" s="335"/>
      <c r="C527" s="350"/>
      <c r="D527" s="605"/>
      <c r="E527" s="605"/>
      <c r="F527" s="605"/>
      <c r="G527" s="605"/>
      <c r="H527" s="605"/>
      <c r="I527" s="605"/>
      <c r="J527" s="605"/>
      <c r="K527" s="605"/>
      <c r="L527" s="605"/>
      <c r="M527" s="605"/>
      <c r="N527" s="605"/>
      <c r="O527" s="605"/>
      <c r="P527" s="330"/>
      <c r="Q527" s="313"/>
    </row>
    <row r="528" spans="1:17" ht="12.75" customHeight="1" x14ac:dyDescent="0.35">
      <c r="A528" s="416"/>
      <c r="B528" s="335"/>
      <c r="C528" s="350"/>
      <c r="D528" s="605"/>
      <c r="E528" s="605"/>
      <c r="F528" s="605"/>
      <c r="G528" s="605"/>
      <c r="H528" s="605"/>
      <c r="I528" s="605"/>
      <c r="J528" s="605"/>
      <c r="K528" s="605"/>
      <c r="L528" s="605"/>
      <c r="M528" s="605"/>
      <c r="N528" s="605"/>
      <c r="O528" s="605"/>
      <c r="P528" s="330"/>
      <c r="Q528" s="313"/>
    </row>
    <row r="529" spans="1:17" ht="12.75" customHeight="1" x14ac:dyDescent="0.35">
      <c r="A529" s="416"/>
      <c r="B529" s="335"/>
      <c r="C529" s="350"/>
      <c r="D529" s="605" t="s">
        <v>846</v>
      </c>
      <c r="E529" s="605"/>
      <c r="F529" s="605"/>
      <c r="G529" s="605"/>
      <c r="H529" s="605"/>
      <c r="I529" s="605"/>
      <c r="J529" s="605"/>
      <c r="K529" s="605"/>
      <c r="L529" s="605"/>
      <c r="M529" s="605"/>
      <c r="N529" s="605"/>
      <c r="O529" s="605"/>
      <c r="P529" s="330"/>
      <c r="Q529" s="313"/>
    </row>
    <row r="530" spans="1:17" ht="12.75" customHeight="1" x14ac:dyDescent="0.35">
      <c r="A530" s="416"/>
      <c r="B530" s="335"/>
      <c r="C530" s="350"/>
      <c r="D530" s="605"/>
      <c r="E530" s="605"/>
      <c r="F530" s="605"/>
      <c r="G530" s="605"/>
      <c r="H530" s="605"/>
      <c r="I530" s="605"/>
      <c r="J530" s="605"/>
      <c r="K530" s="605"/>
      <c r="L530" s="605"/>
      <c r="M530" s="605"/>
      <c r="N530" s="605"/>
      <c r="O530" s="605"/>
      <c r="P530" s="330"/>
      <c r="Q530" s="313"/>
    </row>
    <row r="531" spans="1:17" ht="12.75" customHeight="1" x14ac:dyDescent="0.35">
      <c r="A531" s="416"/>
      <c r="B531" s="335"/>
      <c r="C531" s="350"/>
      <c r="D531" s="605"/>
      <c r="E531" s="605"/>
      <c r="F531" s="605"/>
      <c r="G531" s="605"/>
      <c r="H531" s="605"/>
      <c r="I531" s="605"/>
      <c r="J531" s="605"/>
      <c r="K531" s="605"/>
      <c r="L531" s="605"/>
      <c r="M531" s="605"/>
      <c r="N531" s="605"/>
      <c r="O531" s="605"/>
      <c r="P531" s="330"/>
      <c r="Q531" s="313"/>
    </row>
    <row r="532" spans="1:17" ht="12.75" customHeight="1" x14ac:dyDescent="0.35">
      <c r="A532" s="416"/>
      <c r="B532" s="335"/>
      <c r="C532" s="350"/>
      <c r="D532" s="605"/>
      <c r="E532" s="605"/>
      <c r="F532" s="605"/>
      <c r="G532" s="605"/>
      <c r="H532" s="605"/>
      <c r="I532" s="605"/>
      <c r="J532" s="605"/>
      <c r="K532" s="605"/>
      <c r="L532" s="605"/>
      <c r="M532" s="605"/>
      <c r="N532" s="605"/>
      <c r="O532" s="605"/>
      <c r="P532" s="330"/>
      <c r="Q532" s="313"/>
    </row>
    <row r="533" spans="1:17" ht="12.75" customHeight="1" x14ac:dyDescent="0.35">
      <c r="A533" s="416"/>
      <c r="B533" s="335"/>
      <c r="C533" s="350"/>
      <c r="D533" s="605"/>
      <c r="E533" s="605"/>
      <c r="F533" s="605"/>
      <c r="G533" s="605"/>
      <c r="H533" s="605"/>
      <c r="I533" s="605"/>
      <c r="J533" s="605"/>
      <c r="K533" s="605"/>
      <c r="L533" s="605"/>
      <c r="M533" s="605"/>
      <c r="N533" s="605"/>
      <c r="O533" s="605"/>
      <c r="P533" s="330"/>
      <c r="Q533" s="313"/>
    </row>
    <row r="534" spans="1:17" ht="12.75" customHeight="1" x14ac:dyDescent="0.35">
      <c r="A534" s="416"/>
      <c r="B534" s="335"/>
      <c r="C534" s="381"/>
      <c r="D534" s="613" t="s">
        <v>407</v>
      </c>
      <c r="E534" s="613"/>
      <c r="F534" s="613"/>
      <c r="G534" s="613"/>
      <c r="H534" s="613"/>
      <c r="I534" s="613"/>
      <c r="J534" s="613"/>
      <c r="K534" s="613"/>
      <c r="L534" s="613"/>
      <c r="M534" s="613"/>
      <c r="N534" s="613"/>
      <c r="O534" s="613"/>
      <c r="P534" s="330"/>
      <c r="Q534" s="313"/>
    </row>
    <row r="535" spans="1:17" ht="12.75" customHeight="1" x14ac:dyDescent="0.35">
      <c r="A535" s="416"/>
      <c r="B535" s="335"/>
      <c r="C535" s="381"/>
      <c r="D535" s="613"/>
      <c r="E535" s="613"/>
      <c r="F535" s="613"/>
      <c r="G535" s="613"/>
      <c r="H535" s="613"/>
      <c r="I535" s="613"/>
      <c r="J535" s="613"/>
      <c r="K535" s="613"/>
      <c r="L535" s="613"/>
      <c r="M535" s="613"/>
      <c r="N535" s="613"/>
      <c r="O535" s="613"/>
      <c r="P535" s="330"/>
      <c r="Q535" s="313"/>
    </row>
    <row r="536" spans="1:17" ht="12.75" customHeight="1" thickBot="1" x14ac:dyDescent="0.4">
      <c r="A536" s="313"/>
      <c r="B536" s="391"/>
      <c r="C536" s="392"/>
      <c r="D536" s="371"/>
      <c r="E536" s="393"/>
      <c r="F536" s="393"/>
      <c r="G536" s="393"/>
      <c r="H536" s="393"/>
      <c r="I536" s="393"/>
      <c r="J536" s="393"/>
      <c r="K536" s="393"/>
      <c r="L536" s="393"/>
      <c r="M536" s="393"/>
      <c r="N536" s="393"/>
      <c r="O536" s="393"/>
      <c r="P536" s="358"/>
      <c r="Q536" s="313"/>
    </row>
    <row r="537" spans="1:17" ht="15" customHeight="1" x14ac:dyDescent="0.35">
      <c r="A537" s="313"/>
      <c r="B537" s="614" t="s">
        <v>6859</v>
      </c>
      <c r="C537" s="615"/>
      <c r="D537" s="615"/>
      <c r="E537" s="615"/>
      <c r="F537" s="615"/>
      <c r="G537" s="615"/>
      <c r="H537" s="615"/>
      <c r="I537" s="615"/>
      <c r="J537" s="615"/>
      <c r="K537" s="615"/>
      <c r="L537" s="615"/>
      <c r="M537" s="615"/>
      <c r="N537" s="615"/>
      <c r="O537" s="615"/>
      <c r="P537" s="616"/>
      <c r="Q537" s="313"/>
    </row>
    <row r="538" spans="1:17" ht="15" customHeight="1" x14ac:dyDescent="0.35">
      <c r="A538" s="313"/>
      <c r="B538" s="617"/>
      <c r="C538" s="618"/>
      <c r="D538" s="618"/>
      <c r="E538" s="618"/>
      <c r="F538" s="618"/>
      <c r="G538" s="618"/>
      <c r="H538" s="618"/>
      <c r="I538" s="618"/>
      <c r="J538" s="618"/>
      <c r="K538" s="618"/>
      <c r="L538" s="618"/>
      <c r="M538" s="618"/>
      <c r="N538" s="618"/>
      <c r="O538" s="618"/>
      <c r="P538" s="619"/>
      <c r="Q538" s="313"/>
    </row>
    <row r="539" spans="1:17" ht="15" customHeight="1" x14ac:dyDescent="0.35">
      <c r="A539" s="313"/>
      <c r="B539" s="608" t="s">
        <v>804</v>
      </c>
      <c r="C539" s="609"/>
      <c r="D539" s="609"/>
      <c r="E539" s="609"/>
      <c r="F539" s="609"/>
      <c r="G539" s="609"/>
      <c r="H539" s="609"/>
      <c r="I539" s="609"/>
      <c r="J539" s="609"/>
      <c r="K539" s="609"/>
      <c r="L539" s="609"/>
      <c r="M539" s="609"/>
      <c r="N539" s="609"/>
      <c r="O539" s="609"/>
      <c r="P539" s="610"/>
      <c r="Q539" s="313"/>
    </row>
    <row r="540" spans="1:17" ht="7.5" customHeight="1" thickBot="1" x14ac:dyDescent="0.4">
      <c r="A540" s="313"/>
      <c r="B540" s="391"/>
      <c r="C540" s="392"/>
      <c r="D540" s="371"/>
      <c r="E540" s="393"/>
      <c r="F540" s="393"/>
      <c r="G540" s="393"/>
      <c r="H540" s="393"/>
      <c r="I540" s="393"/>
      <c r="J540" s="393"/>
      <c r="K540" s="393"/>
      <c r="L540" s="393"/>
      <c r="M540" s="393"/>
      <c r="N540" s="393"/>
      <c r="O540" s="393"/>
      <c r="P540" s="358"/>
      <c r="Q540" s="313"/>
    </row>
    <row r="541" spans="1:17" ht="12.75" customHeight="1" x14ac:dyDescent="0.35">
      <c r="A541" s="313"/>
      <c r="B541" s="352"/>
      <c r="C541" s="346"/>
      <c r="D541" s="352"/>
      <c r="E541" s="327"/>
      <c r="F541" s="327"/>
      <c r="G541" s="327"/>
      <c r="H541" s="327"/>
      <c r="I541" s="327"/>
      <c r="J541" s="327"/>
      <c r="K541" s="327"/>
      <c r="L541" s="327"/>
      <c r="M541" s="327"/>
      <c r="N541" s="327"/>
      <c r="O541" s="327"/>
      <c r="P541" s="313"/>
      <c r="Q541" s="313"/>
    </row>
    <row r="542" spans="1:17" ht="12.75" customHeight="1" x14ac:dyDescent="0.35">
      <c r="A542" s="313"/>
      <c r="B542" s="607" t="str">
        <f>Contacts!B59</f>
        <v>© CIPFA 2020</v>
      </c>
      <c r="C542" s="607"/>
      <c r="D542" s="607"/>
      <c r="E542" s="607"/>
      <c r="F542" s="607"/>
      <c r="G542" s="607"/>
      <c r="H542" s="607"/>
      <c r="I542" s="607"/>
      <c r="J542" s="607"/>
      <c r="K542" s="607"/>
      <c r="L542" s="607"/>
      <c r="M542" s="607"/>
      <c r="N542" s="607"/>
      <c r="O542" s="607"/>
      <c r="P542" s="607"/>
      <c r="Q542" s="327"/>
    </row>
    <row r="543" spans="1:17" ht="12.75" customHeight="1" x14ac:dyDescent="0.35">
      <c r="A543" s="313"/>
      <c r="B543" s="603" t="str">
        <f>Contacts!B60</f>
        <v>The Chartered Institute of Public Finance and Accountancy (CIPFA)</v>
      </c>
      <c r="C543" s="603"/>
      <c r="D543" s="603"/>
      <c r="E543" s="603"/>
      <c r="F543" s="603"/>
      <c r="G543" s="603"/>
      <c r="H543" s="603"/>
      <c r="I543" s="603"/>
      <c r="J543" s="603"/>
      <c r="K543" s="603"/>
      <c r="L543" s="603"/>
      <c r="M543" s="603"/>
      <c r="N543" s="603"/>
      <c r="O543" s="603"/>
      <c r="P543" s="603"/>
      <c r="Q543" s="327"/>
    </row>
    <row r="544" spans="1:17" ht="12.75" customHeight="1" x14ac:dyDescent="0.35">
      <c r="A544" s="313"/>
      <c r="B544" s="607" t="str">
        <f>Contacts!B61</f>
        <v>77 Mansell Street, London, E1 8AN</v>
      </c>
      <c r="C544" s="607"/>
      <c r="D544" s="607"/>
      <c r="E544" s="607"/>
      <c r="F544" s="607"/>
      <c r="G544" s="607"/>
      <c r="H544" s="607"/>
      <c r="I544" s="607"/>
      <c r="J544" s="607"/>
      <c r="K544" s="607"/>
      <c r="L544" s="607"/>
      <c r="M544" s="607"/>
      <c r="N544" s="607"/>
      <c r="O544" s="607"/>
      <c r="P544" s="607"/>
      <c r="Q544" s="327"/>
    </row>
    <row r="545" spans="1:17" ht="12.75" customHeight="1" x14ac:dyDescent="0.35">
      <c r="A545" s="313"/>
      <c r="B545" s="313"/>
      <c r="C545" s="313"/>
      <c r="D545" s="313"/>
      <c r="E545" s="313"/>
      <c r="F545" s="313"/>
      <c r="G545" s="313"/>
      <c r="H545" s="313"/>
      <c r="I545" s="313"/>
      <c r="J545" s="313"/>
      <c r="K545" s="313"/>
      <c r="L545" s="313"/>
      <c r="M545" s="313"/>
      <c r="N545" s="313"/>
      <c r="O545" s="313"/>
      <c r="P545" s="313"/>
      <c r="Q545" s="313"/>
    </row>
    <row r="546" spans="1:17" ht="12.75" hidden="1" customHeight="1" x14ac:dyDescent="0.35"/>
    <row r="547" spans="1:17" ht="12.75" hidden="1" customHeight="1" x14ac:dyDescent="0.35"/>
    <row r="548" spans="1:17" ht="12.75" hidden="1" customHeight="1" x14ac:dyDescent="0.35"/>
    <row r="549" spans="1:17" ht="12.75" hidden="1" customHeight="1" x14ac:dyDescent="0.35"/>
    <row r="550" spans="1:17" ht="12.75" hidden="1" customHeight="1" x14ac:dyDescent="0.35"/>
    <row r="551" spans="1:17" ht="12.75" hidden="1" customHeight="1" x14ac:dyDescent="0.35"/>
    <row r="552" spans="1:17" ht="12.75" hidden="1" customHeight="1" x14ac:dyDescent="0.35"/>
    <row r="553" spans="1:17" ht="12.75" hidden="1" customHeight="1" x14ac:dyDescent="0.35"/>
    <row r="554" spans="1:17" ht="12.75" hidden="1" customHeight="1" x14ac:dyDescent="0.35"/>
    <row r="555" spans="1:17" ht="12.75" hidden="1" customHeight="1" x14ac:dyDescent="0.35"/>
    <row r="556" spans="1:17" ht="12.75" hidden="1" customHeight="1" x14ac:dyDescent="0.35"/>
    <row r="557" spans="1:17" ht="12.75" hidden="1" customHeight="1" x14ac:dyDescent="0.35"/>
    <row r="558" spans="1:17" ht="12.75" hidden="1" customHeight="1" x14ac:dyDescent="0.35"/>
    <row r="559" spans="1:17" ht="12.75" hidden="1" customHeight="1" x14ac:dyDescent="0.35"/>
    <row r="560" spans="1:17" ht="12.75" hidden="1" customHeight="1" x14ac:dyDescent="0.35"/>
    <row r="561" ht="12.75" hidden="1" customHeight="1" x14ac:dyDescent="0.35"/>
    <row r="562" ht="12.75" hidden="1" customHeight="1" x14ac:dyDescent="0.35"/>
    <row r="563" ht="12.75" hidden="1" customHeight="1" x14ac:dyDescent="0.35"/>
    <row r="564" ht="12.75" hidden="1" customHeight="1" x14ac:dyDescent="0.35"/>
    <row r="565" ht="12.75" hidden="1" customHeight="1" x14ac:dyDescent="0.35"/>
    <row r="566" ht="12.75" hidden="1" customHeight="1" x14ac:dyDescent="0.35"/>
    <row r="567" ht="12.75" hidden="1" customHeight="1" x14ac:dyDescent="0.35"/>
    <row r="568" ht="12.75" hidden="1" customHeight="1" x14ac:dyDescent="0.35"/>
    <row r="569" ht="12.75" hidden="1" customHeight="1" x14ac:dyDescent="0.35"/>
    <row r="570" ht="12.75" hidden="1" customHeight="1" x14ac:dyDescent="0.35"/>
    <row r="571" ht="12.75" hidden="1" customHeight="1" x14ac:dyDescent="0.35"/>
    <row r="572" ht="12.75" hidden="1" customHeight="1" x14ac:dyDescent="0.35"/>
    <row r="573" ht="12.75" hidden="1" customHeight="1" x14ac:dyDescent="0.35"/>
    <row r="574" ht="12.75" hidden="1" customHeight="1" x14ac:dyDescent="0.35"/>
    <row r="575" ht="12.75" hidden="1" customHeight="1" x14ac:dyDescent="0.35"/>
    <row r="576" ht="12.75" hidden="1" customHeight="1" x14ac:dyDescent="0.35"/>
    <row r="577" ht="12.75" hidden="1" customHeight="1" x14ac:dyDescent="0.35"/>
    <row r="578" ht="12.75" hidden="1" customHeight="1" x14ac:dyDescent="0.35"/>
    <row r="579" ht="12.75" hidden="1" customHeight="1" x14ac:dyDescent="0.35"/>
    <row r="580" ht="12.75" hidden="1" customHeight="1" x14ac:dyDescent="0.35"/>
    <row r="581" ht="12.75" hidden="1" customHeight="1" x14ac:dyDescent="0.35"/>
    <row r="582" ht="12.75" hidden="1" customHeight="1" x14ac:dyDescent="0.35"/>
    <row r="583" ht="12.75" hidden="1" customHeight="1" x14ac:dyDescent="0.35"/>
    <row r="584" ht="12.75" hidden="1" customHeight="1" x14ac:dyDescent="0.35"/>
    <row r="585" ht="12.75" hidden="1" customHeight="1" x14ac:dyDescent="0.35"/>
    <row r="586" ht="12.75" hidden="1" customHeight="1" x14ac:dyDescent="0.35"/>
    <row r="587" ht="12.75" hidden="1" customHeight="1" x14ac:dyDescent="0.35"/>
    <row r="588" ht="12.75" hidden="1" customHeight="1" x14ac:dyDescent="0.35"/>
    <row r="589" ht="12.75" hidden="1" customHeight="1" x14ac:dyDescent="0.35"/>
    <row r="590" ht="12.75" hidden="1" customHeight="1" x14ac:dyDescent="0.35"/>
    <row r="591" ht="12.75" hidden="1" customHeight="1" x14ac:dyDescent="0.35"/>
    <row r="592" ht="12.75" hidden="1" customHeight="1" x14ac:dyDescent="0.35"/>
    <row r="593" ht="12.75" hidden="1" customHeight="1" x14ac:dyDescent="0.35"/>
    <row r="594" ht="12.75" hidden="1" customHeight="1" x14ac:dyDescent="0.35"/>
    <row r="595" ht="12.75" hidden="1" customHeight="1" x14ac:dyDescent="0.35"/>
    <row r="596" ht="12.75" hidden="1" customHeight="1" x14ac:dyDescent="0.35"/>
    <row r="597" ht="12.75" hidden="1" customHeight="1" x14ac:dyDescent="0.35"/>
    <row r="598" ht="12.75" hidden="1" customHeight="1" x14ac:dyDescent="0.35"/>
    <row r="599" ht="12.75" hidden="1" customHeight="1" x14ac:dyDescent="0.35"/>
    <row r="600" ht="12.75" hidden="1" customHeight="1" x14ac:dyDescent="0.35"/>
    <row r="601" ht="12.75" hidden="1" customHeight="1" x14ac:dyDescent="0.35"/>
    <row r="602" ht="12.75" hidden="1" customHeight="1" x14ac:dyDescent="0.35"/>
    <row r="603" ht="12.75" hidden="1" customHeight="1" x14ac:dyDescent="0.35"/>
    <row r="604" ht="12.75" hidden="1" customHeight="1" x14ac:dyDescent="0.35"/>
    <row r="605" ht="12.75" hidden="1" customHeight="1" x14ac:dyDescent="0.35"/>
    <row r="606" ht="12.75" hidden="1" customHeight="1" x14ac:dyDescent="0.35"/>
    <row r="607" ht="12.75" hidden="1" customHeight="1" x14ac:dyDescent="0.35"/>
    <row r="608" ht="12.75" hidden="1" customHeight="1" x14ac:dyDescent="0.35"/>
    <row r="609" ht="12.75" hidden="1" customHeight="1" x14ac:dyDescent="0.35"/>
    <row r="610" ht="12.75" hidden="1" customHeight="1" x14ac:dyDescent="0.35"/>
    <row r="611" ht="12.75" hidden="1" customHeight="1" x14ac:dyDescent="0.35"/>
    <row r="612" ht="12.75" hidden="1" customHeight="1" x14ac:dyDescent="0.35"/>
    <row r="613" ht="12.75" hidden="1" customHeight="1" x14ac:dyDescent="0.35"/>
    <row r="614" ht="12.75" hidden="1" customHeight="1" x14ac:dyDescent="0.35"/>
    <row r="615" ht="12.75" hidden="1" customHeight="1" x14ac:dyDescent="0.35"/>
    <row r="616" ht="12.75" hidden="1" customHeight="1" x14ac:dyDescent="0.35"/>
    <row r="617" ht="12.75" hidden="1" customHeight="1" x14ac:dyDescent="0.35"/>
    <row r="618" ht="12.75" hidden="1" customHeight="1" x14ac:dyDescent="0.35"/>
    <row r="619" ht="12.75" hidden="1" customHeight="1" x14ac:dyDescent="0.35"/>
    <row r="620" ht="12.75" hidden="1" customHeight="1" x14ac:dyDescent="0.35"/>
    <row r="621" ht="12.75" hidden="1" customHeight="1" x14ac:dyDescent="0.35"/>
    <row r="622" ht="12.75" hidden="1" customHeight="1" x14ac:dyDescent="0.35"/>
    <row r="623" ht="12.75" hidden="1" customHeight="1" x14ac:dyDescent="0.35"/>
    <row r="624" ht="12.75" hidden="1" customHeight="1" x14ac:dyDescent="0.35"/>
    <row r="625" ht="12.75" hidden="1" customHeight="1" x14ac:dyDescent="0.35"/>
    <row r="626" ht="12.75" hidden="1" customHeight="1" x14ac:dyDescent="0.35"/>
    <row r="627" ht="12.75" hidden="1" customHeight="1" x14ac:dyDescent="0.35"/>
    <row r="628" ht="12.75" hidden="1" customHeight="1" x14ac:dyDescent="0.35"/>
    <row r="629" ht="12.75" hidden="1" customHeight="1" x14ac:dyDescent="0.35"/>
    <row r="630" ht="12.75" hidden="1" customHeight="1" x14ac:dyDescent="0.35"/>
    <row r="631" ht="12.75" hidden="1" customHeight="1" x14ac:dyDescent="0.35"/>
    <row r="632" ht="12.75" hidden="1" customHeight="1" x14ac:dyDescent="0.35"/>
    <row r="633" ht="12.75" hidden="1" customHeight="1" x14ac:dyDescent="0.35"/>
    <row r="634" ht="12.75" hidden="1" customHeight="1" x14ac:dyDescent="0.35"/>
    <row r="635" ht="12.75" hidden="1" customHeight="1" x14ac:dyDescent="0.35"/>
    <row r="636" ht="12.75" hidden="1" customHeight="1" x14ac:dyDescent="0.35"/>
    <row r="637" ht="12.75" hidden="1" customHeight="1" x14ac:dyDescent="0.35"/>
    <row r="638" ht="12.75" hidden="1" customHeight="1" x14ac:dyDescent="0.35"/>
    <row r="639" ht="12.75" hidden="1" customHeight="1" x14ac:dyDescent="0.35"/>
    <row r="640" ht="12.75" hidden="1" customHeight="1" x14ac:dyDescent="0.35"/>
    <row r="641" ht="12.75" hidden="1" customHeight="1" x14ac:dyDescent="0.35"/>
    <row r="642" ht="12.75" hidden="1" customHeight="1" x14ac:dyDescent="0.35"/>
    <row r="643" ht="12.75" hidden="1" customHeight="1" x14ac:dyDescent="0.35"/>
    <row r="644" ht="12.75" hidden="1" customHeight="1" x14ac:dyDescent="0.35"/>
    <row r="645" ht="12.75" hidden="1" customHeight="1" x14ac:dyDescent="0.35"/>
    <row r="646" ht="12.75" hidden="1" customHeight="1" x14ac:dyDescent="0.35"/>
    <row r="647" ht="12.75" hidden="1" customHeight="1" x14ac:dyDescent="0.35"/>
    <row r="648" ht="12.75" hidden="1" customHeight="1" x14ac:dyDescent="0.35"/>
    <row r="649" ht="12.75" hidden="1" customHeight="1" x14ac:dyDescent="0.35"/>
    <row r="650" ht="12.75" hidden="1" customHeight="1" x14ac:dyDescent="0.35"/>
    <row r="651" ht="12.75" hidden="1" customHeight="1" x14ac:dyDescent="0.35"/>
    <row r="652" ht="12.75" hidden="1" customHeight="1" x14ac:dyDescent="0.35"/>
    <row r="653" ht="12.75" hidden="1" customHeight="1" x14ac:dyDescent="0.35"/>
    <row r="654" ht="12.75" hidden="1" customHeight="1" x14ac:dyDescent="0.35"/>
    <row r="655" ht="12.75" hidden="1" customHeight="1" x14ac:dyDescent="0.35"/>
    <row r="656" ht="12.75" hidden="1" customHeight="1" x14ac:dyDescent="0.35"/>
    <row r="657" ht="12.75" hidden="1" customHeight="1" x14ac:dyDescent="0.35"/>
    <row r="658" ht="12.75" hidden="1" customHeight="1" x14ac:dyDescent="0.35"/>
    <row r="659" ht="12.75" hidden="1" customHeight="1" x14ac:dyDescent="0.35"/>
    <row r="660" ht="12.75" hidden="1" customHeight="1" x14ac:dyDescent="0.35"/>
    <row r="661" ht="12.75" hidden="1" customHeight="1" x14ac:dyDescent="0.35"/>
    <row r="662" ht="12.75" hidden="1" customHeight="1" x14ac:dyDescent="0.35"/>
    <row r="663" ht="12.75" hidden="1" customHeight="1" x14ac:dyDescent="0.35"/>
    <row r="664" ht="12.75" hidden="1" customHeight="1" x14ac:dyDescent="0.35"/>
    <row r="665" ht="12.75" hidden="1" customHeight="1" x14ac:dyDescent="0.35"/>
    <row r="666" ht="12.75" hidden="1" customHeight="1" x14ac:dyDescent="0.35"/>
    <row r="667" ht="12.75" hidden="1" customHeight="1" x14ac:dyDescent="0.35"/>
    <row r="668" ht="12.75" hidden="1" customHeight="1" x14ac:dyDescent="0.35"/>
    <row r="669" ht="12.75" hidden="1" customHeight="1" x14ac:dyDescent="0.35"/>
    <row r="670" ht="12.75" hidden="1" customHeight="1" x14ac:dyDescent="0.35"/>
    <row r="671" ht="12.75" hidden="1" customHeight="1" x14ac:dyDescent="0.35"/>
    <row r="672" ht="12.75" hidden="1" customHeight="1" x14ac:dyDescent="0.35"/>
    <row r="673" ht="12.75" hidden="1" customHeight="1" x14ac:dyDescent="0.35"/>
    <row r="674" ht="12.75" hidden="1" customHeight="1" x14ac:dyDescent="0.35"/>
    <row r="675" ht="12.75" hidden="1" customHeight="1" x14ac:dyDescent="0.35"/>
    <row r="676" ht="12.75" hidden="1" customHeight="1" x14ac:dyDescent="0.35"/>
    <row r="677" ht="12.75" hidden="1" customHeight="1" x14ac:dyDescent="0.35"/>
    <row r="678" ht="12.75" hidden="1" customHeight="1" x14ac:dyDescent="0.35"/>
    <row r="679" ht="12.75" hidden="1" customHeight="1" x14ac:dyDescent="0.35"/>
    <row r="680" ht="12.75" hidden="1" customHeight="1" x14ac:dyDescent="0.35"/>
    <row r="681" ht="12.75" hidden="1" customHeight="1" x14ac:dyDescent="0.35"/>
    <row r="682" ht="12.75" hidden="1" customHeight="1" x14ac:dyDescent="0.35"/>
    <row r="683" ht="12.75" hidden="1" customHeight="1" x14ac:dyDescent="0.35"/>
    <row r="684" ht="12.75" hidden="1" customHeight="1" x14ac:dyDescent="0.35"/>
    <row r="685" ht="12.75" hidden="1" customHeight="1" x14ac:dyDescent="0.35"/>
    <row r="686" ht="12.75" hidden="1" customHeight="1" x14ac:dyDescent="0.35"/>
    <row r="687" ht="12.75" hidden="1" customHeight="1" x14ac:dyDescent="0.35"/>
    <row r="688" ht="12.75" hidden="1" customHeight="1" x14ac:dyDescent="0.35"/>
    <row r="689" ht="12.75" hidden="1" customHeight="1" x14ac:dyDescent="0.35"/>
    <row r="690" ht="12.75" hidden="1" customHeight="1" x14ac:dyDescent="0.35"/>
    <row r="691" ht="12.75" hidden="1" customHeight="1" x14ac:dyDescent="0.35"/>
    <row r="692" ht="12.75" hidden="1" customHeight="1" x14ac:dyDescent="0.35"/>
    <row r="693" ht="12.75" hidden="1" customHeight="1" x14ac:dyDescent="0.35"/>
    <row r="694" ht="12.75" hidden="1" customHeight="1" x14ac:dyDescent="0.35"/>
    <row r="695" ht="12.75" hidden="1" customHeight="1" x14ac:dyDescent="0.35"/>
    <row r="696" ht="12.75" hidden="1" customHeight="1" x14ac:dyDescent="0.35"/>
    <row r="697" ht="12.75" hidden="1" customHeight="1" x14ac:dyDescent="0.35"/>
    <row r="698" ht="12.75" hidden="1" customHeight="1" x14ac:dyDescent="0.35"/>
  </sheetData>
  <sheetProtection algorithmName="SHA-512" hashValue="qf4AYmCD+kvXpnIZ7zsvCgFvckrKiUJDP4H7tk/FUg1zDQFGNKRiZ4I4a/djt9/blAtNCpKqBtGAfThXM6lPIw==" saltValue="SXXy9VxKV30YBrSWGYcOtQ==" spinCount="100000" sheet="1" objects="1" scenarios="1"/>
  <mergeCells count="111">
    <mergeCell ref="C7:P7"/>
    <mergeCell ref="C11:O11"/>
    <mergeCell ref="C12:O12"/>
    <mergeCell ref="C1:L1"/>
    <mergeCell ref="D52:O54"/>
    <mergeCell ref="B16:P16"/>
    <mergeCell ref="D203:O204"/>
    <mergeCell ref="D175:O176"/>
    <mergeCell ref="D153:O154"/>
    <mergeCell ref="B36:P36"/>
    <mergeCell ref="C33:O33"/>
    <mergeCell ref="D119:O120"/>
    <mergeCell ref="D46:O47"/>
    <mergeCell ref="D121:O122"/>
    <mergeCell ref="D68:O68"/>
    <mergeCell ref="D69:O71"/>
    <mergeCell ref="D115:O117"/>
    <mergeCell ref="D126:O127"/>
    <mergeCell ref="D92:O93"/>
    <mergeCell ref="D107:O108"/>
    <mergeCell ref="D72:O74"/>
    <mergeCell ref="B9:P9"/>
    <mergeCell ref="C24:P24"/>
    <mergeCell ref="K26:O28"/>
    <mergeCell ref="D438:O442"/>
    <mergeCell ref="D445:O447"/>
    <mergeCell ref="D96:O98"/>
    <mergeCell ref="D165:O173"/>
    <mergeCell ref="D199:O200"/>
    <mergeCell ref="D81:O82"/>
    <mergeCell ref="D144:O146"/>
    <mergeCell ref="D187:O195"/>
    <mergeCell ref="D180:O183"/>
    <mergeCell ref="D89:O90"/>
    <mergeCell ref="D205:O206"/>
    <mergeCell ref="D149:O150"/>
    <mergeCell ref="E245:O246"/>
    <mergeCell ref="D101:O105"/>
    <mergeCell ref="D267:O271"/>
    <mergeCell ref="E312:O313"/>
    <mergeCell ref="D263:O263"/>
    <mergeCell ref="D207:O208"/>
    <mergeCell ref="D427:O428"/>
    <mergeCell ref="D403:O406"/>
    <mergeCell ref="D393:O395"/>
    <mergeCell ref="D431:O433"/>
    <mergeCell ref="D214:O218"/>
    <mergeCell ref="D367:O371"/>
    <mergeCell ref="D56:O61"/>
    <mergeCell ref="D240:O241"/>
    <mergeCell ref="D133:O137"/>
    <mergeCell ref="D376:O378"/>
    <mergeCell ref="D75:O76"/>
    <mergeCell ref="D159:O161"/>
    <mergeCell ref="D290:O292"/>
    <mergeCell ref="D221:O224"/>
    <mergeCell ref="D228:O234"/>
    <mergeCell ref="D185:O186"/>
    <mergeCell ref="D163:O164"/>
    <mergeCell ref="D209:O209"/>
    <mergeCell ref="D140:O141"/>
    <mergeCell ref="E247:O248"/>
    <mergeCell ref="D201:O202"/>
    <mergeCell ref="D495:O496"/>
    <mergeCell ref="D510:O511"/>
    <mergeCell ref="E13:F13"/>
    <mergeCell ref="D65:O67"/>
    <mergeCell ref="D478:O479"/>
    <mergeCell ref="D421:O423"/>
    <mergeCell ref="B542:P542"/>
    <mergeCell ref="D274:O275"/>
    <mergeCell ref="E338:O339"/>
    <mergeCell ref="E340:O343"/>
    <mergeCell ref="D514:O520"/>
    <mergeCell ref="D526:O528"/>
    <mergeCell ref="D529:O533"/>
    <mergeCell ref="D534:O535"/>
    <mergeCell ref="D284:O285"/>
    <mergeCell ref="D407:O409"/>
    <mergeCell ref="D450:O452"/>
    <mergeCell ref="D455:O460"/>
    <mergeCell ref="D412:O414"/>
    <mergeCell ref="D417:O418"/>
    <mergeCell ref="E344:O345"/>
    <mergeCell ref="E346:O347"/>
    <mergeCell ref="D388:O389"/>
    <mergeCell ref="D390:O392"/>
    <mergeCell ref="B543:P543"/>
    <mergeCell ref="D383:O387"/>
    <mergeCell ref="D473:O475"/>
    <mergeCell ref="D277:O278"/>
    <mergeCell ref="D463:O464"/>
    <mergeCell ref="B544:P544"/>
    <mergeCell ref="B539:P539"/>
    <mergeCell ref="D295:O296"/>
    <mergeCell ref="D297:O298"/>
    <mergeCell ref="D304:O306"/>
    <mergeCell ref="E314:O317"/>
    <mergeCell ref="D309:O310"/>
    <mergeCell ref="D434:O435"/>
    <mergeCell ref="D354:O360"/>
    <mergeCell ref="D351:O352"/>
    <mergeCell ref="D499:O502"/>
    <mergeCell ref="D487:O491"/>
    <mergeCell ref="D482:O486"/>
    <mergeCell ref="D320:O326"/>
    <mergeCell ref="D328:O333"/>
    <mergeCell ref="B537:P538"/>
    <mergeCell ref="D398:O400"/>
    <mergeCell ref="D361:O363"/>
    <mergeCell ref="E335:O337"/>
  </mergeCells>
  <phoneticPr fontId="0" type="noConversion"/>
  <hyperlinks>
    <hyperlink ref="K22" r:id="rId1" xr:uid="{00000000-0004-0000-0300-000000000000}"/>
  </hyperlinks>
  <printOptions horizontalCentered="1"/>
  <pageMargins left="0.19685039370078741" right="0.19685039370078741" top="0.19685039370078741" bottom="0.19685039370078741" header="0.19685039370078741" footer="0.19685039370078741"/>
  <pageSetup paperSize="9" scale="86" fitToHeight="0" orientation="portrait" r:id="rId2"/>
  <headerFooter alignWithMargins="0"/>
  <rowBreaks count="8" manualBreakCount="8">
    <brk id="62" max="16" man="1"/>
    <brk id="128" max="16" man="1"/>
    <brk id="177" max="16" man="1"/>
    <brk id="235" max="16" man="1"/>
    <brk id="299" max="16" man="1"/>
    <brk id="364" max="16" man="1"/>
    <brk id="424" max="16" man="1"/>
    <brk id="492" max="16" man="1"/>
  </rowBreaks>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tabColor theme="0" tint="-0.499984740745262"/>
  </sheetPr>
  <dimension ref="A1:HA219"/>
  <sheetViews>
    <sheetView workbookViewId="0">
      <selection activeCell="C8" sqref="C8"/>
    </sheetView>
  </sheetViews>
  <sheetFormatPr defaultColWidth="8.765625" defaultRowHeight="12.75" customHeight="1" x14ac:dyDescent="0.3"/>
  <cols>
    <col min="1" max="16384" width="8.765625" style="56"/>
  </cols>
  <sheetData>
    <row r="1" spans="1:209" ht="12.75" customHeight="1" x14ac:dyDescent="0.3">
      <c r="A1" s="271" t="s">
        <v>756</v>
      </c>
      <c r="B1" s="56" t="s">
        <v>755</v>
      </c>
    </row>
    <row r="2" spans="1:209" ht="12.75" customHeight="1" x14ac:dyDescent="0.3">
      <c r="A2" s="271" t="s">
        <v>332</v>
      </c>
      <c r="B2" s="168">
        <v>2020</v>
      </c>
      <c r="BE2" s="425"/>
      <c r="BF2" s="425"/>
      <c r="BQ2" s="425"/>
      <c r="CY2" s="425"/>
      <c r="DS2" s="425"/>
      <c r="FA2" s="425"/>
    </row>
    <row r="3" spans="1:209" s="168" customFormat="1" ht="12.75" customHeight="1" x14ac:dyDescent="0.3">
      <c r="L3" s="424" t="str">
        <f>CONCATENATE("[",T19,"]")</f>
        <v>[1]</v>
      </c>
      <c r="M3" s="424" t="str">
        <f t="shared" ref="M3:AV3" si="0">CONCATENATE("[",U19,"]")</f>
        <v>[2]</v>
      </c>
      <c r="N3" s="424" t="str">
        <f t="shared" si="0"/>
        <v>[3]</v>
      </c>
      <c r="O3" s="424" t="str">
        <f t="shared" si="0"/>
        <v>[4]</v>
      </c>
      <c r="P3" s="424" t="str">
        <f t="shared" si="0"/>
        <v>[5]</v>
      </c>
      <c r="Q3" s="424" t="str">
        <f t="shared" si="0"/>
        <v>[6]</v>
      </c>
      <c r="R3" s="424" t="str">
        <f t="shared" si="0"/>
        <v>[7]</v>
      </c>
      <c r="S3" s="424" t="str">
        <f t="shared" si="0"/>
        <v>[8]</v>
      </c>
      <c r="T3" s="424" t="str">
        <f t="shared" si="0"/>
        <v>[9]</v>
      </c>
      <c r="U3" s="424" t="str">
        <f t="shared" si="0"/>
        <v>[10]</v>
      </c>
      <c r="V3" s="424" t="str">
        <f t="shared" si="0"/>
        <v>[11]</v>
      </c>
      <c r="W3" s="424" t="str">
        <f t="shared" si="0"/>
        <v>[12]</v>
      </c>
      <c r="X3" s="424" t="str">
        <f t="shared" si="0"/>
        <v>[13]</v>
      </c>
      <c r="Y3" s="424" t="str">
        <f t="shared" si="0"/>
        <v>[14]</v>
      </c>
      <c r="Z3" s="424" t="str">
        <f t="shared" si="0"/>
        <v>[15]</v>
      </c>
      <c r="AA3" s="424" t="str">
        <f t="shared" si="0"/>
        <v>[16]</v>
      </c>
      <c r="AB3" s="424" t="str">
        <f t="shared" si="0"/>
        <v>[17]</v>
      </c>
      <c r="AC3" s="424" t="str">
        <f t="shared" si="0"/>
        <v>[18]</v>
      </c>
      <c r="AD3" s="424" t="str">
        <f t="shared" si="0"/>
        <v>[19]</v>
      </c>
      <c r="AE3" s="424" t="str">
        <f t="shared" si="0"/>
        <v>[20]</v>
      </c>
      <c r="AF3" s="424" t="str">
        <f t="shared" si="0"/>
        <v>[21]</v>
      </c>
      <c r="AG3" s="424" t="str">
        <f t="shared" si="0"/>
        <v>[22]</v>
      </c>
      <c r="AH3" s="424" t="str">
        <f t="shared" si="0"/>
        <v>[23]</v>
      </c>
      <c r="AI3" s="424" t="str">
        <f t="shared" si="0"/>
        <v>[24]</v>
      </c>
      <c r="AJ3" s="424" t="str">
        <f t="shared" si="0"/>
        <v>[25]</v>
      </c>
      <c r="AK3" s="424" t="str">
        <f t="shared" si="0"/>
        <v>[26]</v>
      </c>
      <c r="AL3" s="424" t="str">
        <f t="shared" si="0"/>
        <v>[27]</v>
      </c>
      <c r="AM3" s="424" t="str">
        <f t="shared" si="0"/>
        <v>[28]</v>
      </c>
      <c r="AN3" s="424" t="str">
        <f t="shared" si="0"/>
        <v>[29]</v>
      </c>
      <c r="AO3" s="424" t="str">
        <f t="shared" si="0"/>
        <v>[30]</v>
      </c>
      <c r="AP3" s="424" t="str">
        <f t="shared" si="0"/>
        <v>[31]</v>
      </c>
      <c r="AQ3" s="424" t="str">
        <f t="shared" si="0"/>
        <v>[32]</v>
      </c>
      <c r="AR3" s="424" t="str">
        <f t="shared" si="0"/>
        <v>[33]</v>
      </c>
      <c r="AS3" s="424" t="str">
        <f t="shared" si="0"/>
        <v>[34]</v>
      </c>
      <c r="AT3" s="424" t="str">
        <f t="shared" si="0"/>
        <v>[35]</v>
      </c>
      <c r="AU3" s="424" t="str">
        <f t="shared" si="0"/>
        <v>[36]</v>
      </c>
      <c r="AV3" s="424" t="str">
        <f t="shared" si="0"/>
        <v>[37]</v>
      </c>
      <c r="AW3" s="424" t="str">
        <f t="shared" ref="AW3" si="1">CONCATENATE("[",BE19,"]")</f>
        <v>[38]</v>
      </c>
      <c r="AX3" s="424" t="str">
        <f t="shared" ref="AX3" si="2">CONCATENATE("[",BF19,"]")</f>
        <v>[39]</v>
      </c>
      <c r="AY3" s="424" t="str">
        <f t="shared" ref="AY3" si="3">CONCATENATE("[",BG19,"]")</f>
        <v>[40]</v>
      </c>
      <c r="AZ3" s="424" t="str">
        <f t="shared" ref="AZ3" si="4">CONCATENATE("[",BH19,"]")</f>
        <v>[41]</v>
      </c>
      <c r="BA3" s="424" t="str">
        <f t="shared" ref="BA3" si="5">CONCATENATE("[",BI19,"]")</f>
        <v>[42]</v>
      </c>
      <c r="BB3" s="424" t="str">
        <f t="shared" ref="BB3" si="6">CONCATENATE("[",BJ19,"]")</f>
        <v>[43]</v>
      </c>
      <c r="BC3" s="424" t="str">
        <f t="shared" ref="BC3" si="7">CONCATENATE("[",BK19,"]")</f>
        <v>[44]</v>
      </c>
      <c r="BD3" s="424" t="str">
        <f t="shared" ref="BD3" si="8">CONCATENATE("[",BL19,"]")</f>
        <v>[45]</v>
      </c>
      <c r="BE3" s="424" t="str">
        <f t="shared" ref="BE3" si="9">CONCATENATE("[",BM19,"]")</f>
        <v>[46]</v>
      </c>
      <c r="BF3" s="424" t="str">
        <f t="shared" ref="BF3" si="10">CONCATENATE("[",BN19,"]")</f>
        <v>[47]</v>
      </c>
      <c r="BG3" s="424" t="str">
        <f t="shared" ref="BG3" si="11">CONCATENATE("[",BO19,"]")</f>
        <v>[48]</v>
      </c>
      <c r="BH3" s="424" t="str">
        <f t="shared" ref="BH3" si="12">CONCATENATE("[",BP19,"]")</f>
        <v>[49]</v>
      </c>
      <c r="BI3" s="424" t="str">
        <f t="shared" ref="BI3" si="13">CONCATENATE("[",BQ19,"]")</f>
        <v>[50]</v>
      </c>
      <c r="BJ3" s="424" t="str">
        <f t="shared" ref="BJ3" si="14">CONCATENATE("[",BR19,"]")</f>
        <v>[51]</v>
      </c>
      <c r="BK3" s="424" t="str">
        <f t="shared" ref="BK3" si="15">CONCATENATE("[",BS19,"]")</f>
        <v>[52]</v>
      </c>
      <c r="BL3" s="424" t="str">
        <f t="shared" ref="BL3" si="16">CONCATENATE("[",BT19,"]")</f>
        <v>[53]</v>
      </c>
      <c r="BM3" s="424" t="str">
        <f t="shared" ref="BM3" si="17">CONCATENATE("[",BU19,"]")</f>
        <v>[54]</v>
      </c>
      <c r="BN3" s="424" t="str">
        <f t="shared" ref="BN3" si="18">CONCATENATE("[",BV19,"]")</f>
        <v>[55]</v>
      </c>
      <c r="BO3" s="424" t="str">
        <f t="shared" ref="BO3" si="19">CONCATENATE("[",BW19,"]")</f>
        <v>[56]</v>
      </c>
      <c r="BP3" s="424" t="str">
        <f t="shared" ref="BP3" si="20">CONCATENATE("[",BX19,"]")</f>
        <v>[57]</v>
      </c>
      <c r="BQ3" s="424" t="str">
        <f t="shared" ref="BQ3" si="21">CONCATENATE("[",BY19,"]")</f>
        <v>[58]</v>
      </c>
      <c r="BR3" s="424" t="str">
        <f t="shared" ref="BR3" si="22">CONCATENATE("[",BZ19,"]")</f>
        <v>[59]</v>
      </c>
      <c r="BS3" s="424" t="str">
        <f t="shared" ref="BS3" si="23">CONCATENATE("[",CA19,"]")</f>
        <v>[60]</v>
      </c>
      <c r="BT3" s="424" t="str">
        <f t="shared" ref="BT3" si="24">CONCATENATE("[",CB19,"]")</f>
        <v>[61]</v>
      </c>
      <c r="BU3" s="424" t="str">
        <f t="shared" ref="BU3" si="25">CONCATENATE("[",CC19,"]")</f>
        <v>[62]</v>
      </c>
      <c r="BV3" s="424" t="str">
        <f t="shared" ref="BV3" si="26">CONCATENATE("[",CD19,"]")</f>
        <v>[63]</v>
      </c>
      <c r="BW3" s="424" t="str">
        <f t="shared" ref="BW3" si="27">CONCATENATE("[",CE19,"]")</f>
        <v>[64]</v>
      </c>
      <c r="BX3" s="424" t="str">
        <f t="shared" ref="BX3" si="28">CONCATENATE("[",CF19,"]")</f>
        <v>[65]</v>
      </c>
      <c r="BY3" s="424" t="str">
        <f t="shared" ref="BY3" si="29">CONCATENATE("[",CG19,"]")</f>
        <v>[66]</v>
      </c>
      <c r="BZ3" s="424" t="str">
        <f t="shared" ref="BZ3" si="30">CONCATENATE("[",CH19,"]")</f>
        <v>[67]</v>
      </c>
      <c r="CA3" s="424" t="str">
        <f t="shared" ref="CA3" si="31">CONCATENATE("[",CI19,"]")</f>
        <v>[68]</v>
      </c>
      <c r="CB3" s="424" t="str">
        <f t="shared" ref="CB3" si="32">CONCATENATE("[",CJ19,"]")</f>
        <v>[69]</v>
      </c>
      <c r="CC3" s="424" t="str">
        <f t="shared" ref="CC3" si="33">CONCATENATE("[",CK19,"]")</f>
        <v>[70]</v>
      </c>
      <c r="CD3" s="424" t="str">
        <f t="shared" ref="CD3" si="34">CONCATENATE("[",CL19,"]")</f>
        <v>[71]</v>
      </c>
      <c r="CE3" s="424" t="str">
        <f t="shared" ref="CE3" si="35">CONCATENATE("[",CM19,"]")</f>
        <v>[72]</v>
      </c>
      <c r="CF3" s="424" t="str">
        <f t="shared" ref="CF3" si="36">CONCATENATE("[",CN19,"]")</f>
        <v>[73]</v>
      </c>
      <c r="CG3" s="424" t="str">
        <f t="shared" ref="CG3" si="37">CONCATENATE("[",CO19,"]")</f>
        <v>[74]</v>
      </c>
      <c r="CH3" s="424" t="str">
        <f t="shared" ref="CH3" si="38">CONCATENATE("[",CP19,"]")</f>
        <v>[75]</v>
      </c>
      <c r="CI3" s="424" t="str">
        <f t="shared" ref="CI3" si="39">CONCATENATE("[",CQ19,"]")</f>
        <v>[76]</v>
      </c>
      <c r="CJ3" s="424" t="str">
        <f t="shared" ref="CJ3" si="40">CONCATENATE("[",CR19,"]")</f>
        <v>[77]</v>
      </c>
      <c r="CK3" s="424" t="str">
        <f t="shared" ref="CK3" si="41">CONCATENATE("[",CS19,"]")</f>
        <v>[78]</v>
      </c>
      <c r="CL3" s="424" t="str">
        <f t="shared" ref="CL3" si="42">CONCATENATE("[",CT19,"]")</f>
        <v>[79]</v>
      </c>
      <c r="CM3" s="424" t="str">
        <f t="shared" ref="CM3" si="43">CONCATENATE("[",CU19,"]")</f>
        <v>[80]</v>
      </c>
      <c r="CN3" s="424" t="str">
        <f t="shared" ref="CN3" si="44">CONCATENATE("[",CV19,"]")</f>
        <v>[81]</v>
      </c>
      <c r="CO3" s="424" t="str">
        <f t="shared" ref="CO3" si="45">CONCATENATE("[",CW19,"]")</f>
        <v>[82]</v>
      </c>
      <c r="CP3" s="424" t="str">
        <f t="shared" ref="CP3" si="46">CONCATENATE("[",CX19,"]")</f>
        <v>[83]</v>
      </c>
      <c r="CQ3" s="424" t="str">
        <f t="shared" ref="CQ3" si="47">CONCATENATE("[",CY19,"]")</f>
        <v>[84]</v>
      </c>
      <c r="CR3" s="424" t="str">
        <f t="shared" ref="CR3" si="48">CONCATENATE("[",CZ19,"]")</f>
        <v>[85]</v>
      </c>
      <c r="CS3" s="424" t="str">
        <f t="shared" ref="CS3" si="49">CONCATENATE("[",DA19,"]")</f>
        <v>[86]</v>
      </c>
      <c r="CT3" s="424" t="str">
        <f t="shared" ref="CT3" si="50">CONCATENATE("[",DB19,"]")</f>
        <v>[87]</v>
      </c>
      <c r="CU3" s="424" t="str">
        <f t="shared" ref="CU3" si="51">CONCATENATE("[",DC19,"]")</f>
        <v>[88]</v>
      </c>
      <c r="CV3" s="424" t="str">
        <f t="shared" ref="CV3" si="52">CONCATENATE("[",DD19,"]")</f>
        <v>[89]</v>
      </c>
      <c r="CW3" s="424" t="str">
        <f t="shared" ref="CW3" si="53">CONCATENATE("[",DE19,"]")</f>
        <v>[90]</v>
      </c>
      <c r="CX3" s="424" t="str">
        <f t="shared" ref="CX3" si="54">CONCATENATE("[",DF19,"]")</f>
        <v>[91]</v>
      </c>
      <c r="CY3" s="424" t="str">
        <f t="shared" ref="CY3" si="55">CONCATENATE("[",DG19,"]")</f>
        <v>[92]</v>
      </c>
      <c r="CZ3" s="424" t="str">
        <f t="shared" ref="CZ3" si="56">CONCATENATE("[",DH19,"]")</f>
        <v>[93]</v>
      </c>
      <c r="DA3" s="424" t="str">
        <f t="shared" ref="DA3" si="57">CONCATENATE("[",DI19,"]")</f>
        <v>[94]</v>
      </c>
      <c r="DB3" s="424" t="str">
        <f t="shared" ref="DB3" si="58">CONCATENATE("[",DJ19,"]")</f>
        <v>[95]</v>
      </c>
      <c r="DC3" s="424" t="str">
        <f t="shared" ref="DC3" si="59">CONCATENATE("[",DK19,"]")</f>
        <v>[96]</v>
      </c>
      <c r="DD3" s="424" t="str">
        <f t="shared" ref="DD3" si="60">CONCATENATE("[",DL19,"]")</f>
        <v>[97]</v>
      </c>
      <c r="DE3" s="424" t="str">
        <f t="shared" ref="DE3" si="61">CONCATENATE("[",DM19,"]")</f>
        <v>[98]</v>
      </c>
      <c r="DF3" s="424" t="str">
        <f t="shared" ref="DF3" si="62">CONCATENATE("[",DN19,"]")</f>
        <v>[99]</v>
      </c>
      <c r="DG3" s="424" t="str">
        <f t="shared" ref="DG3" si="63">CONCATENATE("[",DO19,"]")</f>
        <v>[100]</v>
      </c>
      <c r="DH3" s="424" t="str">
        <f t="shared" ref="DH3" si="64">CONCATENATE("[",DP19,"]")</f>
        <v>[101]</v>
      </c>
      <c r="DI3" s="424" t="str">
        <f t="shared" ref="DI3" si="65">CONCATENATE("[",DQ19,"]")</f>
        <v>[102]</v>
      </c>
      <c r="DJ3" s="424" t="str">
        <f t="shared" ref="DJ3" si="66">CONCATENATE("[",DR19,"]")</f>
        <v>[103]</v>
      </c>
      <c r="DK3" s="424" t="str">
        <f t="shared" ref="DK3" si="67">CONCATENATE("[",DS19,"]")</f>
        <v>[104]</v>
      </c>
      <c r="DL3" s="424" t="str">
        <f t="shared" ref="DL3" si="68">CONCATENATE("[",DT19,"]")</f>
        <v>[105]</v>
      </c>
      <c r="DM3" s="424" t="str">
        <f t="shared" ref="DM3" si="69">CONCATENATE("[",DU19,"]")</f>
        <v>[106]</v>
      </c>
      <c r="DN3" s="424" t="str">
        <f t="shared" ref="DN3" si="70">CONCATENATE("[",DV19,"]")</f>
        <v>[107]</v>
      </c>
      <c r="DO3" s="424" t="str">
        <f t="shared" ref="DO3" si="71">CONCATENATE("[",DW19,"]")</f>
        <v>[108]</v>
      </c>
      <c r="DP3" s="424" t="str">
        <f t="shared" ref="DP3" si="72">CONCATENATE("[",DX19,"]")</f>
        <v>[109]</v>
      </c>
      <c r="DQ3" s="424" t="str">
        <f t="shared" ref="DQ3" si="73">CONCATENATE("[",DY19,"]")</f>
        <v>[110]</v>
      </c>
      <c r="DR3" s="424" t="str">
        <f t="shared" ref="DR3" si="74">CONCATENATE("[",DZ19,"]")</f>
        <v>[111]</v>
      </c>
      <c r="DS3" s="424" t="str">
        <f t="shared" ref="DS3" si="75">CONCATENATE("[",EA19,"]")</f>
        <v>[112]</v>
      </c>
      <c r="DT3" s="424" t="str">
        <f t="shared" ref="DT3" si="76">CONCATENATE("[",EB19,"]")</f>
        <v>[113]</v>
      </c>
      <c r="DU3" s="424" t="str">
        <f t="shared" ref="DU3" si="77">CONCATENATE("[",EC19,"]")</f>
        <v>[114]</v>
      </c>
      <c r="DV3" s="424" t="str">
        <f t="shared" ref="DV3" si="78">CONCATENATE("[",ED19,"]")</f>
        <v>[115]</v>
      </c>
      <c r="DW3" s="424" t="str">
        <f t="shared" ref="DW3" si="79">CONCATENATE("[",EE19,"]")</f>
        <v>[116]</v>
      </c>
      <c r="DX3" s="424" t="str">
        <f t="shared" ref="DX3" si="80">CONCATENATE("[",EF19,"]")</f>
        <v>[117]</v>
      </c>
      <c r="DY3" s="424" t="str">
        <f t="shared" ref="DY3" si="81">CONCATENATE("[",EG19,"]")</f>
        <v>[118]</v>
      </c>
      <c r="DZ3" s="424" t="str">
        <f t="shared" ref="DZ3" si="82">CONCATENATE("[",EH19,"]")</f>
        <v>[119]</v>
      </c>
      <c r="EA3" s="424" t="str">
        <f t="shared" ref="EA3" si="83">CONCATENATE("[",EI19,"]")</f>
        <v>[120]</v>
      </c>
      <c r="EB3" s="424" t="str">
        <f t="shared" ref="EB3" si="84">CONCATENATE("[",EJ19,"]")</f>
        <v>[121]</v>
      </c>
      <c r="EC3" s="424" t="str">
        <f t="shared" ref="EC3" si="85">CONCATENATE("[",EK19,"]")</f>
        <v>[122]</v>
      </c>
      <c r="ED3" s="424" t="str">
        <f t="shared" ref="ED3" si="86">CONCATENATE("[",EL19,"]")</f>
        <v>[123]</v>
      </c>
      <c r="EE3" s="424" t="str">
        <f t="shared" ref="EE3" si="87">CONCATENATE("[",EM19,"]")</f>
        <v>[124]</v>
      </c>
      <c r="EF3" s="424" t="str">
        <f t="shared" ref="EF3" si="88">CONCATENATE("[",EN19,"]")</f>
        <v>[125]</v>
      </c>
      <c r="EG3" s="424" t="str">
        <f t="shared" ref="EG3" si="89">CONCATENATE("[",EO19,"]")</f>
        <v>[126]</v>
      </c>
      <c r="EH3" s="424" t="str">
        <f t="shared" ref="EH3" si="90">CONCATENATE("[",EP19,"]")</f>
        <v>[127]</v>
      </c>
      <c r="EI3" s="424" t="str">
        <f t="shared" ref="EI3" si="91">CONCATENATE("[",EQ19,"]")</f>
        <v>[128]</v>
      </c>
      <c r="EJ3" s="424" t="str">
        <f t="shared" ref="EJ3" si="92">CONCATENATE("[",ER19,"]")</f>
        <v>[129]</v>
      </c>
      <c r="EK3" s="424" t="str">
        <f t="shared" ref="EK3" si="93">CONCATENATE("[",ES19,"]")</f>
        <v>[130]</v>
      </c>
      <c r="EL3" s="424" t="str">
        <f t="shared" ref="EL3" si="94">CONCATENATE("[",ET19,"]")</f>
        <v>[131]</v>
      </c>
      <c r="EM3" s="424" t="str">
        <f t="shared" ref="EM3" si="95">CONCATENATE("[",EU19,"]")</f>
        <v>[132]</v>
      </c>
      <c r="EN3" s="424" t="str">
        <f t="shared" ref="EN3" si="96">CONCATENATE("[",EV19,"]")</f>
        <v>[133]</v>
      </c>
      <c r="EO3" s="424" t="str">
        <f t="shared" ref="EO3" si="97">CONCATENATE("[",EW19,"]")</f>
        <v>[134]</v>
      </c>
      <c r="EP3" s="424" t="str">
        <f t="shared" ref="EP3" si="98">CONCATENATE("[",EX19,"]")</f>
        <v>[135]</v>
      </c>
      <c r="EQ3" s="424" t="str">
        <f t="shared" ref="EQ3" si="99">CONCATENATE("[",EY19,"]")</f>
        <v>[136]</v>
      </c>
      <c r="ER3" s="424" t="str">
        <f t="shared" ref="ER3" si="100">CONCATENATE("[",EZ19,"]")</f>
        <v>[137]</v>
      </c>
      <c r="ES3" s="424" t="str">
        <f t="shared" ref="ES3" si="101">CONCATENATE("[",FA19,"]")</f>
        <v>[138]</v>
      </c>
      <c r="ET3" s="424" t="str">
        <f t="shared" ref="ET3" si="102">CONCATENATE("[",FB19,"]")</f>
        <v>[139]</v>
      </c>
      <c r="EU3" s="424" t="str">
        <f t="shared" ref="EU3" si="103">CONCATENATE("[",FC19,"]")</f>
        <v>[140]</v>
      </c>
      <c r="EV3" s="424" t="str">
        <f t="shared" ref="EV3" si="104">CONCATENATE("[",FD19,"]")</f>
        <v>[141]</v>
      </c>
      <c r="EW3" s="424" t="str">
        <f t="shared" ref="EW3" si="105">CONCATENATE("[",FE19,"]")</f>
        <v>[142]</v>
      </c>
      <c r="EX3" s="424" t="str">
        <f t="shared" ref="EX3" si="106">CONCATENATE("[",FF19,"]")</f>
        <v>[143]</v>
      </c>
      <c r="EY3" s="424" t="str">
        <f t="shared" ref="EY3" si="107">CONCATENATE("[",FG19,"]")</f>
        <v>[144]</v>
      </c>
      <c r="EZ3" s="424" t="str">
        <f t="shared" ref="EZ3" si="108">CONCATENATE("[",FH19,"]")</f>
        <v>[145]</v>
      </c>
      <c r="FA3" s="424" t="str">
        <f t="shared" ref="FA3" si="109">CONCATENATE("[",FI19,"]")</f>
        <v>[146]</v>
      </c>
      <c r="FB3" s="424" t="str">
        <f t="shared" ref="FB3" si="110">CONCATENATE("[",FJ19,"]")</f>
        <v>[147]</v>
      </c>
      <c r="FC3" s="424" t="str">
        <f t="shared" ref="FC3" si="111">CONCATENATE("[",FK19,"]")</f>
        <v>[148]</v>
      </c>
      <c r="FD3" s="424" t="str">
        <f t="shared" ref="FD3" si="112">CONCATENATE("[",FL19,"]")</f>
        <v>[149]</v>
      </c>
      <c r="FE3" s="424" t="str">
        <f t="shared" ref="FE3" si="113">CONCATENATE("[",FM19,"]")</f>
        <v>[150]</v>
      </c>
      <c r="FF3" s="424" t="str">
        <f t="shared" ref="FF3" si="114">CONCATENATE("[",FN19,"]")</f>
        <v>[151]</v>
      </c>
      <c r="FG3" s="424" t="str">
        <f t="shared" ref="FG3" si="115">CONCATENATE("[",FO19,"]")</f>
        <v>[152]</v>
      </c>
      <c r="FH3" s="424" t="str">
        <f t="shared" ref="FH3" si="116">CONCATENATE("[",FP19,"]")</f>
        <v>[153]</v>
      </c>
      <c r="FI3" s="424" t="str">
        <f t="shared" ref="FI3" si="117">CONCATENATE("[",FQ19,"]")</f>
        <v>[154]</v>
      </c>
      <c r="FJ3" s="424" t="str">
        <f t="shared" ref="FJ3" si="118">CONCATENATE("[",FR19,"]")</f>
        <v>[155]</v>
      </c>
      <c r="FK3" s="424" t="str">
        <f t="shared" ref="FK3" si="119">CONCATENATE("[",FS19,"]")</f>
        <v>[156]</v>
      </c>
      <c r="FL3" s="424" t="str">
        <f t="shared" ref="FL3" si="120">CONCATENATE("[",FT19,"]")</f>
        <v>[157]</v>
      </c>
      <c r="FM3" s="424" t="str">
        <f t="shared" ref="FM3" si="121">CONCATENATE("[",FU19,"]")</f>
        <v>[158]</v>
      </c>
      <c r="FN3" s="424" t="str">
        <f t="shared" ref="FN3" si="122">CONCATENATE("[",FV19,"]")</f>
        <v>[159]</v>
      </c>
      <c r="FO3" s="424" t="str">
        <f t="shared" ref="FO3" si="123">CONCATENATE("[",FW19,"]")</f>
        <v>[160]</v>
      </c>
      <c r="FP3" s="424" t="str">
        <f t="shared" ref="FP3" si="124">CONCATENATE("[",FX19,"]")</f>
        <v>[161]</v>
      </c>
      <c r="FQ3" s="424" t="str">
        <f t="shared" ref="FQ3" si="125">CONCATENATE("[",FY19,"]")</f>
        <v>[162]</v>
      </c>
      <c r="FR3" s="424" t="str">
        <f t="shared" ref="FR3" si="126">CONCATENATE("[",FZ19,"]")</f>
        <v>[163]</v>
      </c>
      <c r="FS3" s="424" t="str">
        <f t="shared" ref="FS3" si="127">CONCATENATE("[",GA19,"]")</f>
        <v>[164]</v>
      </c>
      <c r="FT3" s="424" t="str">
        <f t="shared" ref="FT3" si="128">CONCATENATE("[",GB19,"]")</f>
        <v>[165]</v>
      </c>
      <c r="FU3" s="424" t="str">
        <f t="shared" ref="FU3" si="129">CONCATENATE("[",GC19,"]")</f>
        <v>[166]</v>
      </c>
      <c r="FV3" s="424" t="str">
        <f t="shared" ref="FV3" si="130">CONCATENATE("[",GD19,"]")</f>
        <v>[167]</v>
      </c>
      <c r="FW3" s="424" t="str">
        <f t="shared" ref="FW3" si="131">CONCATENATE("[",GE19,"]")</f>
        <v>[168]</v>
      </c>
      <c r="FX3" s="424" t="str">
        <f t="shared" ref="FX3" si="132">CONCATENATE("[",GF19,"]")</f>
        <v>[169]</v>
      </c>
      <c r="FY3" s="424" t="str">
        <f t="shared" ref="FY3" si="133">CONCATENATE("[",GG19,"]")</f>
        <v>[170]</v>
      </c>
      <c r="FZ3" s="424" t="str">
        <f t="shared" ref="FZ3" si="134">CONCATENATE("[",GH19,"]")</f>
        <v>[171]</v>
      </c>
      <c r="GA3" s="424" t="str">
        <f t="shared" ref="GA3" si="135">CONCATENATE("[",GI19,"]")</f>
        <v>[172]</v>
      </c>
      <c r="GB3" s="424" t="str">
        <f t="shared" ref="GB3" si="136">CONCATENATE("[",GJ19,"]")</f>
        <v>[173]</v>
      </c>
      <c r="GC3" s="424" t="str">
        <f t="shared" ref="GC3" si="137">CONCATENATE("[",GK19,"]")</f>
        <v>[174]</v>
      </c>
      <c r="GD3" s="424" t="str">
        <f t="shared" ref="GD3" si="138">CONCATENATE("[",GL19,"]")</f>
        <v>[175]</v>
      </c>
      <c r="GE3" s="424" t="str">
        <f t="shared" ref="GE3" si="139">CONCATENATE("[",GM19,"]")</f>
        <v>[176]</v>
      </c>
      <c r="GF3" s="424" t="str">
        <f t="shared" ref="GF3" si="140">CONCATENATE("[",GN19,"]")</f>
        <v>[177]</v>
      </c>
      <c r="GG3" s="424" t="str">
        <f t="shared" ref="GG3" si="141">CONCATENATE("[",GO19,"]")</f>
        <v>[178]</v>
      </c>
      <c r="GH3" s="424" t="str">
        <f t="shared" ref="GH3" si="142">CONCATENATE("[",GP19,"]")</f>
        <v>[179]</v>
      </c>
      <c r="GI3" s="424" t="str">
        <f t="shared" ref="GI3" si="143">CONCATENATE("[",GQ19,"]")</f>
        <v>[180]</v>
      </c>
      <c r="GJ3" s="424" t="str">
        <f t="shared" ref="GJ3" si="144">CONCATENATE("[",GR19,"]")</f>
        <v>[181]</v>
      </c>
      <c r="GK3" s="424" t="str">
        <f t="shared" ref="GK3" si="145">CONCATENATE("[",GS19,"]")</f>
        <v>[182]</v>
      </c>
      <c r="GL3" s="424" t="str">
        <f t="shared" ref="GL3" si="146">CONCATENATE("[",GT19,"]")</f>
        <v>[183]</v>
      </c>
      <c r="GM3" s="424" t="str">
        <f t="shared" ref="GM3" si="147">CONCATENATE("[",GU19,"]")</f>
        <v>[184]</v>
      </c>
      <c r="GN3" s="303" t="s">
        <v>901</v>
      </c>
      <c r="GO3" s="303" t="s">
        <v>2414</v>
      </c>
      <c r="GP3" s="303" t="s">
        <v>6837</v>
      </c>
      <c r="GQ3" s="303" t="s">
        <v>902</v>
      </c>
      <c r="GR3" s="303" t="s">
        <v>903</v>
      </c>
      <c r="GS3" s="303" t="s">
        <v>864</v>
      </c>
      <c r="GT3" s="303" t="s">
        <v>865</v>
      </c>
      <c r="GU3" s="303" t="s">
        <v>866</v>
      </c>
      <c r="GV3" s="303" t="s">
        <v>753</v>
      </c>
      <c r="GX3" s="303" t="s">
        <v>904</v>
      </c>
    </row>
    <row r="4" spans="1:209" s="168" customFormat="1" ht="12.75" customHeight="1" x14ac:dyDescent="0.3">
      <c r="A4" s="302" t="s">
        <v>727</v>
      </c>
      <c r="B4" s="302" t="s">
        <v>473</v>
      </c>
      <c r="C4" s="302" t="s">
        <v>273</v>
      </c>
      <c r="D4" s="302" t="s">
        <v>274</v>
      </c>
      <c r="E4" s="302" t="s">
        <v>275</v>
      </c>
      <c r="F4" s="302" t="s">
        <v>276</v>
      </c>
      <c r="G4" s="302" t="s">
        <v>277</v>
      </c>
      <c r="H4" s="302" t="s">
        <v>278</v>
      </c>
      <c r="I4" s="302" t="s">
        <v>279</v>
      </c>
      <c r="J4" s="302" t="s">
        <v>280</v>
      </c>
      <c r="K4" s="302" t="s">
        <v>281</v>
      </c>
      <c r="L4" s="303" t="s">
        <v>868</v>
      </c>
      <c r="M4" s="303" t="s">
        <v>869</v>
      </c>
      <c r="N4" s="303" t="s">
        <v>870</v>
      </c>
      <c r="O4" s="303" t="s">
        <v>871</v>
      </c>
      <c r="P4" s="303" t="s">
        <v>872</v>
      </c>
      <c r="Q4" s="303" t="s">
        <v>873</v>
      </c>
      <c r="R4" s="303" t="s">
        <v>874</v>
      </c>
      <c r="S4" s="303" t="s">
        <v>875</v>
      </c>
      <c r="T4" s="303" t="s">
        <v>876</v>
      </c>
      <c r="U4" s="303" t="s">
        <v>877</v>
      </c>
      <c r="V4" s="303" t="s">
        <v>878</v>
      </c>
      <c r="W4" s="303" t="s">
        <v>879</v>
      </c>
      <c r="X4" s="303" t="s">
        <v>880</v>
      </c>
      <c r="Y4" s="303" t="s">
        <v>881</v>
      </c>
      <c r="Z4" s="303" t="s">
        <v>882</v>
      </c>
      <c r="AA4" s="303" t="s">
        <v>883</v>
      </c>
      <c r="AB4" s="303" t="s">
        <v>884</v>
      </c>
      <c r="AC4" s="303" t="s">
        <v>885</v>
      </c>
      <c r="AD4" s="303" t="s">
        <v>886</v>
      </c>
      <c r="AE4" s="303" t="s">
        <v>887</v>
      </c>
      <c r="AF4" s="303" t="s">
        <v>888</v>
      </c>
      <c r="AG4" s="303" t="s">
        <v>889</v>
      </c>
      <c r="AH4" s="303" t="s">
        <v>890</v>
      </c>
      <c r="AI4" s="303" t="s">
        <v>891</v>
      </c>
      <c r="AJ4" s="303" t="s">
        <v>892</v>
      </c>
      <c r="AK4" s="303" t="s">
        <v>893</v>
      </c>
      <c r="AL4" s="303" t="s">
        <v>894</v>
      </c>
      <c r="AM4" s="303" t="s">
        <v>895</v>
      </c>
      <c r="AN4" s="303" t="s">
        <v>896</v>
      </c>
      <c r="AO4" s="303" t="s">
        <v>897</v>
      </c>
      <c r="AP4" s="302" t="s">
        <v>282</v>
      </c>
      <c r="AQ4" s="302" t="s">
        <v>283</v>
      </c>
      <c r="AR4" s="302" t="s">
        <v>284</v>
      </c>
      <c r="AS4" s="302" t="s">
        <v>285</v>
      </c>
      <c r="AT4" s="302" t="s">
        <v>286</v>
      </c>
      <c r="AU4" s="302" t="s">
        <v>287</v>
      </c>
      <c r="AV4" s="302" t="s">
        <v>288</v>
      </c>
      <c r="AW4" s="302" t="s">
        <v>289</v>
      </c>
      <c r="AX4" s="302" t="s">
        <v>290</v>
      </c>
      <c r="AY4" s="302" t="s">
        <v>291</v>
      </c>
      <c r="AZ4" s="302" t="s">
        <v>292</v>
      </c>
      <c r="BA4" s="302" t="s">
        <v>293</v>
      </c>
      <c r="BB4" s="303" t="s">
        <v>751</v>
      </c>
      <c r="BC4" s="303" t="s">
        <v>867</v>
      </c>
      <c r="BD4" s="302" t="s">
        <v>294</v>
      </c>
      <c r="BE4" s="303" t="s">
        <v>7106</v>
      </c>
      <c r="BF4" s="303" t="s">
        <v>7107</v>
      </c>
      <c r="BG4" s="303" t="s">
        <v>898</v>
      </c>
      <c r="BH4" s="303" t="s">
        <v>899</v>
      </c>
      <c r="BI4" s="302" t="s">
        <v>295</v>
      </c>
      <c r="BJ4" s="302" t="s">
        <v>296</v>
      </c>
      <c r="BK4" s="302" t="s">
        <v>297</v>
      </c>
      <c r="BL4" s="302" t="s">
        <v>298</v>
      </c>
      <c r="BM4" s="302" t="s">
        <v>299</v>
      </c>
      <c r="BN4" s="302" t="s">
        <v>300</v>
      </c>
      <c r="BO4" s="302" t="s">
        <v>301</v>
      </c>
      <c r="BP4" s="302" t="s">
        <v>302</v>
      </c>
      <c r="BQ4" s="303" t="s">
        <v>6882</v>
      </c>
      <c r="BR4" s="302" t="s">
        <v>303</v>
      </c>
      <c r="BS4" s="302" t="s">
        <v>304</v>
      </c>
      <c r="BT4" s="302" t="s">
        <v>305</v>
      </c>
      <c r="BU4" s="302" t="s">
        <v>306</v>
      </c>
      <c r="BV4" s="302" t="s">
        <v>307</v>
      </c>
      <c r="BW4" s="302" t="s">
        <v>308</v>
      </c>
      <c r="BX4" s="302" t="s">
        <v>309</v>
      </c>
      <c r="BY4" s="302" t="s">
        <v>310</v>
      </c>
      <c r="BZ4" s="302" t="s">
        <v>311</v>
      </c>
      <c r="CA4" s="302" t="s">
        <v>312</v>
      </c>
      <c r="CB4" s="302" t="s">
        <v>313</v>
      </c>
      <c r="CC4" s="302" t="s">
        <v>314</v>
      </c>
      <c r="CD4" s="302" t="s">
        <v>315</v>
      </c>
      <c r="CE4" s="302" t="s">
        <v>316</v>
      </c>
      <c r="CF4" s="302" t="s">
        <v>539</v>
      </c>
      <c r="CG4" s="302" t="s">
        <v>540</v>
      </c>
      <c r="CH4" s="302" t="s">
        <v>541</v>
      </c>
      <c r="CI4" s="302" t="s">
        <v>542</v>
      </c>
      <c r="CJ4" s="302" t="s">
        <v>543</v>
      </c>
      <c r="CK4" s="303" t="s">
        <v>6827</v>
      </c>
      <c r="CL4" s="302" t="s">
        <v>544</v>
      </c>
      <c r="CM4" s="302" t="s">
        <v>545</v>
      </c>
      <c r="CN4" s="302" t="s">
        <v>546</v>
      </c>
      <c r="CO4" s="302" t="s">
        <v>547</v>
      </c>
      <c r="CP4" s="302" t="s">
        <v>548</v>
      </c>
      <c r="CQ4" s="302" t="s">
        <v>549</v>
      </c>
      <c r="CR4" s="303" t="s">
        <v>6830</v>
      </c>
      <c r="CS4" s="302" t="s">
        <v>550</v>
      </c>
      <c r="CT4" s="302" t="s">
        <v>551</v>
      </c>
      <c r="CU4" s="303" t="s">
        <v>2422</v>
      </c>
      <c r="CV4" s="303" t="s">
        <v>2423</v>
      </c>
      <c r="CW4" s="303" t="s">
        <v>2424</v>
      </c>
      <c r="CX4" s="303" t="s">
        <v>6828</v>
      </c>
      <c r="CY4" s="303" t="s">
        <v>6883</v>
      </c>
      <c r="CZ4" s="303" t="s">
        <v>6829</v>
      </c>
      <c r="DA4" s="302" t="s">
        <v>552</v>
      </c>
      <c r="DB4" s="302" t="s">
        <v>553</v>
      </c>
      <c r="DC4" s="302" t="s">
        <v>554</v>
      </c>
      <c r="DD4" s="302" t="s">
        <v>555</v>
      </c>
      <c r="DE4" s="302" t="s">
        <v>556</v>
      </c>
      <c r="DF4" s="302" t="s">
        <v>557</v>
      </c>
      <c r="DG4" s="302" t="s">
        <v>578</v>
      </c>
      <c r="DH4" s="302" t="s">
        <v>579</v>
      </c>
      <c r="DI4" s="302" t="s">
        <v>580</v>
      </c>
      <c r="DJ4" s="302" t="s">
        <v>581</v>
      </c>
      <c r="DK4" s="302" t="s">
        <v>582</v>
      </c>
      <c r="DL4" s="302" t="s">
        <v>583</v>
      </c>
      <c r="DM4" s="303" t="s">
        <v>6831</v>
      </c>
      <c r="DN4" s="302" t="s">
        <v>584</v>
      </c>
      <c r="DO4" s="303" t="s">
        <v>2425</v>
      </c>
      <c r="DP4" s="303" t="s">
        <v>2426</v>
      </c>
      <c r="DQ4" s="303" t="s">
        <v>2427</v>
      </c>
      <c r="DR4" s="303" t="s">
        <v>6832</v>
      </c>
      <c r="DS4" s="303" t="s">
        <v>6884</v>
      </c>
      <c r="DT4" s="303" t="s">
        <v>6833</v>
      </c>
      <c r="DU4" s="302" t="s">
        <v>585</v>
      </c>
      <c r="DV4" s="302" t="s">
        <v>586</v>
      </c>
      <c r="DW4" s="302" t="s">
        <v>587</v>
      </c>
      <c r="DX4" s="302" t="s">
        <v>588</v>
      </c>
      <c r="DY4" s="302" t="s">
        <v>589</v>
      </c>
      <c r="DZ4" s="302" t="s">
        <v>590</v>
      </c>
      <c r="EA4" s="302" t="s">
        <v>591</v>
      </c>
      <c r="EB4" s="302" t="s">
        <v>592</v>
      </c>
      <c r="EC4" s="302" t="s">
        <v>593</v>
      </c>
      <c r="ED4" s="302" t="s">
        <v>594</v>
      </c>
      <c r="EE4" s="302" t="s">
        <v>595</v>
      </c>
      <c r="EF4" s="302" t="s">
        <v>596</v>
      </c>
      <c r="EG4" s="302" t="s">
        <v>597</v>
      </c>
      <c r="EH4" s="302" t="s">
        <v>598</v>
      </c>
      <c r="EI4" s="302" t="s">
        <v>599</v>
      </c>
      <c r="EJ4" s="302" t="s">
        <v>600</v>
      </c>
      <c r="EK4" s="302" t="s">
        <v>601</v>
      </c>
      <c r="EL4" s="302" t="s">
        <v>602</v>
      </c>
      <c r="EM4" s="302" t="s">
        <v>603</v>
      </c>
      <c r="EN4" s="302" t="s">
        <v>604</v>
      </c>
      <c r="EO4" s="302" t="s">
        <v>605</v>
      </c>
      <c r="EP4" s="302" t="s">
        <v>606</v>
      </c>
      <c r="EQ4" s="302" t="s">
        <v>607</v>
      </c>
      <c r="ER4" s="302" t="s">
        <v>608</v>
      </c>
      <c r="ES4" s="302" t="s">
        <v>609</v>
      </c>
      <c r="ET4" s="302" t="s">
        <v>610</v>
      </c>
      <c r="EU4" s="302" t="s">
        <v>611</v>
      </c>
      <c r="EV4" s="303" t="s">
        <v>6834</v>
      </c>
      <c r="EW4" s="303" t="s">
        <v>2428</v>
      </c>
      <c r="EX4" s="303" t="s">
        <v>2429</v>
      </c>
      <c r="EY4" s="303" t="s">
        <v>2430</v>
      </c>
      <c r="EZ4" s="303" t="s">
        <v>6835</v>
      </c>
      <c r="FA4" s="303" t="s">
        <v>6885</v>
      </c>
      <c r="FB4" s="303" t="s">
        <v>6836</v>
      </c>
      <c r="FC4" s="302" t="s">
        <v>612</v>
      </c>
      <c r="FD4" s="302" t="s">
        <v>613</v>
      </c>
      <c r="FE4" s="302" t="s">
        <v>614</v>
      </c>
      <c r="FF4" s="302" t="s">
        <v>615</v>
      </c>
      <c r="FG4" s="302" t="s">
        <v>616</v>
      </c>
      <c r="FH4" s="302" t="s">
        <v>617</v>
      </c>
      <c r="FI4" s="302" t="s">
        <v>618</v>
      </c>
      <c r="FJ4" s="302" t="s">
        <v>619</v>
      </c>
      <c r="FK4" s="302" t="s">
        <v>620</v>
      </c>
      <c r="FL4" s="302" t="s">
        <v>621</v>
      </c>
      <c r="FM4" s="302" t="s">
        <v>622</v>
      </c>
      <c r="FN4" s="302" t="s">
        <v>623</v>
      </c>
      <c r="FO4" s="302" t="s">
        <v>624</v>
      </c>
      <c r="FP4" s="302" t="s">
        <v>625</v>
      </c>
      <c r="FQ4" s="302" t="s">
        <v>626</v>
      </c>
      <c r="FR4" s="302" t="s">
        <v>627</v>
      </c>
      <c r="FS4" s="302" t="s">
        <v>628</v>
      </c>
      <c r="FT4" s="302" t="s">
        <v>629</v>
      </c>
      <c r="FU4" s="302" t="s">
        <v>630</v>
      </c>
      <c r="FV4" s="302" t="s">
        <v>631</v>
      </c>
      <c r="FW4" s="302" t="s">
        <v>632</v>
      </c>
      <c r="FX4" s="302" t="s">
        <v>633</v>
      </c>
      <c r="FY4" s="302" t="s">
        <v>634</v>
      </c>
      <c r="FZ4" s="302" t="s">
        <v>635</v>
      </c>
      <c r="GA4" s="302" t="s">
        <v>636</v>
      </c>
      <c r="GB4" s="302" t="s">
        <v>637</v>
      </c>
      <c r="GC4" s="302" t="s">
        <v>638</v>
      </c>
      <c r="GD4" s="302" t="s">
        <v>639</v>
      </c>
      <c r="GE4" s="302" t="s">
        <v>640</v>
      </c>
      <c r="GF4" s="302" t="s">
        <v>641</v>
      </c>
      <c r="GG4" s="302" t="s">
        <v>642</v>
      </c>
      <c r="GH4" s="302" t="s">
        <v>643</v>
      </c>
      <c r="GI4" s="302" t="s">
        <v>644</v>
      </c>
      <c r="GJ4" s="302" t="s">
        <v>645</v>
      </c>
      <c r="GK4" s="302" t="s">
        <v>646</v>
      </c>
      <c r="GL4" s="302" t="s">
        <v>647</v>
      </c>
      <c r="GM4" s="302" t="s">
        <v>648</v>
      </c>
      <c r="GN4" s="303" t="s">
        <v>900</v>
      </c>
      <c r="GO4" s="303" t="s">
        <v>2415</v>
      </c>
      <c r="GP4" s="303" t="s">
        <v>6826</v>
      </c>
      <c r="GQ4" s="302" t="s">
        <v>559</v>
      </c>
      <c r="GR4" s="302" t="s">
        <v>560</v>
      </c>
      <c r="GS4" s="302" t="s">
        <v>561</v>
      </c>
      <c r="GT4" s="302" t="s">
        <v>562</v>
      </c>
      <c r="GU4" s="302" t="s">
        <v>563</v>
      </c>
      <c r="GV4" s="303" t="s">
        <v>39</v>
      </c>
      <c r="GW4" s="303" t="s">
        <v>40</v>
      </c>
      <c r="GX4" s="303" t="s">
        <v>6841</v>
      </c>
      <c r="GY4" s="303" t="s">
        <v>810</v>
      </c>
      <c r="GZ4" s="303" t="s">
        <v>811</v>
      </c>
      <c r="HA4" s="303" t="s">
        <v>6842</v>
      </c>
    </row>
    <row r="5" spans="1:209" s="168" customFormat="1" ht="12.75" customHeight="1" x14ac:dyDescent="0.3">
      <c r="A5" s="168" t="str">
        <f>FLAS</f>
        <v>S8602</v>
      </c>
      <c r="B5" s="168" t="str">
        <f>Authority</f>
        <v>Edinburgh</v>
      </c>
      <c r="C5" s="168" t="str">
        <f>Name1</f>
        <v>XXXX</v>
      </c>
      <c r="D5" s="168" t="str">
        <f>Job_Title1</f>
        <v>Lifelong Learning Strategy Officer</v>
      </c>
      <c r="E5" s="168" t="str">
        <f>Telephone1</f>
        <v>XXXX</v>
      </c>
      <c r="F5" s="168" t="str">
        <f>Email1</f>
        <v>XXXX</v>
      </c>
      <c r="G5" s="168" t="str">
        <f>Name2</f>
        <v>XXXX</v>
      </c>
      <c r="H5" s="168" t="str">
        <f>Job_Title2</f>
        <v xml:space="preserve">Accountant </v>
      </c>
      <c r="I5" s="168" t="str">
        <f>Telephone2</f>
        <v>XXXX</v>
      </c>
      <c r="J5" s="168" t="str">
        <f>Email2</f>
        <v>XXXX</v>
      </c>
      <c r="K5" s="168" t="str">
        <f>Other_Email</f>
        <v>XXXX</v>
      </c>
      <c r="L5" s="304">
        <f>LIBR0181</f>
        <v>0</v>
      </c>
      <c r="M5" s="304">
        <f>LIBR0182</f>
        <v>0</v>
      </c>
      <c r="N5" s="304">
        <f>LIBR0183</f>
        <v>11</v>
      </c>
      <c r="O5" s="304">
        <f>LIBR0184</f>
        <v>0</v>
      </c>
      <c r="P5" s="304">
        <f>LIBR0185</f>
        <v>9</v>
      </c>
      <c r="Q5" s="304">
        <f>LIBR0186</f>
        <v>0</v>
      </c>
      <c r="R5" s="304">
        <f>LIBR0187</f>
        <v>7</v>
      </c>
      <c r="S5" s="304">
        <f>LIBR0188</f>
        <v>0</v>
      </c>
      <c r="T5" s="304">
        <f>LIBR0189</f>
        <v>0</v>
      </c>
      <c r="U5" s="304">
        <f>LIBR0190</f>
        <v>0</v>
      </c>
      <c r="V5" s="304">
        <f>LIBR0191</f>
        <v>0</v>
      </c>
      <c r="W5" s="304">
        <f>LIBR0192</f>
        <v>3</v>
      </c>
      <c r="X5" s="304">
        <f>LIBR0193</f>
        <v>0</v>
      </c>
      <c r="Y5" s="304">
        <f>LIBR0194</f>
        <v>1</v>
      </c>
      <c r="Z5" s="304">
        <f>LIBR0195</f>
        <v>31</v>
      </c>
      <c r="AA5" s="304">
        <f>LIBR0196</f>
        <v>0</v>
      </c>
      <c r="AB5" s="304">
        <f>LIBR0197</f>
        <v>0</v>
      </c>
      <c r="AC5" s="304">
        <f>LIBR0198</f>
        <v>0</v>
      </c>
      <c r="AD5" s="304">
        <f>LIBR0199</f>
        <v>0</v>
      </c>
      <c r="AE5" s="304">
        <f>LIBR0200</f>
        <v>0</v>
      </c>
      <c r="AF5" s="304">
        <f>LIBR0201</f>
        <v>0</v>
      </c>
      <c r="AG5" s="304">
        <f>LIBR0202</f>
        <v>0</v>
      </c>
      <c r="AH5" s="304">
        <f>LIBR0203</f>
        <v>0</v>
      </c>
      <c r="AI5" s="304">
        <f>LIBR0204</f>
        <v>0</v>
      </c>
      <c r="AJ5" s="304">
        <f>LIBR0205</f>
        <v>0</v>
      </c>
      <c r="AK5" s="304">
        <f>LIBR0206</f>
        <v>0</v>
      </c>
      <c r="AL5" s="304">
        <f>LIBR0207</f>
        <v>0</v>
      </c>
      <c r="AM5" s="304">
        <f>LIBR0208</f>
        <v>0</v>
      </c>
      <c r="AN5" s="304">
        <f>LIBR0209</f>
        <v>0</v>
      </c>
      <c r="AO5" s="304">
        <f>LIBR0210</f>
        <v>0</v>
      </c>
      <c r="AP5" s="304">
        <f>LIBR0001</f>
        <v>0</v>
      </c>
      <c r="AQ5" s="304">
        <f>LIBR0002</f>
        <v>0</v>
      </c>
      <c r="AR5" s="304">
        <f>LIBR0003</f>
        <v>11</v>
      </c>
      <c r="AS5" s="304">
        <f>LIBR0004</f>
        <v>0</v>
      </c>
      <c r="AT5" s="304">
        <f>LIBR0005</f>
        <v>9</v>
      </c>
      <c r="AU5" s="304">
        <f>LIBR0006</f>
        <v>0</v>
      </c>
      <c r="AV5" s="304">
        <f>LIBR0007</f>
        <v>7</v>
      </c>
      <c r="AW5" s="304">
        <f>LIBR0008</f>
        <v>0</v>
      </c>
      <c r="AX5" s="304">
        <f>LIBR0009</f>
        <v>0</v>
      </c>
      <c r="AY5" s="304">
        <f>LIBR0010</f>
        <v>0</v>
      </c>
      <c r="AZ5" s="304">
        <f>LIBR0011</f>
        <v>0</v>
      </c>
      <c r="BA5" s="304">
        <f>LIBR0012</f>
        <v>3</v>
      </c>
      <c r="BB5" s="304">
        <f>LIBR0179</f>
        <v>0</v>
      </c>
      <c r="BC5" s="304">
        <f>LIBR0180</f>
        <v>1</v>
      </c>
      <c r="BD5" s="304">
        <f>LIBR0014</f>
        <v>31</v>
      </c>
      <c r="BE5" s="304">
        <f>LIBR0244</f>
        <v>1</v>
      </c>
      <c r="BF5" s="304">
        <f>LIBR0245</f>
        <v>0</v>
      </c>
      <c r="BG5" s="304">
        <f>LIBR0211</f>
        <v>0</v>
      </c>
      <c r="BH5" s="304">
        <f>LIBR0212</f>
        <v>0</v>
      </c>
      <c r="BI5" s="304" t="str">
        <f>LIBR0015</f>
        <v>Central</v>
      </c>
      <c r="BJ5" s="304">
        <f>LIBR0016</f>
        <v>225922</v>
      </c>
      <c r="BK5" s="304" t="str">
        <f>LIBR0017</f>
        <v>Central</v>
      </c>
      <c r="BL5" s="304">
        <f>LIBR0018</f>
        <v>437785</v>
      </c>
      <c r="BM5" s="304">
        <f>LIBR0019</f>
        <v>280</v>
      </c>
      <c r="BN5" s="304">
        <f>LIBR0020</f>
        <v>520500</v>
      </c>
      <c r="BO5" s="304">
        <f>LIBR0021</f>
        <v>147883</v>
      </c>
      <c r="BP5" s="304">
        <f>LIBR0022</f>
        <v>28</v>
      </c>
      <c r="BQ5" s="304" t="str">
        <f>LIBR0240</f>
        <v>..</v>
      </c>
      <c r="BR5" s="304">
        <f>LIBR0023</f>
        <v>1250515</v>
      </c>
      <c r="BS5" s="304">
        <f>LIBR0024</f>
        <v>316312</v>
      </c>
      <c r="BT5" s="304">
        <f>LIBR0025</f>
        <v>205903</v>
      </c>
      <c r="BU5" s="304">
        <f>LIBR0026</f>
        <v>223333</v>
      </c>
      <c r="BV5" s="304">
        <f>LIBR0027</f>
        <v>160330</v>
      </c>
      <c r="BW5" s="304">
        <f>LIBR0028</f>
        <v>46757</v>
      </c>
      <c r="BX5" s="304">
        <f>LIBR0029</f>
        <v>636323</v>
      </c>
      <c r="BY5" s="304">
        <f>LIBR0030</f>
        <v>290500</v>
      </c>
      <c r="BZ5" s="304">
        <f>LIBR0031</f>
        <v>1243135</v>
      </c>
      <c r="CA5" s="304">
        <f>LIBR0032</f>
        <v>452</v>
      </c>
      <c r="CB5" s="304">
        <f>LIBR0033</f>
        <v>14814</v>
      </c>
      <c r="CC5" s="304">
        <f>LIBR0034</f>
        <v>8693</v>
      </c>
      <c r="CD5" s="304">
        <f>LIBR0035</f>
        <v>20586</v>
      </c>
      <c r="CE5" s="304">
        <f>LIBR0036</f>
        <v>2712</v>
      </c>
      <c r="CF5" s="304">
        <f>LIBR0037</f>
        <v>46805</v>
      </c>
      <c r="CG5" s="304">
        <f>LIBR0038</f>
        <v>47257</v>
      </c>
      <c r="CH5" s="304">
        <f>LIBR0039</f>
        <v>918</v>
      </c>
      <c r="CI5" s="304">
        <f>LIBR0041</f>
        <v>19452</v>
      </c>
      <c r="CJ5" s="304">
        <f>LIBR0042</f>
        <v>6148</v>
      </c>
      <c r="CK5" s="304">
        <f>LIBR0228</f>
        <v>61273</v>
      </c>
      <c r="CL5" s="304">
        <f>LIBR0049</f>
        <v>86873</v>
      </c>
      <c r="CM5" s="304">
        <f>LIBR0050</f>
        <v>0</v>
      </c>
      <c r="CN5" s="304">
        <f>LIBR0051</f>
        <v>87791</v>
      </c>
      <c r="CO5" s="304">
        <f>LIBR0052</f>
        <v>0</v>
      </c>
      <c r="CP5" s="304">
        <f>LIBR0054</f>
        <v>1326</v>
      </c>
      <c r="CQ5" s="304">
        <f>LIBR0055</f>
        <v>259</v>
      </c>
      <c r="CR5" s="304">
        <f>LIBR0231</f>
        <v>40</v>
      </c>
      <c r="CS5" s="304">
        <f>LIBR0062</f>
        <v>1625</v>
      </c>
      <c r="CT5" s="304">
        <f>LIBR0063</f>
        <v>1625</v>
      </c>
      <c r="CU5" s="304">
        <f>LIBR0215</f>
        <v>12536</v>
      </c>
      <c r="CV5" s="304">
        <f>LIBR0216</f>
        <v>8163</v>
      </c>
      <c r="CW5" s="304">
        <f>LIBR0217</f>
        <v>7032</v>
      </c>
      <c r="CX5" s="304">
        <f>LIBR0229</f>
        <v>2593572</v>
      </c>
      <c r="CY5" s="304" t="str">
        <f>LIBR0241</f>
        <v>..</v>
      </c>
      <c r="CZ5" s="304" t="str">
        <f>LIBR0230</f>
        <v>..</v>
      </c>
      <c r="DA5" s="304">
        <f>LIBR0064</f>
        <v>42</v>
      </c>
      <c r="DB5" s="304">
        <f>LIBR0065</f>
        <v>144.69999999999999</v>
      </c>
      <c r="DC5" s="304">
        <f>LIBR0066</f>
        <v>186.7</v>
      </c>
      <c r="DD5" s="304">
        <f>LIBR0067</f>
        <v>78</v>
      </c>
      <c r="DE5" s="304">
        <f>LIBR0068</f>
        <v>2676</v>
      </c>
      <c r="DF5" s="304">
        <f>LIBR0069</f>
        <v>554100</v>
      </c>
      <c r="DG5" s="304">
        <f>LIBR0070</f>
        <v>359494</v>
      </c>
      <c r="DH5" s="304">
        <f>LIBR0071</f>
        <v>504731</v>
      </c>
      <c r="DI5" s="304">
        <f>LIBR0072</f>
        <v>88628</v>
      </c>
      <c r="DJ5" s="304">
        <f>LIBR0073</f>
        <v>1506953</v>
      </c>
      <c r="DK5" s="304">
        <f>LIBR0075</f>
        <v>28370</v>
      </c>
      <c r="DL5" s="304">
        <f>LIBR0076</f>
        <v>9124</v>
      </c>
      <c r="DM5" s="304">
        <f>LIBR0234</f>
        <v>34792</v>
      </c>
      <c r="DN5" s="304">
        <f>LIBR0083</f>
        <v>72286</v>
      </c>
      <c r="DO5" s="304">
        <f>LIBR0221</f>
        <v>154100</v>
      </c>
      <c r="DP5" s="304">
        <f>LIBR0222</f>
        <v>1290353</v>
      </c>
      <c r="DQ5" s="304">
        <f>LIBR0223</f>
        <v>103762</v>
      </c>
      <c r="DR5" s="304">
        <f>LIBR0235</f>
        <v>6270</v>
      </c>
      <c r="DS5" s="304" t="str">
        <f>LIBR0242</f>
        <v>..</v>
      </c>
      <c r="DT5" s="304" t="str">
        <f>LIBR0236</f>
        <v>..</v>
      </c>
      <c r="DU5" s="304">
        <f>LIBR0084</f>
        <v>252297</v>
      </c>
      <c r="DV5" s="304">
        <f>LIBR0085</f>
        <v>175172</v>
      </c>
      <c r="DW5" s="304">
        <f>LIBR0086</f>
        <v>62.54</v>
      </c>
      <c r="DX5" s="304">
        <f>LIBR0087</f>
        <v>73.77</v>
      </c>
      <c r="DY5" s="304">
        <f>LIBR0088</f>
        <v>82.58</v>
      </c>
      <c r="DZ5" s="304">
        <f>LIBR0089</f>
        <v>393013</v>
      </c>
      <c r="EA5" s="304" t="str">
        <f>LIBR0090</f>
        <v>..</v>
      </c>
      <c r="EB5" s="304" t="str">
        <f>LIBR0091</f>
        <v>Full Count</v>
      </c>
      <c r="EC5" s="304">
        <f>LIBR0092</f>
        <v>101547</v>
      </c>
      <c r="ED5" s="304">
        <f>LIBR0093</f>
        <v>98</v>
      </c>
      <c r="EE5" s="304">
        <f>LIBR0094</f>
        <v>2506760</v>
      </c>
      <c r="EF5" s="304">
        <f>LIBR0095</f>
        <v>0</v>
      </c>
      <c r="EG5" s="304" t="str">
        <f>LIBR0096</f>
        <v>(Please Select)</v>
      </c>
      <c r="EH5" s="304" t="str">
        <f>LIBR0097</f>
        <v>..</v>
      </c>
      <c r="EI5" s="304">
        <f>LIBR0098</f>
        <v>7880310</v>
      </c>
      <c r="EJ5" s="304" t="str">
        <f>LIBR0099</f>
        <v>..</v>
      </c>
      <c r="EK5" s="304" t="str">
        <f>LIBR0100</f>
        <v>..</v>
      </c>
      <c r="EL5" s="304">
        <f>LIBR0101</f>
        <v>7020730</v>
      </c>
      <c r="EM5" s="304">
        <f>LIBR0102</f>
        <v>1379236</v>
      </c>
      <c r="EN5" s="304">
        <f>LIBR0103</f>
        <v>15328.4</v>
      </c>
      <c r="EO5" s="304">
        <f>LIBR0104</f>
        <v>123185.02</v>
      </c>
      <c r="EP5" s="304">
        <f>LIBR0105</f>
        <v>79364.850000000006</v>
      </c>
      <c r="EQ5" s="304">
        <f>LIBR0106</f>
        <v>92850.64</v>
      </c>
      <c r="ER5" s="304">
        <f>LIBR0107</f>
        <v>20561.98</v>
      </c>
      <c r="ES5" s="304">
        <f>LIBR0108</f>
        <v>56566.18</v>
      </c>
      <c r="ET5" s="304">
        <f>LIBR0110</f>
        <v>39763.53</v>
      </c>
      <c r="EU5" s="304">
        <f>LIBR0111</f>
        <v>2104.7399999999998</v>
      </c>
      <c r="EV5" s="304">
        <f>LIBR0237</f>
        <v>1018.59</v>
      </c>
      <c r="EW5" s="304">
        <f>LIBR0224</f>
        <v>49820.4</v>
      </c>
      <c r="EX5" s="304">
        <f>LIBR0225</f>
        <v>27648</v>
      </c>
      <c r="EY5" s="304">
        <f>LIBR0226</f>
        <v>68278</v>
      </c>
      <c r="EZ5" s="304">
        <f>LIBR0238</f>
        <v>2750</v>
      </c>
      <c r="FA5" s="304">
        <f>LIBR0243</f>
        <v>0</v>
      </c>
      <c r="FB5" s="304">
        <f>LIBR0239</f>
        <v>0</v>
      </c>
      <c r="FC5" s="304">
        <f>LIBR0118</f>
        <v>29726</v>
      </c>
      <c r="FD5" s="304">
        <f>LIBR0119</f>
        <v>0</v>
      </c>
      <c r="FE5" s="304">
        <f>LIBR0120</f>
        <v>111</v>
      </c>
      <c r="FF5" s="304">
        <f>LIBR0121</f>
        <v>609077.33000000007</v>
      </c>
      <c r="FG5" s="304">
        <f>LIBR0122</f>
        <v>500000</v>
      </c>
      <c r="FH5" s="304">
        <f>LIBR0123</f>
        <v>309922</v>
      </c>
      <c r="FI5" s="304">
        <f>LIBR0124</f>
        <v>91746</v>
      </c>
      <c r="FJ5" s="304">
        <f>LIBR0125</f>
        <v>7115</v>
      </c>
      <c r="FK5" s="304">
        <f>LIBR0126</f>
        <v>0</v>
      </c>
      <c r="FL5" s="304">
        <f>LIBR0127</f>
        <v>9917826.3300000001</v>
      </c>
      <c r="FM5" s="304">
        <f>LIBR0128</f>
        <v>49173</v>
      </c>
      <c r="FN5" s="304">
        <f>LIBR0129</f>
        <v>698</v>
      </c>
      <c r="FO5" s="304">
        <f>LIBR0130</f>
        <v>72054</v>
      </c>
      <c r="FP5" s="304">
        <f>LIBR0131</f>
        <v>9125</v>
      </c>
      <c r="FQ5" s="304">
        <f>LIBR0132</f>
        <v>0</v>
      </c>
      <c r="FR5" s="304">
        <f>LIBR0133</f>
        <v>24100</v>
      </c>
      <c r="FS5" s="304">
        <f>LIBR0134</f>
        <v>0</v>
      </c>
      <c r="FT5" s="304">
        <f>LIBR0135</f>
        <v>104018</v>
      </c>
      <c r="FU5" s="304">
        <f>LIBR0136</f>
        <v>148453</v>
      </c>
      <c r="FV5" s="304">
        <f>LIBR0137</f>
        <v>407621</v>
      </c>
      <c r="FW5" s="304">
        <f>LIBR0138</f>
        <v>9510205.3300000001</v>
      </c>
      <c r="FX5" s="304">
        <f>LIBR0139</f>
        <v>694266</v>
      </c>
      <c r="FY5" s="304">
        <f>LIBR0140</f>
        <v>7417000</v>
      </c>
      <c r="FZ5" s="304">
        <f>LIBR0141</f>
        <v>1117000</v>
      </c>
      <c r="GA5" s="304">
        <f>LIBR0142</f>
        <v>680000</v>
      </c>
      <c r="GB5" s="304">
        <f>LIBR0143</f>
        <v>982000</v>
      </c>
      <c r="GC5" s="304">
        <f>LIBR0144</f>
        <v>10196000</v>
      </c>
      <c r="GD5" s="304">
        <f>LIBR0145</f>
        <v>668000</v>
      </c>
      <c r="GE5" s="304">
        <f>LIBR0146</f>
        <v>9528000</v>
      </c>
      <c r="GF5" s="304">
        <f>LIBR0147</f>
        <v>695000</v>
      </c>
      <c r="GG5" s="304" t="str">
        <f>LIBR0148</f>
        <v>..</v>
      </c>
      <c r="GH5" s="304" t="str">
        <f>LIBR0149</f>
        <v>..</v>
      </c>
      <c r="GI5" s="304" t="str">
        <f>LIBR0150</f>
        <v>..</v>
      </c>
      <c r="GJ5" s="304" t="str">
        <f>LIBR0151</f>
        <v>..</v>
      </c>
      <c r="GK5" s="304" t="str">
        <f>LIBR0152</f>
        <v>..</v>
      </c>
      <c r="GL5" s="304" t="str">
        <f>LIBR0153</f>
        <v>..</v>
      </c>
      <c r="GM5" s="304" t="str">
        <f>LIBR0154</f>
        <v>..</v>
      </c>
      <c r="GN5" s="304" t="str">
        <f>LIBR0213</f>
        <v>..</v>
      </c>
      <c r="GO5" s="304" t="str">
        <f>LIBR0214</f>
        <v>..</v>
      </c>
      <c r="GP5" s="304" t="str">
        <f>LIBR0227</f>
        <v>..</v>
      </c>
      <c r="GQ5" s="304" t="str">
        <f>LIBR0170</f>
        <v>..</v>
      </c>
      <c r="GR5" s="304" t="str">
        <f>LIBR0171</f>
        <v>..</v>
      </c>
      <c r="GS5" s="304" t="str">
        <f>LIBR0173</f>
        <v>..</v>
      </c>
      <c r="GT5" s="304" t="str">
        <f>LIBR0174</f>
        <v>..</v>
      </c>
      <c r="GU5" s="304" t="str">
        <f>LIBR0175</f>
        <v xml:space="preserve">Note:  Edinburgh Library buildings closed on 19 March.                                                                                                                                                                                                                                                                                                               No 21 - Issues - figures are correct to 19 March when Libraries closed.  No 22 Visits - figures are correct to 29 Feb 2020.  No 92 - Online membership applications continued to be processed after building closures.     No 25 &amp; 26 - 25 based on full year. 26 Based on use until Libraries closed on 19 March.  No 64 Professional staff (now includes 4 staff who manage libraries as part of a wider role)
No 89 &amp; 94. - Edinburgh closed Libraries on 19 March at that point there was partial February returns from Libraries, there is no data for March the following returns are based on incomplete figures.           Section 11 - Inter-Library Loans - Information not available.                                                                                                                                                                                                                                        Spend lower than budget allocated particularly for books as lockdown affected invoicing and payments due to timing at financial year end. </v>
      </c>
      <c r="GV5" s="304">
        <f>'Service Points'!L37</f>
        <v>31</v>
      </c>
      <c r="GW5" s="304">
        <f>'Service Points'!M37</f>
        <v>0</v>
      </c>
      <c r="GX5" s="304">
        <f>'Service Points'!AR37</f>
        <v>31</v>
      </c>
      <c r="GY5" s="304">
        <f>'Service Points'!AS37</f>
        <v>0</v>
      </c>
      <c r="GZ5" s="304">
        <f>'Service Points'!AT37</f>
        <v>0</v>
      </c>
      <c r="HA5" s="304">
        <f>'Service Points'!AU37</f>
        <v>0</v>
      </c>
    </row>
    <row r="6" spans="1:209" ht="12.75" customHeight="1" x14ac:dyDescent="0.3">
      <c r="C6" s="164"/>
      <c r="D6" s="164"/>
      <c r="E6" s="164"/>
      <c r="F6" s="164"/>
      <c r="G6" s="164"/>
      <c r="H6" s="164"/>
      <c r="I6" s="164"/>
      <c r="J6" s="164"/>
      <c r="K6" s="164"/>
      <c r="L6" s="164"/>
      <c r="M6" s="164"/>
      <c r="N6" s="164"/>
      <c r="O6" s="164"/>
      <c r="P6" s="164"/>
      <c r="Q6" s="164"/>
      <c r="R6" s="164"/>
      <c r="S6" s="164"/>
      <c r="T6" s="164"/>
      <c r="U6" s="164"/>
      <c r="V6" s="164"/>
      <c r="W6" s="164"/>
      <c r="X6" s="164"/>
      <c r="Y6" s="164"/>
      <c r="Z6" s="164"/>
      <c r="AA6" s="164"/>
      <c r="AB6" s="164"/>
      <c r="AC6" s="164"/>
      <c r="AD6" s="164"/>
      <c r="AE6" s="164"/>
      <c r="AF6" s="164"/>
      <c r="AG6" s="164"/>
      <c r="AH6" s="164"/>
      <c r="AI6" s="164"/>
      <c r="AJ6" s="164"/>
      <c r="AK6" s="164"/>
      <c r="AL6" s="164"/>
      <c r="AM6" s="164"/>
      <c r="AN6" s="164"/>
      <c r="AO6" s="164"/>
      <c r="BG6" s="164"/>
      <c r="BH6" s="164"/>
      <c r="BI6" s="164"/>
      <c r="BJ6" s="164"/>
      <c r="BK6" s="164"/>
      <c r="BL6" s="164"/>
      <c r="BM6" s="164"/>
      <c r="BN6" s="164"/>
      <c r="BO6" s="164"/>
      <c r="BP6" s="164"/>
      <c r="BQ6" s="164"/>
      <c r="BT6" s="164"/>
      <c r="BU6" s="164"/>
      <c r="BV6" s="164"/>
      <c r="BW6" s="164"/>
      <c r="BX6" s="164"/>
      <c r="BY6" s="164"/>
      <c r="CA6" s="164"/>
      <c r="FF6" s="164"/>
      <c r="FR6" s="164"/>
      <c r="FW6" s="164"/>
      <c r="FY6" s="164"/>
      <c r="FZ6" s="164"/>
    </row>
    <row r="7" spans="1:209" ht="12.75" customHeight="1" thickBot="1" x14ac:dyDescent="0.35">
      <c r="I7" s="165"/>
      <c r="J7" s="165"/>
      <c r="K7" s="165"/>
      <c r="L7" s="165"/>
      <c r="M7" s="165"/>
      <c r="N7" s="165"/>
      <c r="O7" s="165"/>
      <c r="P7" s="165"/>
      <c r="Q7" s="165"/>
      <c r="R7" s="165"/>
      <c r="S7" s="165"/>
      <c r="T7" s="165"/>
      <c r="U7" s="165"/>
      <c r="V7" s="165"/>
      <c r="W7" s="165"/>
      <c r="X7" s="165"/>
      <c r="Y7" s="165"/>
      <c r="Z7" s="165"/>
      <c r="AA7" s="165"/>
      <c r="AB7" s="165"/>
      <c r="AC7" s="165"/>
      <c r="AD7" s="165"/>
      <c r="AE7" s="165"/>
      <c r="AF7" s="165"/>
      <c r="AG7" s="165"/>
      <c r="AH7" s="165"/>
      <c r="AI7" s="165"/>
      <c r="AJ7" s="165"/>
      <c r="AK7" s="165"/>
      <c r="AL7" s="165"/>
      <c r="AM7" s="165"/>
      <c r="AN7" s="165"/>
      <c r="AO7" s="165"/>
      <c r="BG7" s="165"/>
      <c r="BH7" s="165"/>
      <c r="BI7" s="165"/>
      <c r="BJ7" s="165"/>
      <c r="BK7" s="165"/>
      <c r="BL7" s="165"/>
      <c r="BM7" s="165"/>
      <c r="BO7" s="165"/>
      <c r="BP7" s="165"/>
      <c r="BQ7" s="165"/>
      <c r="BS7" s="165"/>
      <c r="BT7" s="165"/>
      <c r="BU7" s="165"/>
      <c r="BV7" s="165"/>
      <c r="BW7" s="165"/>
      <c r="BX7" s="165"/>
      <c r="BY7" s="165"/>
      <c r="CA7" s="165"/>
      <c r="FF7" s="164"/>
      <c r="FR7" s="164"/>
    </row>
    <row r="8" spans="1:209" ht="12.75" customHeight="1" thickBot="1" x14ac:dyDescent="0.35">
      <c r="A8" s="166" t="s">
        <v>94</v>
      </c>
      <c r="B8" s="167">
        <f>COUNTIF($L$5:$GU$5,"na")+COUNTIF($L$5:$GU$5,"n/a")+COUNTIF($L$5:$GU$5,"n / a")</f>
        <v>0</v>
      </c>
      <c r="E8" s="270" t="s">
        <v>727</v>
      </c>
      <c r="F8" s="270" t="s">
        <v>473</v>
      </c>
      <c r="G8" s="272" t="s">
        <v>779</v>
      </c>
      <c r="H8" s="272" t="s">
        <v>780</v>
      </c>
      <c r="I8" s="270" t="s">
        <v>84</v>
      </c>
      <c r="J8" s="272" t="s">
        <v>6860</v>
      </c>
      <c r="K8" s="272" t="s">
        <v>6881</v>
      </c>
      <c r="L8" s="270" t="s">
        <v>748</v>
      </c>
      <c r="M8" s="270" t="s">
        <v>750</v>
      </c>
      <c r="O8" s="163" t="s">
        <v>77</v>
      </c>
      <c r="FZ8" s="164"/>
    </row>
    <row r="9" spans="1:209" ht="12.75" customHeight="1" x14ac:dyDescent="0.3">
      <c r="E9" s="56" t="str">
        <f>Data!$A$5</f>
        <v>S8602</v>
      </c>
      <c r="F9" s="56" t="str">
        <f>Data!$B$5</f>
        <v>Edinburgh</v>
      </c>
      <c r="G9" s="56" t="str">
        <f>'Service Points'!A38</f>
        <v>S8602_1</v>
      </c>
      <c r="H9" s="56" t="str">
        <f>'Service Points'!D38</f>
        <v>Balerno</v>
      </c>
      <c r="I9" s="56" t="str">
        <f>'Service Points'!E38</f>
        <v>Static</v>
      </c>
      <c r="J9" s="56">
        <f>'Service Points'!F38</f>
        <v>32</v>
      </c>
      <c r="K9" s="56">
        <f>'Service Points'!G38</f>
        <v>0</v>
      </c>
      <c r="L9" s="56" t="str">
        <f>'Service Points'!H38</f>
        <v>Local Authority Run Library</v>
      </c>
      <c r="M9" s="56" t="str">
        <f>'Service Points'!I38</f>
        <v>Yes</v>
      </c>
      <c r="O9" s="168" t="s">
        <v>6841</v>
      </c>
      <c r="FR9" s="164"/>
      <c r="FZ9" s="164"/>
    </row>
    <row r="10" spans="1:209" ht="12.75" customHeight="1" x14ac:dyDescent="0.3">
      <c r="E10" s="56" t="str">
        <f>Data!$A$5</f>
        <v>S8602</v>
      </c>
      <c r="F10" s="56" t="str">
        <f>Data!$B$5</f>
        <v>Edinburgh</v>
      </c>
      <c r="G10" s="56" t="str">
        <f>'Service Points'!A39</f>
        <v>S8602_2</v>
      </c>
      <c r="H10" s="56" t="str">
        <f>'Service Points'!D39</f>
        <v>Balgreen</v>
      </c>
      <c r="I10" s="56" t="str">
        <f>'Service Points'!E39</f>
        <v>Static</v>
      </c>
      <c r="J10" s="56">
        <f>'Service Points'!F39</f>
        <v>32</v>
      </c>
      <c r="K10" s="56">
        <f>'Service Points'!G39</f>
        <v>0</v>
      </c>
      <c r="L10" s="56" t="str">
        <f>'Service Points'!H39</f>
        <v>Local Authority Run Library</v>
      </c>
      <c r="M10" s="56" t="str">
        <f>'Service Points'!I39</f>
        <v>Yes</v>
      </c>
      <c r="O10" s="163" t="s">
        <v>810</v>
      </c>
      <c r="BR10" s="164"/>
      <c r="CS10" s="164"/>
      <c r="FR10" s="164"/>
    </row>
    <row r="11" spans="1:209" ht="12.75" customHeight="1" x14ac:dyDescent="0.3">
      <c r="E11" s="56" t="str">
        <f>Data!$A$5</f>
        <v>S8602</v>
      </c>
      <c r="F11" s="56" t="str">
        <f>Data!$B$5</f>
        <v>Edinburgh</v>
      </c>
      <c r="G11" s="56" t="str">
        <f>'Service Points'!A40</f>
        <v>S8602_3</v>
      </c>
      <c r="H11" s="56" t="str">
        <f>'Service Points'!D40</f>
        <v>Blackhall</v>
      </c>
      <c r="I11" s="56" t="str">
        <f>'Service Points'!E40</f>
        <v>Static</v>
      </c>
      <c r="J11" s="56">
        <f>'Service Points'!F40</f>
        <v>51</v>
      </c>
      <c r="K11" s="56">
        <f>'Service Points'!G40</f>
        <v>0</v>
      </c>
      <c r="L11" s="56" t="str">
        <f>'Service Points'!H40</f>
        <v>Local Authority Run Library</v>
      </c>
      <c r="M11" s="56" t="str">
        <f>'Service Points'!I40</f>
        <v>Yes</v>
      </c>
      <c r="O11" s="163" t="s">
        <v>811</v>
      </c>
      <c r="BZ11" s="164"/>
      <c r="CS11" s="164"/>
      <c r="FR11" s="164"/>
    </row>
    <row r="12" spans="1:209" ht="12.75" customHeight="1" x14ac:dyDescent="0.3">
      <c r="E12" s="56" t="str">
        <f>Data!$A$5</f>
        <v>S8602</v>
      </c>
      <c r="F12" s="56" t="str">
        <f>Data!$B$5</f>
        <v>Edinburgh</v>
      </c>
      <c r="G12" s="56" t="str">
        <f>'Service Points'!A41</f>
        <v>S8602_4</v>
      </c>
      <c r="H12" s="56" t="str">
        <f>'Service Points'!D41</f>
        <v>Central</v>
      </c>
      <c r="I12" s="56" t="str">
        <f>'Service Points'!E41</f>
        <v>Static</v>
      </c>
      <c r="J12" s="56">
        <f>'Service Points'!F41</f>
        <v>0</v>
      </c>
      <c r="K12" s="56">
        <f>'Service Points'!G41</f>
        <v>0</v>
      </c>
      <c r="L12" s="56" t="str">
        <f>'Service Points'!H41</f>
        <v>Local Authority Run Library</v>
      </c>
      <c r="M12" s="56" t="str">
        <f>'Service Points'!I41</f>
        <v>Yes</v>
      </c>
      <c r="O12" s="56" t="s">
        <v>6842</v>
      </c>
      <c r="BR12" s="164"/>
      <c r="DD12" s="164"/>
      <c r="FR12" s="164"/>
      <c r="GB12" s="164"/>
    </row>
    <row r="13" spans="1:209" ht="12.75" customHeight="1" x14ac:dyDescent="0.3">
      <c r="A13" s="56" t="s">
        <v>70</v>
      </c>
      <c r="B13" s="56" t="s">
        <v>353</v>
      </c>
      <c r="E13" s="56" t="str">
        <f>Data!$A$5</f>
        <v>S8602</v>
      </c>
      <c r="F13" s="56" t="str">
        <f>Data!$B$5</f>
        <v>Edinburgh</v>
      </c>
      <c r="G13" s="56" t="str">
        <f>'Service Points'!A42</f>
        <v>S8602_5</v>
      </c>
      <c r="H13" s="56" t="str">
        <f>'Service Points'!D42</f>
        <v>Colinton</v>
      </c>
      <c r="I13" s="56" t="str">
        <f>'Service Points'!E42</f>
        <v>Static</v>
      </c>
      <c r="J13" s="56">
        <f>'Service Points'!F42</f>
        <v>32</v>
      </c>
      <c r="K13" s="56">
        <f>'Service Points'!G42</f>
        <v>0</v>
      </c>
      <c r="L13" s="56" t="str">
        <f>'Service Points'!H42</f>
        <v>Local Authority Run Library</v>
      </c>
      <c r="M13" s="56" t="str">
        <f>'Service Points'!I42</f>
        <v>Yes</v>
      </c>
      <c r="BZ13" s="164"/>
      <c r="DD13" s="164"/>
      <c r="FR13" s="164"/>
      <c r="GB13" s="164"/>
    </row>
    <row r="14" spans="1:209" ht="12.75" customHeight="1" x14ac:dyDescent="0.3">
      <c r="A14" s="56" t="s">
        <v>241</v>
      </c>
      <c r="B14" s="56" t="s">
        <v>223</v>
      </c>
      <c r="E14" s="56" t="str">
        <f>Data!$A$5</f>
        <v>S8602</v>
      </c>
      <c r="F14" s="56" t="str">
        <f>Data!$B$5</f>
        <v>Edinburgh</v>
      </c>
      <c r="G14" s="56" t="str">
        <f>'Service Points'!A43</f>
        <v>S8602_6</v>
      </c>
      <c r="H14" s="56" t="str">
        <f>'Service Points'!D43</f>
        <v>Corstorphine</v>
      </c>
      <c r="I14" s="56" t="str">
        <f>'Service Points'!E43</f>
        <v>Static</v>
      </c>
      <c r="J14" s="56">
        <f>'Service Points'!F43</f>
        <v>42</v>
      </c>
      <c r="K14" s="56">
        <f>'Service Points'!G43</f>
        <v>0</v>
      </c>
      <c r="L14" s="56" t="str">
        <f>'Service Points'!H43</f>
        <v>Local Authority Run Library</v>
      </c>
      <c r="M14" s="56" t="str">
        <f>'Service Points'!I43</f>
        <v>Yes</v>
      </c>
      <c r="O14" s="56" t="s">
        <v>77</v>
      </c>
      <c r="DD14" s="164"/>
      <c r="FR14" s="164"/>
      <c r="GB14" s="164"/>
    </row>
    <row r="15" spans="1:209" ht="12.75" customHeight="1" x14ac:dyDescent="0.3">
      <c r="A15" s="56" t="s">
        <v>249</v>
      </c>
      <c r="B15" s="56" t="s">
        <v>224</v>
      </c>
      <c r="E15" s="56" t="str">
        <f>Data!$A$5</f>
        <v>S8602</v>
      </c>
      <c r="F15" s="56" t="str">
        <f>Data!$B$5</f>
        <v>Edinburgh</v>
      </c>
      <c r="G15" s="56" t="str">
        <f>'Service Points'!A44</f>
        <v>S8602_7</v>
      </c>
      <c r="H15" s="56" t="str">
        <f>'Service Points'!D44</f>
        <v>Craigmillar</v>
      </c>
      <c r="I15" s="56" t="str">
        <f>'Service Points'!E44</f>
        <v>Static</v>
      </c>
      <c r="J15" s="56">
        <f>'Service Points'!F44</f>
        <v>51</v>
      </c>
      <c r="K15" s="56">
        <f>'Service Points'!G44</f>
        <v>0</v>
      </c>
      <c r="L15" s="56" t="str">
        <f>'Service Points'!H44</f>
        <v>Local Authority Run Library</v>
      </c>
      <c r="M15" s="56" t="str">
        <f>'Service Points'!I44</f>
        <v>Yes</v>
      </c>
      <c r="O15" s="56" t="s">
        <v>778</v>
      </c>
      <c r="BZ15" s="164"/>
      <c r="FR15" s="164"/>
      <c r="GX15" s="162"/>
    </row>
    <row r="16" spans="1:209" ht="12.75" customHeight="1" x14ac:dyDescent="0.3">
      <c r="A16" s="56" t="s">
        <v>720</v>
      </c>
      <c r="B16" s="56" t="s">
        <v>225</v>
      </c>
      <c r="E16" s="56" t="str">
        <f>Data!$A$5</f>
        <v>S8602</v>
      </c>
      <c r="F16" s="56" t="str">
        <f>Data!$B$5</f>
        <v>Edinburgh</v>
      </c>
      <c r="G16" s="56" t="str">
        <f>'Service Points'!A45</f>
        <v>S8602_8</v>
      </c>
      <c r="H16" s="56" t="str">
        <f>'Service Points'!D45</f>
        <v>Currie</v>
      </c>
      <c r="I16" s="56" t="str">
        <f>'Service Points'!E45</f>
        <v>Static</v>
      </c>
      <c r="J16" s="56">
        <f>'Service Points'!F45</f>
        <v>42</v>
      </c>
      <c r="K16" s="56">
        <f>'Service Points'!G45</f>
        <v>0</v>
      </c>
      <c r="L16" s="56" t="str">
        <f>'Service Points'!H45</f>
        <v>Local Authority Run Library</v>
      </c>
      <c r="M16" s="56" t="str">
        <f>'Service Points'!I45</f>
        <v>Yes</v>
      </c>
      <c r="O16" s="56" t="s">
        <v>55</v>
      </c>
      <c r="DD16" s="164"/>
      <c r="FR16" s="164"/>
    </row>
    <row r="17" spans="1:203" ht="12.75" customHeight="1" x14ac:dyDescent="0.3">
      <c r="A17" s="56" t="s">
        <v>721</v>
      </c>
      <c r="B17" s="56" t="s">
        <v>60</v>
      </c>
      <c r="E17" s="56" t="str">
        <f>Data!$A$5</f>
        <v>S8602</v>
      </c>
      <c r="F17" s="56" t="str">
        <f>Data!$B$5</f>
        <v>Edinburgh</v>
      </c>
      <c r="G17" s="56" t="str">
        <f>'Service Points'!A46</f>
        <v>S8602_9</v>
      </c>
      <c r="H17" s="56" t="str">
        <f>'Service Points'!D46</f>
        <v>Drumbrae</v>
      </c>
      <c r="I17" s="56" t="str">
        <f>'Service Points'!E46</f>
        <v>Static</v>
      </c>
      <c r="J17" s="56">
        <f>'Service Points'!F46</f>
        <v>51</v>
      </c>
      <c r="K17" s="56">
        <f>'Service Points'!G46</f>
        <v>0</v>
      </c>
      <c r="L17" s="56" t="str">
        <f>'Service Points'!H46</f>
        <v>Local Authority Run Library</v>
      </c>
      <c r="M17" s="56" t="str">
        <f>'Service Points'!I46</f>
        <v>Yes</v>
      </c>
      <c r="O17" s="56" t="s">
        <v>56</v>
      </c>
      <c r="FF17" s="164"/>
      <c r="FR17" s="164"/>
    </row>
    <row r="18" spans="1:203" ht="12.75" customHeight="1" x14ac:dyDescent="0.3">
      <c r="A18" s="56" t="s">
        <v>141</v>
      </c>
      <c r="B18" s="56" t="s">
        <v>140</v>
      </c>
      <c r="E18" s="56" t="str">
        <f>Data!$A$5</f>
        <v>S8602</v>
      </c>
      <c r="F18" s="56" t="str">
        <f>Data!$B$5</f>
        <v>Edinburgh</v>
      </c>
      <c r="G18" s="56" t="str">
        <f>'Service Points'!A47</f>
        <v>S8602_10</v>
      </c>
      <c r="H18" s="56" t="str">
        <f>'Service Points'!D47</f>
        <v>Fountainbridge</v>
      </c>
      <c r="I18" s="56" t="str">
        <f>'Service Points'!E47</f>
        <v>Static</v>
      </c>
      <c r="J18" s="56">
        <f>'Service Points'!F47</f>
        <v>42</v>
      </c>
      <c r="K18" s="56">
        <f>'Service Points'!G47</f>
        <v>0</v>
      </c>
      <c r="L18" s="56" t="str">
        <f>'Service Points'!H47</f>
        <v>Local Authority Run Library</v>
      </c>
      <c r="M18" s="56" t="str">
        <f>'Service Points'!I47</f>
        <v>Yes</v>
      </c>
      <c r="DD18" s="164"/>
      <c r="FR18" s="164"/>
    </row>
    <row r="19" spans="1:203" ht="12.75" customHeight="1" x14ac:dyDescent="0.3">
      <c r="A19" s="56" t="s">
        <v>242</v>
      </c>
      <c r="B19" s="56" t="s">
        <v>142</v>
      </c>
      <c r="E19" s="56" t="str">
        <f>Data!$A$5</f>
        <v>S8602</v>
      </c>
      <c r="F19" s="56" t="str">
        <f>Data!$B$5</f>
        <v>Edinburgh</v>
      </c>
      <c r="G19" s="56" t="str">
        <f>'Service Points'!A48</f>
        <v>S8602_11</v>
      </c>
      <c r="H19" s="56" t="str">
        <f>'Service Points'!D48</f>
        <v>Gilmerton</v>
      </c>
      <c r="I19" s="56" t="str">
        <f>'Service Points'!E48</f>
        <v>Static</v>
      </c>
      <c r="J19" s="56">
        <f>'Service Points'!F48</f>
        <v>32</v>
      </c>
      <c r="K19" s="56">
        <f>'Service Points'!G48</f>
        <v>0</v>
      </c>
      <c r="L19" s="56" t="str">
        <f>'Service Points'!H48</f>
        <v>Local Authority Run Library</v>
      </c>
      <c r="M19" s="56" t="str">
        <f>'Service Points'!I48</f>
        <v>Yes</v>
      </c>
      <c r="O19" s="56" t="s">
        <v>78</v>
      </c>
      <c r="T19" s="56">
        <v>1</v>
      </c>
      <c r="U19" s="56">
        <v>2</v>
      </c>
      <c r="V19" s="56">
        <v>3</v>
      </c>
      <c r="W19" s="56">
        <v>4</v>
      </c>
      <c r="X19" s="56">
        <v>5</v>
      </c>
      <c r="Y19" s="56">
        <v>6</v>
      </c>
      <c r="Z19" s="56">
        <v>7</v>
      </c>
      <c r="AA19" s="56">
        <v>8</v>
      </c>
      <c r="AB19" s="56">
        <v>9</v>
      </c>
      <c r="AC19" s="56">
        <v>10</v>
      </c>
      <c r="AD19" s="56">
        <v>11</v>
      </c>
      <c r="AE19" s="56">
        <v>12</v>
      </c>
      <c r="AF19" s="56">
        <v>13</v>
      </c>
      <c r="AG19" s="56">
        <v>14</v>
      </c>
      <c r="AH19" s="56">
        <v>15</v>
      </c>
      <c r="AI19" s="56">
        <v>16</v>
      </c>
      <c r="AJ19" s="56">
        <v>17</v>
      </c>
      <c r="AK19" s="56">
        <v>18</v>
      </c>
      <c r="AL19" s="56">
        <v>19</v>
      </c>
      <c r="AM19" s="56">
        <v>20</v>
      </c>
      <c r="AN19" s="56">
        <v>21</v>
      </c>
      <c r="AO19" s="56">
        <v>22</v>
      </c>
      <c r="AP19" s="56">
        <v>23</v>
      </c>
      <c r="AQ19" s="56">
        <v>24</v>
      </c>
      <c r="AR19" s="56">
        <v>25</v>
      </c>
      <c r="AS19" s="56">
        <v>26</v>
      </c>
      <c r="AT19" s="56">
        <v>27</v>
      </c>
      <c r="AU19" s="56">
        <v>28</v>
      </c>
      <c r="AV19" s="56">
        <v>29</v>
      </c>
      <c r="AW19" s="56">
        <v>30</v>
      </c>
      <c r="AX19" s="56">
        <v>31</v>
      </c>
      <c r="AY19" s="56">
        <v>32</v>
      </c>
      <c r="AZ19" s="56">
        <v>33</v>
      </c>
      <c r="BA19" s="56">
        <v>34</v>
      </c>
      <c r="BB19" s="56">
        <v>35</v>
      </c>
      <c r="BC19" s="56">
        <v>36</v>
      </c>
      <c r="BD19" s="56">
        <v>37</v>
      </c>
      <c r="BE19" s="56">
        <v>38</v>
      </c>
      <c r="BF19" s="56">
        <v>39</v>
      </c>
      <c r="BG19" s="56">
        <v>40</v>
      </c>
      <c r="BH19" s="56">
        <v>41</v>
      </c>
      <c r="BI19" s="56">
        <v>42</v>
      </c>
      <c r="BJ19" s="56">
        <v>43</v>
      </c>
      <c r="BK19" s="56">
        <v>44</v>
      </c>
      <c r="BL19" s="56">
        <v>45</v>
      </c>
      <c r="BM19" s="56">
        <v>46</v>
      </c>
      <c r="BN19" s="56">
        <v>47</v>
      </c>
      <c r="BO19" s="56">
        <v>48</v>
      </c>
      <c r="BP19" s="56">
        <v>49</v>
      </c>
      <c r="BQ19" s="56">
        <v>50</v>
      </c>
      <c r="BR19" s="56">
        <v>51</v>
      </c>
      <c r="BS19" s="56">
        <v>52</v>
      </c>
      <c r="BT19" s="56">
        <v>53</v>
      </c>
      <c r="BU19" s="56">
        <v>54</v>
      </c>
      <c r="BV19" s="56">
        <v>55</v>
      </c>
      <c r="BW19" s="56">
        <v>56</v>
      </c>
      <c r="BX19" s="56">
        <v>57</v>
      </c>
      <c r="BY19" s="56">
        <v>58</v>
      </c>
      <c r="BZ19" s="56">
        <v>59</v>
      </c>
      <c r="CA19" s="56">
        <v>60</v>
      </c>
      <c r="CB19" s="56">
        <v>61</v>
      </c>
      <c r="CC19" s="56">
        <v>62</v>
      </c>
      <c r="CD19" s="56">
        <v>63</v>
      </c>
      <c r="CE19" s="56">
        <v>64</v>
      </c>
      <c r="CF19" s="56">
        <v>65</v>
      </c>
      <c r="CG19" s="56">
        <v>66</v>
      </c>
      <c r="CH19" s="56">
        <v>67</v>
      </c>
      <c r="CI19" s="56">
        <v>68</v>
      </c>
      <c r="CJ19" s="56">
        <v>69</v>
      </c>
      <c r="CK19" s="56">
        <v>70</v>
      </c>
      <c r="CL19" s="56">
        <v>71</v>
      </c>
      <c r="CM19" s="56">
        <v>72</v>
      </c>
      <c r="CN19" s="56">
        <v>73</v>
      </c>
      <c r="CO19" s="56">
        <v>74</v>
      </c>
      <c r="CP19" s="56">
        <v>75</v>
      </c>
      <c r="CQ19" s="56">
        <v>76</v>
      </c>
      <c r="CR19" s="56">
        <v>77</v>
      </c>
      <c r="CS19" s="56">
        <v>78</v>
      </c>
      <c r="CT19" s="56">
        <v>79</v>
      </c>
      <c r="CU19" s="56">
        <v>80</v>
      </c>
      <c r="CV19" s="56">
        <v>81</v>
      </c>
      <c r="CW19" s="56">
        <v>82</v>
      </c>
      <c r="CX19" s="56">
        <v>83</v>
      </c>
      <c r="CY19" s="56">
        <v>84</v>
      </c>
      <c r="CZ19" s="56">
        <v>85</v>
      </c>
      <c r="DA19" s="56">
        <v>86</v>
      </c>
      <c r="DB19" s="56">
        <v>87</v>
      </c>
      <c r="DC19" s="56">
        <v>88</v>
      </c>
      <c r="DD19" s="56">
        <v>89</v>
      </c>
      <c r="DE19" s="56">
        <v>90</v>
      </c>
      <c r="DF19" s="56">
        <v>91</v>
      </c>
      <c r="DG19" s="56">
        <v>92</v>
      </c>
      <c r="DH19" s="56">
        <v>93</v>
      </c>
      <c r="DI19" s="56">
        <v>94</v>
      </c>
      <c r="DJ19" s="56">
        <v>95</v>
      </c>
      <c r="DK19" s="56">
        <v>96</v>
      </c>
      <c r="DL19" s="56">
        <v>97</v>
      </c>
      <c r="DM19" s="56">
        <v>98</v>
      </c>
      <c r="DN19" s="56">
        <v>99</v>
      </c>
      <c r="DO19" s="56">
        <v>100</v>
      </c>
      <c r="DP19" s="56">
        <v>101</v>
      </c>
      <c r="DQ19" s="56">
        <v>102</v>
      </c>
      <c r="DR19" s="56">
        <v>103</v>
      </c>
      <c r="DS19" s="56">
        <v>104</v>
      </c>
      <c r="DT19" s="56">
        <v>105</v>
      </c>
      <c r="DU19" s="56">
        <v>106</v>
      </c>
      <c r="DV19" s="56">
        <v>107</v>
      </c>
      <c r="DW19" s="56">
        <v>108</v>
      </c>
      <c r="DX19" s="56">
        <v>109</v>
      </c>
      <c r="DY19" s="56">
        <v>110</v>
      </c>
      <c r="DZ19" s="56">
        <v>111</v>
      </c>
      <c r="EA19" s="56">
        <v>112</v>
      </c>
      <c r="EB19" s="56">
        <v>113</v>
      </c>
      <c r="EC19" s="56">
        <v>114</v>
      </c>
      <c r="ED19" s="56">
        <v>115</v>
      </c>
      <c r="EE19" s="56">
        <v>116</v>
      </c>
      <c r="EF19" s="56">
        <v>117</v>
      </c>
      <c r="EG19" s="56">
        <v>118</v>
      </c>
      <c r="EH19" s="56">
        <v>119</v>
      </c>
      <c r="EI19" s="56">
        <v>120</v>
      </c>
      <c r="EJ19" s="56">
        <v>121</v>
      </c>
      <c r="EK19" s="56">
        <v>122</v>
      </c>
      <c r="EL19" s="56">
        <v>123</v>
      </c>
      <c r="EM19" s="56">
        <v>124</v>
      </c>
      <c r="EN19" s="56">
        <v>125</v>
      </c>
      <c r="EO19" s="56">
        <v>126</v>
      </c>
      <c r="EP19" s="56">
        <v>127</v>
      </c>
      <c r="EQ19" s="56">
        <v>128</v>
      </c>
      <c r="ER19" s="56">
        <v>129</v>
      </c>
      <c r="ES19" s="56">
        <v>130</v>
      </c>
      <c r="ET19" s="56">
        <v>131</v>
      </c>
      <c r="EU19" s="56">
        <v>132</v>
      </c>
      <c r="EV19" s="56">
        <v>133</v>
      </c>
      <c r="EW19" s="56">
        <v>134</v>
      </c>
      <c r="EX19" s="56">
        <v>135</v>
      </c>
      <c r="EY19" s="56">
        <v>136</v>
      </c>
      <c r="EZ19" s="56">
        <v>137</v>
      </c>
      <c r="FA19" s="56">
        <v>138</v>
      </c>
      <c r="FB19" s="56">
        <v>139</v>
      </c>
      <c r="FC19" s="56">
        <v>140</v>
      </c>
      <c r="FD19" s="56">
        <v>141</v>
      </c>
      <c r="FE19" s="56">
        <v>142</v>
      </c>
      <c r="FF19" s="56">
        <v>143</v>
      </c>
      <c r="FG19" s="56">
        <v>144</v>
      </c>
      <c r="FH19" s="56">
        <v>145</v>
      </c>
      <c r="FI19" s="56">
        <v>146</v>
      </c>
      <c r="FJ19" s="56">
        <v>147</v>
      </c>
      <c r="FK19" s="56">
        <v>148</v>
      </c>
      <c r="FL19" s="56">
        <v>149</v>
      </c>
      <c r="FM19" s="56">
        <v>150</v>
      </c>
      <c r="FN19" s="56">
        <v>151</v>
      </c>
      <c r="FO19" s="56">
        <v>152</v>
      </c>
      <c r="FP19" s="56">
        <v>153</v>
      </c>
      <c r="FQ19" s="56">
        <v>154</v>
      </c>
      <c r="FR19" s="56">
        <v>155</v>
      </c>
      <c r="FS19" s="56">
        <v>156</v>
      </c>
      <c r="FT19" s="56">
        <v>157</v>
      </c>
      <c r="FU19" s="56">
        <v>158</v>
      </c>
      <c r="FV19" s="56">
        <v>159</v>
      </c>
      <c r="FW19" s="56">
        <v>160</v>
      </c>
      <c r="FX19" s="56">
        <v>161</v>
      </c>
      <c r="FY19" s="56">
        <v>162</v>
      </c>
      <c r="FZ19" s="56">
        <v>163</v>
      </c>
      <c r="GA19" s="56">
        <v>164</v>
      </c>
      <c r="GB19" s="56">
        <v>165</v>
      </c>
      <c r="GC19" s="56">
        <v>166</v>
      </c>
      <c r="GD19" s="56">
        <v>167</v>
      </c>
      <c r="GE19" s="56">
        <v>168</v>
      </c>
      <c r="GF19" s="56">
        <v>169</v>
      </c>
      <c r="GG19" s="56">
        <v>170</v>
      </c>
      <c r="GH19" s="56">
        <v>171</v>
      </c>
      <c r="GI19" s="56">
        <v>172</v>
      </c>
      <c r="GJ19" s="56">
        <v>173</v>
      </c>
      <c r="GK19" s="56">
        <v>174</v>
      </c>
      <c r="GL19" s="56">
        <v>175</v>
      </c>
      <c r="GM19" s="56">
        <v>176</v>
      </c>
      <c r="GN19" s="56">
        <v>177</v>
      </c>
      <c r="GO19" s="56">
        <v>178</v>
      </c>
      <c r="GP19" s="56">
        <v>179</v>
      </c>
      <c r="GQ19" s="56">
        <v>180</v>
      </c>
      <c r="GR19" s="56">
        <v>181</v>
      </c>
      <c r="GS19" s="56">
        <v>182</v>
      </c>
      <c r="GT19" s="56">
        <v>183</v>
      </c>
      <c r="GU19" s="56">
        <v>184</v>
      </c>
    </row>
    <row r="20" spans="1:203" ht="12.75" customHeight="1" x14ac:dyDescent="0.3">
      <c r="A20" s="56" t="s">
        <v>396</v>
      </c>
      <c r="B20" s="56" t="s">
        <v>395</v>
      </c>
      <c r="E20" s="56" t="str">
        <f>Data!$A$5</f>
        <v>S8602</v>
      </c>
      <c r="F20" s="56" t="str">
        <f>Data!$B$5</f>
        <v>Edinburgh</v>
      </c>
      <c r="G20" s="56" t="str">
        <f>'Service Points'!A49</f>
        <v>S8602_12</v>
      </c>
      <c r="H20" s="56" t="str">
        <f>'Service Points'!D49</f>
        <v>Granton</v>
      </c>
      <c r="I20" s="56" t="str">
        <f>'Service Points'!E49</f>
        <v>Static</v>
      </c>
      <c r="J20" s="56">
        <f>'Service Points'!F49</f>
        <v>32</v>
      </c>
      <c r="K20" s="56">
        <f>'Service Points'!G49</f>
        <v>0</v>
      </c>
      <c r="L20" s="56" t="str">
        <f>'Service Points'!H49</f>
        <v>Local Authority Run Library</v>
      </c>
      <c r="M20" s="56" t="str">
        <f>'Service Points'!I49</f>
        <v>Yes</v>
      </c>
      <c r="O20" s="56" t="s">
        <v>39</v>
      </c>
      <c r="FR20" s="164"/>
    </row>
    <row r="21" spans="1:203" ht="12.75" customHeight="1" x14ac:dyDescent="0.3">
      <c r="A21" s="56" t="s">
        <v>149</v>
      </c>
      <c r="B21" s="56" t="s">
        <v>148</v>
      </c>
      <c r="E21" s="56" t="str">
        <f>Data!$A$5</f>
        <v>S8602</v>
      </c>
      <c r="F21" s="56" t="str">
        <f>Data!$B$5</f>
        <v>Edinburgh</v>
      </c>
      <c r="G21" s="56" t="str">
        <f>'Service Points'!A50</f>
        <v>S8602_13</v>
      </c>
      <c r="H21" s="56" t="str">
        <f>'Service Points'!D50</f>
        <v>Kirkliston</v>
      </c>
      <c r="I21" s="56" t="str">
        <f>'Service Points'!E50</f>
        <v>Static</v>
      </c>
      <c r="J21" s="56">
        <f>'Service Points'!F50</f>
        <v>32</v>
      </c>
      <c r="K21" s="56">
        <f>'Service Points'!G50</f>
        <v>0</v>
      </c>
      <c r="L21" s="56" t="str">
        <f>'Service Points'!H50</f>
        <v>Local Authority Run Library</v>
      </c>
      <c r="M21" s="56" t="str">
        <f>'Service Points'!I50</f>
        <v>Yes</v>
      </c>
      <c r="O21" s="56" t="s">
        <v>40</v>
      </c>
      <c r="DD21" s="164"/>
      <c r="FF21" s="164"/>
      <c r="FR21" s="164"/>
    </row>
    <row r="22" spans="1:203" ht="12.75" customHeight="1" x14ac:dyDescent="0.3">
      <c r="A22" s="56" t="s">
        <v>677</v>
      </c>
      <c r="B22" s="56" t="s">
        <v>734</v>
      </c>
      <c r="E22" s="56" t="str">
        <f>Data!$A$5</f>
        <v>S8602</v>
      </c>
      <c r="F22" s="56" t="str">
        <f>Data!$B$5</f>
        <v>Edinburgh</v>
      </c>
      <c r="G22" s="56" t="str">
        <f>'Service Points'!A51</f>
        <v>S8602_14</v>
      </c>
      <c r="H22" s="56" t="str">
        <f>'Service Points'!D51</f>
        <v>Leith</v>
      </c>
      <c r="I22" s="56" t="str">
        <f>'Service Points'!E51</f>
        <v>Static</v>
      </c>
      <c r="J22" s="56">
        <f>'Service Points'!F51</f>
        <v>51</v>
      </c>
      <c r="K22" s="56">
        <f>'Service Points'!G51</f>
        <v>0</v>
      </c>
      <c r="L22" s="56" t="str">
        <f>'Service Points'!H51</f>
        <v>Local Authority Run Library</v>
      </c>
      <c r="M22" s="56" t="str">
        <f>'Service Points'!I51</f>
        <v>Yes</v>
      </c>
      <c r="EH22" s="164"/>
    </row>
    <row r="23" spans="1:203" ht="12.75" customHeight="1" x14ac:dyDescent="0.3">
      <c r="A23" s="56" t="s">
        <v>250</v>
      </c>
      <c r="B23" s="56" t="s">
        <v>243</v>
      </c>
      <c r="E23" s="56" t="str">
        <f>Data!$A$5</f>
        <v>S8602</v>
      </c>
      <c r="F23" s="56" t="str">
        <f>Data!$B$5</f>
        <v>Edinburgh</v>
      </c>
      <c r="G23" s="56" t="str">
        <f>'Service Points'!A52</f>
        <v>S8602_15</v>
      </c>
      <c r="H23" s="56" t="str">
        <f>'Service Points'!D52</f>
        <v>McDonald Road</v>
      </c>
      <c r="I23" s="56" t="str">
        <f>'Service Points'!E52</f>
        <v>Static</v>
      </c>
      <c r="J23" s="56">
        <f>'Service Points'!F52</f>
        <v>51</v>
      </c>
      <c r="K23" s="56">
        <f>'Service Points'!G52</f>
        <v>0</v>
      </c>
      <c r="L23" s="56" t="str">
        <f>'Service Points'!H52</f>
        <v>Local Authority Run Library</v>
      </c>
      <c r="M23" s="56" t="str">
        <f>'Service Points'!I52</f>
        <v>Yes</v>
      </c>
      <c r="DD23" s="164"/>
      <c r="EH23" s="164"/>
    </row>
    <row r="24" spans="1:203" ht="12.75" customHeight="1" x14ac:dyDescent="0.3">
      <c r="A24" s="56" t="s">
        <v>339</v>
      </c>
      <c r="B24" s="56" t="s">
        <v>338</v>
      </c>
      <c r="E24" s="56" t="str">
        <f>Data!$A$5</f>
        <v>S8602</v>
      </c>
      <c r="F24" s="56" t="str">
        <f>Data!$B$5</f>
        <v>Edinburgh</v>
      </c>
      <c r="G24" s="56" t="str">
        <f>'Service Points'!A53</f>
        <v>S8602_16</v>
      </c>
      <c r="H24" s="56" t="str">
        <f>'Service Points'!D53</f>
        <v>Moredun</v>
      </c>
      <c r="I24" s="56" t="str">
        <f>'Service Points'!E53</f>
        <v>Static</v>
      </c>
      <c r="J24" s="56">
        <f>'Service Points'!F53</f>
        <v>42</v>
      </c>
      <c r="K24" s="56">
        <f>'Service Points'!G53</f>
        <v>0</v>
      </c>
      <c r="L24" s="56" t="str">
        <f>'Service Points'!H53</f>
        <v>Local Authority Run Library</v>
      </c>
      <c r="M24" s="56" t="str">
        <f>'Service Points'!I53</f>
        <v>Yes</v>
      </c>
    </row>
    <row r="25" spans="1:203" ht="12.75" customHeight="1" x14ac:dyDescent="0.3">
      <c r="A25" s="56" t="s">
        <v>151</v>
      </c>
      <c r="B25" s="56" t="s">
        <v>150</v>
      </c>
      <c r="E25" s="56" t="str">
        <f>Data!$A$5</f>
        <v>S8602</v>
      </c>
      <c r="F25" s="56" t="str">
        <f>Data!$B$5</f>
        <v>Edinburgh</v>
      </c>
      <c r="G25" s="56" t="str">
        <f>'Service Points'!A54</f>
        <v>S8602_17</v>
      </c>
      <c r="H25" s="56" t="str">
        <f>'Service Points'!D54</f>
        <v>Morningside</v>
      </c>
      <c r="I25" s="56" t="str">
        <f>'Service Points'!E54</f>
        <v>Static</v>
      </c>
      <c r="J25" s="56">
        <f>'Service Points'!F54</f>
        <v>51</v>
      </c>
      <c r="K25" s="56">
        <f>'Service Points'!G54</f>
        <v>0</v>
      </c>
      <c r="L25" s="56" t="str">
        <f>'Service Points'!H54</f>
        <v>Local Authority Run Library</v>
      </c>
      <c r="M25" s="56" t="str">
        <f>'Service Points'!I54</f>
        <v>Yes</v>
      </c>
      <c r="DD25" s="164"/>
    </row>
    <row r="26" spans="1:203" ht="12.75" customHeight="1" x14ac:dyDescent="0.3">
      <c r="A26" s="56" t="s">
        <v>153</v>
      </c>
      <c r="B26" s="56" t="s">
        <v>152</v>
      </c>
      <c r="E26" s="56" t="str">
        <f>Data!$A$5</f>
        <v>S8602</v>
      </c>
      <c r="F26" s="56" t="str">
        <f>Data!$B$5</f>
        <v>Edinburgh</v>
      </c>
      <c r="G26" s="56" t="str">
        <f>'Service Points'!A55</f>
        <v>S8602_18</v>
      </c>
      <c r="H26" s="56" t="str">
        <f>'Service Points'!D55</f>
        <v>Muirhouse</v>
      </c>
      <c r="I26" s="56" t="str">
        <f>'Service Points'!E55</f>
        <v>Static</v>
      </c>
      <c r="J26" s="56">
        <f>'Service Points'!F55</f>
        <v>51</v>
      </c>
      <c r="K26" s="56">
        <f>'Service Points'!G55</f>
        <v>0</v>
      </c>
      <c r="L26" s="56" t="str">
        <f>'Service Points'!H55</f>
        <v>Local Authority Run Library</v>
      </c>
      <c r="M26" s="56" t="str">
        <f>'Service Points'!I55</f>
        <v>Yes</v>
      </c>
      <c r="DD26" s="164"/>
      <c r="EH26" s="164"/>
    </row>
    <row r="27" spans="1:203" ht="12.75" customHeight="1" x14ac:dyDescent="0.3">
      <c r="A27" s="56" t="s">
        <v>710</v>
      </c>
      <c r="B27" s="56" t="s">
        <v>511</v>
      </c>
      <c r="E27" s="56" t="str">
        <f>Data!$A$5</f>
        <v>S8602</v>
      </c>
      <c r="F27" s="56" t="str">
        <f>Data!$B$5</f>
        <v>Edinburgh</v>
      </c>
      <c r="G27" s="56" t="str">
        <f>'Service Points'!A56</f>
        <v>S8602_19</v>
      </c>
      <c r="H27" s="56" t="str">
        <f>'Service Points'!D56</f>
        <v>Newington</v>
      </c>
      <c r="I27" s="56" t="str">
        <f>'Service Points'!E56</f>
        <v>Static</v>
      </c>
      <c r="J27" s="56">
        <f>'Service Points'!F56</f>
        <v>51</v>
      </c>
      <c r="K27" s="56">
        <f>'Service Points'!G56</f>
        <v>0</v>
      </c>
      <c r="L27" s="56" t="str">
        <f>'Service Points'!H56</f>
        <v>Local Authority Run Library</v>
      </c>
      <c r="M27" s="56" t="str">
        <f>'Service Points'!I56</f>
        <v>Yes</v>
      </c>
    </row>
    <row r="28" spans="1:203" ht="12.75" customHeight="1" x14ac:dyDescent="0.3">
      <c r="A28" s="56" t="s">
        <v>368</v>
      </c>
      <c r="B28" s="56" t="s">
        <v>367</v>
      </c>
      <c r="E28" s="56" t="str">
        <f>Data!$A$5</f>
        <v>S8602</v>
      </c>
      <c r="F28" s="56" t="str">
        <f>Data!$B$5</f>
        <v>Edinburgh</v>
      </c>
      <c r="G28" s="56" t="str">
        <f>'Service Points'!A57</f>
        <v>S8602_20</v>
      </c>
      <c r="H28" s="56" t="str">
        <f>'Service Points'!D57</f>
        <v>Oxgangs</v>
      </c>
      <c r="I28" s="56" t="str">
        <f>'Service Points'!E57</f>
        <v>Static</v>
      </c>
      <c r="J28" s="56">
        <f>'Service Points'!F57</f>
        <v>51</v>
      </c>
      <c r="K28" s="56">
        <f>'Service Points'!G57</f>
        <v>0</v>
      </c>
      <c r="L28" s="56" t="str">
        <f>'Service Points'!H57</f>
        <v>Local Authority Run Library</v>
      </c>
      <c r="M28" s="56" t="str">
        <f>'Service Points'!I57</f>
        <v>Yes</v>
      </c>
    </row>
    <row r="29" spans="1:203" ht="12.75" customHeight="1" x14ac:dyDescent="0.3">
      <c r="A29" s="56" t="s">
        <v>7157</v>
      </c>
      <c r="B29" s="56" t="s">
        <v>7158</v>
      </c>
      <c r="E29" s="56" t="str">
        <f>Data!$A$5</f>
        <v>S8602</v>
      </c>
      <c r="F29" s="56" t="str">
        <f>Data!$B$5</f>
        <v>Edinburgh</v>
      </c>
      <c r="G29" s="56" t="str">
        <f>'Service Points'!A58</f>
        <v>S8602_21</v>
      </c>
      <c r="H29" s="56" t="str">
        <f>'Service Points'!D58</f>
        <v>Piershill</v>
      </c>
      <c r="I29" s="56" t="str">
        <f>'Service Points'!E58</f>
        <v>Static</v>
      </c>
      <c r="J29" s="56">
        <f>'Service Points'!F58</f>
        <v>42</v>
      </c>
      <c r="K29" s="56">
        <f>'Service Points'!G58</f>
        <v>0</v>
      </c>
      <c r="L29" s="56" t="str">
        <f>'Service Points'!H58</f>
        <v>Local Authority Run Library</v>
      </c>
      <c r="M29" s="56" t="str">
        <f>'Service Points'!I58</f>
        <v>Yes</v>
      </c>
    </row>
    <row r="30" spans="1:203" ht="12.75" customHeight="1" x14ac:dyDescent="0.3">
      <c r="A30" s="56" t="s">
        <v>155</v>
      </c>
      <c r="B30" s="56" t="s">
        <v>154</v>
      </c>
      <c r="E30" s="56" t="str">
        <f>Data!$A$5</f>
        <v>S8602</v>
      </c>
      <c r="F30" s="56" t="str">
        <f>Data!$B$5</f>
        <v>Edinburgh</v>
      </c>
      <c r="G30" s="56" t="str">
        <f>'Service Points'!A59</f>
        <v>S8602_22</v>
      </c>
      <c r="H30" s="56" t="str">
        <f>'Service Points'!D59</f>
        <v>Portobello</v>
      </c>
      <c r="I30" s="56" t="str">
        <f>'Service Points'!E59</f>
        <v>Static</v>
      </c>
      <c r="J30" s="56">
        <f>'Service Points'!F59</f>
        <v>51</v>
      </c>
      <c r="K30" s="56">
        <f>'Service Points'!G59</f>
        <v>0</v>
      </c>
      <c r="L30" s="56" t="str">
        <f>'Service Points'!H59</f>
        <v>Local Authority Run Library</v>
      </c>
      <c r="M30" s="56" t="str">
        <f>'Service Points'!I59</f>
        <v>Yes</v>
      </c>
      <c r="EH30" s="164"/>
    </row>
    <row r="31" spans="1:203" ht="12.75" customHeight="1" x14ac:dyDescent="0.3">
      <c r="A31" s="56" t="s">
        <v>672</v>
      </c>
      <c r="B31" s="56" t="s">
        <v>671</v>
      </c>
      <c r="E31" s="56" t="str">
        <f>Data!$A$5</f>
        <v>S8602</v>
      </c>
      <c r="F31" s="56" t="str">
        <f>Data!$B$5</f>
        <v>Edinburgh</v>
      </c>
      <c r="G31" s="56" t="str">
        <f>'Service Points'!A60</f>
        <v>S8602_23</v>
      </c>
      <c r="H31" s="56" t="str">
        <f>'Service Points'!D60</f>
        <v>Ratho</v>
      </c>
      <c r="I31" s="56" t="str">
        <f>'Service Points'!E60</f>
        <v>Static</v>
      </c>
      <c r="J31" s="56">
        <f>'Service Points'!F60</f>
        <v>42</v>
      </c>
      <c r="K31" s="56">
        <f>'Service Points'!G60</f>
        <v>0</v>
      </c>
      <c r="L31" s="56" t="str">
        <f>'Service Points'!H60</f>
        <v>Local Authority Run Library</v>
      </c>
      <c r="M31" s="56" t="str">
        <f>'Service Points'!I60</f>
        <v>Yes</v>
      </c>
      <c r="EH31" s="164"/>
    </row>
    <row r="32" spans="1:203" ht="12.75" customHeight="1" x14ac:dyDescent="0.3">
      <c r="A32" s="56" t="s">
        <v>245</v>
      </c>
      <c r="B32" s="56" t="s">
        <v>244</v>
      </c>
      <c r="E32" s="56" t="str">
        <f>Data!$A$5</f>
        <v>S8602</v>
      </c>
      <c r="F32" s="56" t="str">
        <f>Data!$B$5</f>
        <v>Edinburgh</v>
      </c>
      <c r="G32" s="56" t="str">
        <f>'Service Points'!A61</f>
        <v>S8602_24</v>
      </c>
      <c r="H32" s="56" t="str">
        <f>'Service Points'!D61</f>
        <v>Sighthill</v>
      </c>
      <c r="I32" s="56" t="str">
        <f>'Service Points'!E61</f>
        <v>Static</v>
      </c>
      <c r="J32" s="56">
        <f>'Service Points'!F61</f>
        <v>32</v>
      </c>
      <c r="K32" s="56">
        <f>'Service Points'!G61</f>
        <v>0</v>
      </c>
      <c r="L32" s="56" t="str">
        <f>'Service Points'!H61</f>
        <v>Local Authority Run Library</v>
      </c>
      <c r="M32" s="56" t="str">
        <f>'Service Points'!I61</f>
        <v>Yes</v>
      </c>
      <c r="EH32" s="164"/>
    </row>
    <row r="33" spans="1:13" ht="12.75" customHeight="1" x14ac:dyDescent="0.3">
      <c r="A33" s="56" t="s">
        <v>513</v>
      </c>
      <c r="B33" s="56" t="s">
        <v>512</v>
      </c>
      <c r="E33" s="56" t="str">
        <f>Data!$A$5</f>
        <v>S8602</v>
      </c>
      <c r="F33" s="56" t="str">
        <f>Data!$B$5</f>
        <v>Edinburgh</v>
      </c>
      <c r="G33" s="56" t="str">
        <f>'Service Points'!A62</f>
        <v>S8602_25</v>
      </c>
      <c r="H33" s="56" t="str">
        <f>'Service Points'!D62</f>
        <v>South Neighbourhood</v>
      </c>
      <c r="I33" s="56" t="str">
        <f>'Service Points'!E62</f>
        <v>Static</v>
      </c>
      <c r="J33" s="56">
        <f>'Service Points'!F62</f>
        <v>41.4</v>
      </c>
      <c r="K33" s="56">
        <f>'Service Points'!G62</f>
        <v>0</v>
      </c>
      <c r="L33" s="56" t="str">
        <f>'Service Points'!H62</f>
        <v>Local Authority Run Library</v>
      </c>
      <c r="M33" s="56" t="str">
        <f>'Service Points'!I62</f>
        <v>Yes</v>
      </c>
    </row>
    <row r="34" spans="1:13" ht="12.75" customHeight="1" x14ac:dyDescent="0.3">
      <c r="A34" s="56" t="s">
        <v>251</v>
      </c>
      <c r="B34" s="56" t="s">
        <v>156</v>
      </c>
      <c r="E34" s="56" t="str">
        <f>Data!$A$5</f>
        <v>S8602</v>
      </c>
      <c r="F34" s="56" t="str">
        <f>Data!$B$5</f>
        <v>Edinburgh</v>
      </c>
      <c r="G34" s="56" t="str">
        <f>'Service Points'!A63</f>
        <v>S8602_26</v>
      </c>
      <c r="H34" s="56" t="str">
        <f>'Service Points'!D63</f>
        <v>South Queensferry</v>
      </c>
      <c r="I34" s="56" t="str">
        <f>'Service Points'!E63</f>
        <v>Static</v>
      </c>
      <c r="J34" s="56">
        <f>'Service Points'!F63</f>
        <v>42</v>
      </c>
      <c r="K34" s="56">
        <f>'Service Points'!G63</f>
        <v>0</v>
      </c>
      <c r="L34" s="56" t="str">
        <f>'Service Points'!H63</f>
        <v>Local Authority Run Library</v>
      </c>
      <c r="M34" s="56" t="str">
        <f>'Service Points'!I63</f>
        <v>Yes</v>
      </c>
    </row>
    <row r="35" spans="1:13" ht="12.75" customHeight="1" x14ac:dyDescent="0.3">
      <c r="A35" s="56" t="s">
        <v>534</v>
      </c>
      <c r="B35" s="56" t="s">
        <v>533</v>
      </c>
      <c r="E35" s="56" t="str">
        <f>Data!$A$5</f>
        <v>S8602</v>
      </c>
      <c r="F35" s="56" t="str">
        <f>Data!$B$5</f>
        <v>Edinburgh</v>
      </c>
      <c r="G35" s="56" t="str">
        <f>'Service Points'!A64</f>
        <v>S8602_27</v>
      </c>
      <c r="H35" s="56" t="str">
        <f>'Service Points'!D64</f>
        <v>Stockbridge</v>
      </c>
      <c r="I35" s="56" t="str">
        <f>'Service Points'!E64</f>
        <v>Static</v>
      </c>
      <c r="J35" s="56">
        <f>'Service Points'!F64</f>
        <v>42</v>
      </c>
      <c r="K35" s="56">
        <f>'Service Points'!G64</f>
        <v>0</v>
      </c>
      <c r="L35" s="56" t="str">
        <f>'Service Points'!H64</f>
        <v>Local Authority Run Library</v>
      </c>
      <c r="M35" s="56" t="str">
        <f>'Service Points'!I64</f>
        <v>Yes</v>
      </c>
    </row>
    <row r="36" spans="1:13" ht="12.75" customHeight="1" x14ac:dyDescent="0.3">
      <c r="A36" s="56" t="s">
        <v>109</v>
      </c>
      <c r="B36" s="56" t="s">
        <v>246</v>
      </c>
      <c r="E36" s="56" t="str">
        <f>Data!$A$5</f>
        <v>S8602</v>
      </c>
      <c r="F36" s="56" t="str">
        <f>Data!$B$5</f>
        <v>Edinburgh</v>
      </c>
      <c r="G36" s="56" t="str">
        <f>'Service Points'!A65</f>
        <v>S8602_28</v>
      </c>
      <c r="H36" s="56" t="str">
        <f>'Service Points'!D65</f>
        <v>Wester Hailes</v>
      </c>
      <c r="I36" s="56" t="str">
        <f>'Service Points'!E65</f>
        <v>Static</v>
      </c>
      <c r="J36" s="56">
        <f>'Service Points'!F65</f>
        <v>51</v>
      </c>
      <c r="K36" s="56">
        <f>'Service Points'!G65</f>
        <v>0</v>
      </c>
      <c r="L36" s="56" t="str">
        <f>'Service Points'!H65</f>
        <v>Local Authority Run Library</v>
      </c>
      <c r="M36" s="56" t="str">
        <f>'Service Points'!I65</f>
        <v>Yes</v>
      </c>
    </row>
    <row r="37" spans="1:13" ht="12.75" customHeight="1" x14ac:dyDescent="0.3">
      <c r="A37" s="56" t="s">
        <v>480</v>
      </c>
      <c r="B37" s="56" t="s">
        <v>479</v>
      </c>
      <c r="E37" s="56" t="str">
        <f>Data!$A$5</f>
        <v>S8602</v>
      </c>
      <c r="F37" s="56" t="str">
        <f>Data!$B$5</f>
        <v>Edinburgh</v>
      </c>
      <c r="G37" s="56" t="str">
        <f>'Service Points'!A66</f>
        <v>S8602_29</v>
      </c>
      <c r="H37" s="56" t="str">
        <f>'Service Points'!D66</f>
        <v>Mobile 1</v>
      </c>
      <c r="I37" s="56" t="str">
        <f>'Service Points'!E66</f>
        <v>Mobile</v>
      </c>
      <c r="J37" s="56">
        <f>'Service Points'!F66</f>
        <v>15</v>
      </c>
      <c r="K37" s="56">
        <f>'Service Points'!G66</f>
        <v>0</v>
      </c>
      <c r="L37" s="56" t="str">
        <f>'Service Points'!H66</f>
        <v>Local Authority Run Library</v>
      </c>
      <c r="M37" s="56" t="str">
        <f>'Service Points'!I66</f>
        <v>Yes</v>
      </c>
    </row>
    <row r="38" spans="1:13" ht="12.75" customHeight="1" x14ac:dyDescent="0.3">
      <c r="A38" s="56" t="s">
        <v>370</v>
      </c>
      <c r="B38" s="56" t="s">
        <v>369</v>
      </c>
      <c r="E38" s="56" t="str">
        <f>Data!$A$5</f>
        <v>S8602</v>
      </c>
      <c r="F38" s="56" t="str">
        <f>Data!$B$5</f>
        <v>Edinburgh</v>
      </c>
      <c r="G38" s="56" t="str">
        <f>'Service Points'!A67</f>
        <v>S8602_30</v>
      </c>
      <c r="H38" s="56" t="str">
        <f>'Service Points'!D67</f>
        <v>Mobile 2</v>
      </c>
      <c r="I38" s="56" t="str">
        <f>'Service Points'!E67</f>
        <v>Mobile</v>
      </c>
      <c r="J38" s="56">
        <f>'Service Points'!F67</f>
        <v>15</v>
      </c>
      <c r="K38" s="56">
        <f>'Service Points'!G67</f>
        <v>0</v>
      </c>
      <c r="L38" s="56" t="str">
        <f>'Service Points'!H67</f>
        <v>Local Authority Run Library</v>
      </c>
      <c r="M38" s="56" t="str">
        <f>'Service Points'!I67</f>
        <v>Yes</v>
      </c>
    </row>
    <row r="39" spans="1:13" ht="12.75" customHeight="1" x14ac:dyDescent="0.3">
      <c r="A39" s="56" t="s">
        <v>711</v>
      </c>
      <c r="B39" s="56" t="s">
        <v>514</v>
      </c>
      <c r="E39" s="56" t="str">
        <f>Data!$A$5</f>
        <v>S8602</v>
      </c>
      <c r="F39" s="56" t="str">
        <f>Data!$B$5</f>
        <v>Edinburgh</v>
      </c>
      <c r="G39" s="56" t="str">
        <f>'Service Points'!A68</f>
        <v>S8602_31</v>
      </c>
      <c r="H39" s="56" t="str">
        <f>'Service Points'!D68</f>
        <v>Mobile 3</v>
      </c>
      <c r="I39" s="56" t="str">
        <f>'Service Points'!E68</f>
        <v>Mobile</v>
      </c>
      <c r="J39" s="56">
        <f>'Service Points'!F68</f>
        <v>15</v>
      </c>
      <c r="K39" s="56">
        <f>'Service Points'!G68</f>
        <v>0</v>
      </c>
      <c r="L39" s="56" t="str">
        <f>'Service Points'!H68</f>
        <v>Local Authority Run Library</v>
      </c>
      <c r="M39" s="56" t="str">
        <f>'Service Points'!I68</f>
        <v>Yes</v>
      </c>
    </row>
    <row r="40" spans="1:13" ht="12.75" customHeight="1" x14ac:dyDescent="0.3">
      <c r="A40" s="56" t="s">
        <v>674</v>
      </c>
      <c r="B40" s="56" t="s">
        <v>673</v>
      </c>
      <c r="E40" s="56" t="str">
        <f>Data!$A$5</f>
        <v>S8602</v>
      </c>
      <c r="F40" s="56" t="str">
        <f>Data!$B$5</f>
        <v>Edinburgh</v>
      </c>
      <c r="G40" s="56" t="str">
        <f>'Service Points'!A69</f>
        <v>S8602_32</v>
      </c>
      <c r="H40" s="56" t="str">
        <f>'Service Points'!D69</f>
        <v/>
      </c>
      <c r="I40" s="56" t="str">
        <f>'Service Points'!E69</f>
        <v/>
      </c>
      <c r="J40" s="56" t="str">
        <f>'Service Points'!F69</f>
        <v/>
      </c>
      <c r="K40" s="56" t="str">
        <f>'Service Points'!G69</f>
        <v/>
      </c>
      <c r="L40" s="56" t="str">
        <f>'Service Points'!H69</f>
        <v/>
      </c>
      <c r="M40" s="56" t="str">
        <f>'Service Points'!I69</f>
        <v/>
      </c>
    </row>
    <row r="41" spans="1:13" ht="12.75" customHeight="1" x14ac:dyDescent="0.3">
      <c r="A41" s="56" t="s">
        <v>482</v>
      </c>
      <c r="B41" s="56" t="s">
        <v>481</v>
      </c>
      <c r="E41" s="56" t="str">
        <f>Data!$A$5</f>
        <v>S8602</v>
      </c>
      <c r="F41" s="56" t="str">
        <f>Data!$B$5</f>
        <v>Edinburgh</v>
      </c>
      <c r="G41" s="56" t="str">
        <f>'Service Points'!A70</f>
        <v>S8602_33</v>
      </c>
      <c r="H41" s="56" t="str">
        <f>'Service Points'!D70</f>
        <v/>
      </c>
      <c r="I41" s="56" t="str">
        <f>'Service Points'!E70</f>
        <v/>
      </c>
      <c r="J41" s="56" t="str">
        <f>'Service Points'!F70</f>
        <v/>
      </c>
      <c r="K41" s="56" t="str">
        <f>'Service Points'!G70</f>
        <v/>
      </c>
      <c r="L41" s="56" t="str">
        <f>'Service Points'!H70</f>
        <v/>
      </c>
      <c r="M41" s="56" t="str">
        <f>'Service Points'!I70</f>
        <v/>
      </c>
    </row>
    <row r="42" spans="1:13" ht="12.75" customHeight="1" x14ac:dyDescent="0.3">
      <c r="A42" s="56" t="s">
        <v>687</v>
      </c>
      <c r="B42" s="56" t="s">
        <v>686</v>
      </c>
      <c r="E42" s="56" t="str">
        <f>Data!$A$5</f>
        <v>S8602</v>
      </c>
      <c r="F42" s="56" t="str">
        <f>Data!$B$5</f>
        <v>Edinburgh</v>
      </c>
      <c r="G42" s="56" t="str">
        <f>'Service Points'!A71</f>
        <v>S8602_34</v>
      </c>
      <c r="H42" s="56" t="str">
        <f>'Service Points'!D71</f>
        <v/>
      </c>
      <c r="I42" s="56" t="str">
        <f>'Service Points'!E71</f>
        <v/>
      </c>
      <c r="J42" s="56" t="str">
        <f>'Service Points'!F71</f>
        <v/>
      </c>
      <c r="K42" s="56" t="str">
        <f>'Service Points'!G71</f>
        <v/>
      </c>
      <c r="L42" s="56" t="str">
        <f>'Service Points'!H71</f>
        <v/>
      </c>
      <c r="M42" s="56" t="str">
        <f>'Service Points'!I71</f>
        <v/>
      </c>
    </row>
    <row r="43" spans="1:13" ht="12.75" customHeight="1" x14ac:dyDescent="0.3">
      <c r="A43" s="56" t="s">
        <v>516</v>
      </c>
      <c r="B43" s="56" t="s">
        <v>515</v>
      </c>
      <c r="E43" s="56" t="str">
        <f>Data!$A$5</f>
        <v>S8602</v>
      </c>
      <c r="F43" s="56" t="str">
        <f>Data!$B$5</f>
        <v>Edinburgh</v>
      </c>
      <c r="G43" s="56" t="str">
        <f>'Service Points'!A72</f>
        <v>S8602_35</v>
      </c>
      <c r="H43" s="56" t="str">
        <f>'Service Points'!D72</f>
        <v/>
      </c>
      <c r="I43" s="56" t="str">
        <f>'Service Points'!E72</f>
        <v/>
      </c>
      <c r="J43" s="56" t="str">
        <f>'Service Points'!F72</f>
        <v/>
      </c>
      <c r="K43" s="56" t="str">
        <f>'Service Points'!G72</f>
        <v/>
      </c>
      <c r="L43" s="56" t="str">
        <f>'Service Points'!H72</f>
        <v/>
      </c>
      <c r="M43" s="56" t="str">
        <f>'Service Points'!I72</f>
        <v/>
      </c>
    </row>
    <row r="44" spans="1:13" ht="12.75" customHeight="1" x14ac:dyDescent="0.3">
      <c r="A44" s="56" t="s">
        <v>712</v>
      </c>
      <c r="B44" s="56" t="s">
        <v>517</v>
      </c>
      <c r="E44" s="56" t="str">
        <f>Data!$A$5</f>
        <v>S8602</v>
      </c>
      <c r="F44" s="56" t="str">
        <f>Data!$B$5</f>
        <v>Edinburgh</v>
      </c>
      <c r="G44" s="56" t="str">
        <f>'Service Points'!A73</f>
        <v>S8602_36</v>
      </c>
      <c r="H44" s="56" t="str">
        <f>'Service Points'!D73</f>
        <v/>
      </c>
      <c r="I44" s="56" t="str">
        <f>'Service Points'!E73</f>
        <v/>
      </c>
      <c r="J44" s="56" t="str">
        <f>'Service Points'!F73</f>
        <v/>
      </c>
      <c r="K44" s="56" t="str">
        <f>'Service Points'!G73</f>
        <v/>
      </c>
      <c r="L44" s="56" t="str">
        <f>'Service Points'!H73</f>
        <v/>
      </c>
      <c r="M44" s="56" t="str">
        <f>'Service Points'!I73</f>
        <v/>
      </c>
    </row>
    <row r="45" spans="1:13" ht="12.75" customHeight="1" x14ac:dyDescent="0.3">
      <c r="A45" s="56" t="s">
        <v>735</v>
      </c>
      <c r="B45" s="56" t="s">
        <v>736</v>
      </c>
      <c r="E45" s="56" t="str">
        <f>Data!$A$5</f>
        <v>S8602</v>
      </c>
      <c r="F45" s="56" t="str">
        <f>Data!$B$5</f>
        <v>Edinburgh</v>
      </c>
      <c r="G45" s="56" t="str">
        <f>'Service Points'!A74</f>
        <v>S8602_37</v>
      </c>
      <c r="H45" s="56" t="str">
        <f>'Service Points'!D74</f>
        <v/>
      </c>
      <c r="I45" s="56" t="str">
        <f>'Service Points'!E74</f>
        <v/>
      </c>
      <c r="J45" s="56" t="str">
        <f>'Service Points'!F74</f>
        <v/>
      </c>
      <c r="K45" s="56" t="str">
        <f>'Service Points'!G74</f>
        <v/>
      </c>
      <c r="L45" s="56" t="str">
        <f>'Service Points'!H74</f>
        <v/>
      </c>
      <c r="M45" s="56" t="str">
        <f>'Service Points'!I74</f>
        <v/>
      </c>
    </row>
    <row r="46" spans="1:13" ht="12.75" customHeight="1" x14ac:dyDescent="0.3">
      <c r="A46" s="56" t="s">
        <v>713</v>
      </c>
      <c r="B46" s="56" t="s">
        <v>518</v>
      </c>
      <c r="E46" s="56" t="str">
        <f>Data!$A$5</f>
        <v>S8602</v>
      </c>
      <c r="F46" s="56" t="str">
        <f>Data!$B$5</f>
        <v>Edinburgh</v>
      </c>
      <c r="G46" s="56" t="str">
        <f>'Service Points'!A75</f>
        <v>S8602_38</v>
      </c>
      <c r="H46" s="56" t="str">
        <f>'Service Points'!D75</f>
        <v/>
      </c>
      <c r="I46" s="56" t="str">
        <f>'Service Points'!E75</f>
        <v/>
      </c>
      <c r="J46" s="56" t="str">
        <f>'Service Points'!F75</f>
        <v/>
      </c>
      <c r="K46" s="56" t="str">
        <f>'Service Points'!G75</f>
        <v/>
      </c>
      <c r="L46" s="56" t="str">
        <f>'Service Points'!H75</f>
        <v/>
      </c>
      <c r="M46" s="56" t="str">
        <f>'Service Points'!I75</f>
        <v/>
      </c>
    </row>
    <row r="47" spans="1:13" ht="12.75" customHeight="1" x14ac:dyDescent="0.3">
      <c r="A47" s="56" t="s">
        <v>737</v>
      </c>
      <c r="B47" s="56" t="s">
        <v>739</v>
      </c>
      <c r="E47" s="56" t="str">
        <f>Data!$A$5</f>
        <v>S8602</v>
      </c>
      <c r="F47" s="56" t="str">
        <f>Data!$B$5</f>
        <v>Edinburgh</v>
      </c>
      <c r="G47" s="56" t="str">
        <f>'Service Points'!A76</f>
        <v>S8602_39</v>
      </c>
      <c r="H47" s="56" t="str">
        <f>'Service Points'!D76</f>
        <v/>
      </c>
      <c r="I47" s="56" t="str">
        <f>'Service Points'!E76</f>
        <v/>
      </c>
      <c r="J47" s="56" t="str">
        <f>'Service Points'!F76</f>
        <v/>
      </c>
      <c r="K47" s="56" t="str">
        <f>'Service Points'!G76</f>
        <v/>
      </c>
      <c r="L47" s="56" t="str">
        <f>'Service Points'!H76</f>
        <v/>
      </c>
      <c r="M47" s="56" t="str">
        <f>'Service Points'!I76</f>
        <v/>
      </c>
    </row>
    <row r="48" spans="1:13" ht="12.75" customHeight="1" x14ac:dyDescent="0.3">
      <c r="A48" s="56" t="s">
        <v>738</v>
      </c>
      <c r="B48" s="56" t="s">
        <v>740</v>
      </c>
      <c r="E48" s="56" t="str">
        <f>Data!$A$5</f>
        <v>S8602</v>
      </c>
      <c r="F48" s="56" t="str">
        <f>Data!$B$5</f>
        <v>Edinburgh</v>
      </c>
      <c r="G48" s="56" t="str">
        <f>'Service Points'!A77</f>
        <v>S8602_40</v>
      </c>
      <c r="H48" s="56" t="str">
        <f>'Service Points'!D77</f>
        <v/>
      </c>
      <c r="I48" s="56" t="str">
        <f>'Service Points'!E77</f>
        <v/>
      </c>
      <c r="J48" s="56" t="str">
        <f>'Service Points'!F77</f>
        <v/>
      </c>
      <c r="K48" s="56" t="str">
        <f>'Service Points'!G77</f>
        <v/>
      </c>
      <c r="L48" s="56" t="str">
        <f>'Service Points'!H77</f>
        <v/>
      </c>
      <c r="M48" s="56" t="str">
        <f>'Service Points'!I77</f>
        <v/>
      </c>
    </row>
    <row r="49" spans="1:13" ht="12.75" customHeight="1" x14ac:dyDescent="0.3">
      <c r="A49" s="56" t="s">
        <v>510</v>
      </c>
      <c r="B49" s="56" t="s">
        <v>685</v>
      </c>
      <c r="E49" s="56" t="str">
        <f>Data!$A$5</f>
        <v>S8602</v>
      </c>
      <c r="F49" s="56" t="str">
        <f>Data!$B$5</f>
        <v>Edinburgh</v>
      </c>
      <c r="G49" s="56" t="str">
        <f>'Service Points'!A78</f>
        <v>S8602_41</v>
      </c>
      <c r="H49" s="56" t="str">
        <f>'Service Points'!D78</f>
        <v/>
      </c>
      <c r="I49" s="56" t="str">
        <f>'Service Points'!E78</f>
        <v/>
      </c>
      <c r="J49" s="56" t="str">
        <f>'Service Points'!F78</f>
        <v/>
      </c>
      <c r="K49" s="56" t="str">
        <f>'Service Points'!G78</f>
        <v/>
      </c>
      <c r="L49" s="56" t="str">
        <f>'Service Points'!H78</f>
        <v/>
      </c>
      <c r="M49" s="56" t="str">
        <f>'Service Points'!I78</f>
        <v/>
      </c>
    </row>
    <row r="50" spans="1:13" ht="12.75" customHeight="1" x14ac:dyDescent="0.3">
      <c r="A50" s="56" t="s">
        <v>252</v>
      </c>
      <c r="B50" s="56" t="s">
        <v>61</v>
      </c>
      <c r="E50" s="56" t="str">
        <f>Data!$A$5</f>
        <v>S8602</v>
      </c>
      <c r="F50" s="56" t="str">
        <f>Data!$B$5</f>
        <v>Edinburgh</v>
      </c>
      <c r="G50" s="56" t="str">
        <f>'Service Points'!A79</f>
        <v>S8602_42</v>
      </c>
      <c r="H50" s="56" t="str">
        <f>'Service Points'!D79</f>
        <v/>
      </c>
      <c r="I50" s="56" t="str">
        <f>'Service Points'!E79</f>
        <v/>
      </c>
      <c r="J50" s="56" t="str">
        <f>'Service Points'!F79</f>
        <v/>
      </c>
      <c r="K50" s="56" t="str">
        <f>'Service Points'!G79</f>
        <v/>
      </c>
      <c r="L50" s="56" t="str">
        <f>'Service Points'!H79</f>
        <v/>
      </c>
      <c r="M50" s="56" t="str">
        <f>'Service Points'!I79</f>
        <v/>
      </c>
    </row>
    <row r="51" spans="1:13" ht="12.75" customHeight="1" x14ac:dyDescent="0.3">
      <c r="A51" s="56" t="s">
        <v>520</v>
      </c>
      <c r="B51" s="56" t="s">
        <v>519</v>
      </c>
      <c r="E51" s="56" t="str">
        <f>Data!$A$5</f>
        <v>S8602</v>
      </c>
      <c r="F51" s="56" t="str">
        <f>Data!$B$5</f>
        <v>Edinburgh</v>
      </c>
      <c r="G51" s="56" t="str">
        <f>'Service Points'!A80</f>
        <v>S8602_43</v>
      </c>
      <c r="H51" s="56" t="str">
        <f>'Service Points'!D80</f>
        <v/>
      </c>
      <c r="I51" s="56" t="str">
        <f>'Service Points'!E80</f>
        <v/>
      </c>
      <c r="J51" s="56" t="str">
        <f>'Service Points'!F80</f>
        <v/>
      </c>
      <c r="K51" s="56" t="str">
        <f>'Service Points'!G80</f>
        <v/>
      </c>
      <c r="L51" s="56" t="str">
        <f>'Service Points'!H80</f>
        <v/>
      </c>
      <c r="M51" s="56" t="str">
        <f>'Service Points'!I80</f>
        <v/>
      </c>
    </row>
    <row r="52" spans="1:13" ht="12.75" customHeight="1" x14ac:dyDescent="0.3">
      <c r="A52" s="56" t="s">
        <v>499</v>
      </c>
      <c r="B52" s="56" t="s">
        <v>741</v>
      </c>
      <c r="E52" s="56" t="str">
        <f>Data!$A$5</f>
        <v>S8602</v>
      </c>
      <c r="F52" s="56" t="str">
        <f>Data!$B$5</f>
        <v>Edinburgh</v>
      </c>
      <c r="G52" s="56" t="str">
        <f>'Service Points'!A81</f>
        <v>S8602_44</v>
      </c>
      <c r="H52" s="56" t="str">
        <f>'Service Points'!D81</f>
        <v/>
      </c>
      <c r="I52" s="56" t="str">
        <f>'Service Points'!E81</f>
        <v/>
      </c>
      <c r="J52" s="56" t="str">
        <f>'Service Points'!F81</f>
        <v/>
      </c>
      <c r="K52" s="56" t="str">
        <f>'Service Points'!G81</f>
        <v/>
      </c>
      <c r="L52" s="56" t="str">
        <f>'Service Points'!H81</f>
        <v/>
      </c>
      <c r="M52" s="56" t="str">
        <f>'Service Points'!I81</f>
        <v/>
      </c>
    </row>
    <row r="53" spans="1:13" ht="12.75" customHeight="1" x14ac:dyDescent="0.3">
      <c r="A53" s="56" t="s">
        <v>341</v>
      </c>
      <c r="B53" s="56" t="s">
        <v>340</v>
      </c>
      <c r="E53" s="56" t="str">
        <f>Data!$A$5</f>
        <v>S8602</v>
      </c>
      <c r="F53" s="56" t="str">
        <f>Data!$B$5</f>
        <v>Edinburgh</v>
      </c>
      <c r="G53" s="56" t="str">
        <f>'Service Points'!A82</f>
        <v>S8602_45</v>
      </c>
      <c r="H53" s="56" t="str">
        <f>'Service Points'!D82</f>
        <v/>
      </c>
      <c r="I53" s="56" t="str">
        <f>'Service Points'!E82</f>
        <v/>
      </c>
      <c r="J53" s="56" t="str">
        <f>'Service Points'!F82</f>
        <v/>
      </c>
      <c r="K53" s="56" t="str">
        <f>'Service Points'!G82</f>
        <v/>
      </c>
      <c r="L53" s="56" t="str">
        <f>'Service Points'!H82</f>
        <v/>
      </c>
      <c r="M53" s="56" t="str">
        <f>'Service Points'!I82</f>
        <v/>
      </c>
    </row>
    <row r="54" spans="1:13" ht="12.75" customHeight="1" x14ac:dyDescent="0.3">
      <c r="A54" s="56" t="s">
        <v>324</v>
      </c>
      <c r="B54" s="56" t="s">
        <v>110</v>
      </c>
      <c r="E54" s="56" t="str">
        <f>Data!$A$5</f>
        <v>S8602</v>
      </c>
      <c r="F54" s="56" t="str">
        <f>Data!$B$5</f>
        <v>Edinburgh</v>
      </c>
      <c r="G54" s="56" t="str">
        <f>'Service Points'!A83</f>
        <v>S8602_46</v>
      </c>
      <c r="H54" s="56" t="str">
        <f>'Service Points'!D83</f>
        <v/>
      </c>
      <c r="I54" s="56" t="str">
        <f>'Service Points'!E83</f>
        <v/>
      </c>
      <c r="J54" s="56" t="str">
        <f>'Service Points'!F83</f>
        <v/>
      </c>
      <c r="K54" s="56" t="str">
        <f>'Service Points'!G83</f>
        <v/>
      </c>
      <c r="L54" s="56" t="str">
        <f>'Service Points'!H83</f>
        <v/>
      </c>
      <c r="M54" s="56" t="str">
        <f>'Service Points'!I83</f>
        <v/>
      </c>
    </row>
    <row r="55" spans="1:13" ht="12.75" customHeight="1" x14ac:dyDescent="0.3">
      <c r="A55" s="56" t="s">
        <v>484</v>
      </c>
      <c r="B55" s="56" t="s">
        <v>483</v>
      </c>
      <c r="E55" s="56" t="str">
        <f>Data!$A$5</f>
        <v>S8602</v>
      </c>
      <c r="F55" s="56" t="str">
        <f>Data!$B$5</f>
        <v>Edinburgh</v>
      </c>
      <c r="G55" s="56" t="str">
        <f>'Service Points'!A84</f>
        <v>S8602_47</v>
      </c>
      <c r="H55" s="56" t="str">
        <f>'Service Points'!D84</f>
        <v/>
      </c>
      <c r="I55" s="56" t="str">
        <f>'Service Points'!E84</f>
        <v/>
      </c>
      <c r="J55" s="56" t="str">
        <f>'Service Points'!F84</f>
        <v/>
      </c>
      <c r="K55" s="56" t="str">
        <f>'Service Points'!G84</f>
        <v/>
      </c>
      <c r="L55" s="56" t="str">
        <f>'Service Points'!H84</f>
        <v/>
      </c>
      <c r="M55" s="56" t="str">
        <f>'Service Points'!I84</f>
        <v/>
      </c>
    </row>
    <row r="56" spans="1:13" ht="12.75" customHeight="1" x14ac:dyDescent="0.3">
      <c r="A56" s="56" t="s">
        <v>536</v>
      </c>
      <c r="B56" s="56" t="s">
        <v>535</v>
      </c>
      <c r="E56" s="56" t="str">
        <f>Data!$A$5</f>
        <v>S8602</v>
      </c>
      <c r="F56" s="56" t="str">
        <f>Data!$B$5</f>
        <v>Edinburgh</v>
      </c>
      <c r="G56" s="56" t="str">
        <f>'Service Points'!A85</f>
        <v>S8602_48</v>
      </c>
      <c r="H56" s="56" t="str">
        <f>'Service Points'!D85</f>
        <v/>
      </c>
      <c r="I56" s="56" t="str">
        <f>'Service Points'!E85</f>
        <v/>
      </c>
      <c r="J56" s="56" t="str">
        <f>'Service Points'!F85</f>
        <v/>
      </c>
      <c r="K56" s="56" t="str">
        <f>'Service Points'!G85</f>
        <v/>
      </c>
      <c r="L56" s="56" t="str">
        <f>'Service Points'!H85</f>
        <v/>
      </c>
      <c r="M56" s="56" t="str">
        <f>'Service Points'!I85</f>
        <v/>
      </c>
    </row>
    <row r="57" spans="1:13" ht="12.75" customHeight="1" x14ac:dyDescent="0.3">
      <c r="A57" s="56" t="s">
        <v>253</v>
      </c>
      <c r="B57" s="56" t="s">
        <v>412</v>
      </c>
      <c r="E57" s="56" t="str">
        <f>Data!$A$5</f>
        <v>S8602</v>
      </c>
      <c r="F57" s="56" t="str">
        <f>Data!$B$5</f>
        <v>Edinburgh</v>
      </c>
      <c r="G57" s="56" t="str">
        <f>'Service Points'!A86</f>
        <v>S8602_49</v>
      </c>
      <c r="H57" s="56" t="str">
        <f>'Service Points'!D86</f>
        <v/>
      </c>
      <c r="I57" s="56" t="str">
        <f>'Service Points'!E86</f>
        <v/>
      </c>
      <c r="J57" s="56" t="str">
        <f>'Service Points'!F86</f>
        <v/>
      </c>
      <c r="K57" s="56" t="str">
        <f>'Service Points'!G86</f>
        <v/>
      </c>
      <c r="L57" s="56" t="str">
        <f>'Service Points'!H86</f>
        <v/>
      </c>
      <c r="M57" s="56" t="str">
        <f>'Service Points'!I86</f>
        <v/>
      </c>
    </row>
    <row r="58" spans="1:13" ht="12.75" customHeight="1" x14ac:dyDescent="0.3">
      <c r="A58" s="56" t="s">
        <v>446</v>
      </c>
      <c r="B58" s="56" t="s">
        <v>537</v>
      </c>
      <c r="E58" s="56" t="str">
        <f>Data!$A$5</f>
        <v>S8602</v>
      </c>
      <c r="F58" s="56" t="str">
        <f>Data!$B$5</f>
        <v>Edinburgh</v>
      </c>
      <c r="G58" s="56" t="str">
        <f>'Service Points'!A87</f>
        <v>S8602_50</v>
      </c>
      <c r="H58" s="56" t="str">
        <f>'Service Points'!D87</f>
        <v/>
      </c>
      <c r="I58" s="56" t="str">
        <f>'Service Points'!E87</f>
        <v/>
      </c>
      <c r="J58" s="56" t="str">
        <f>'Service Points'!F87</f>
        <v/>
      </c>
      <c r="K58" s="56" t="str">
        <f>'Service Points'!G87</f>
        <v/>
      </c>
      <c r="L58" s="56" t="str">
        <f>'Service Points'!H87</f>
        <v/>
      </c>
      <c r="M58" s="56" t="str">
        <f>'Service Points'!I87</f>
        <v/>
      </c>
    </row>
    <row r="59" spans="1:13" ht="12.75" customHeight="1" x14ac:dyDescent="0.3">
      <c r="A59" s="56" t="s">
        <v>486</v>
      </c>
      <c r="B59" s="56" t="s">
        <v>485</v>
      </c>
      <c r="E59" s="56" t="str">
        <f>Data!$A$5</f>
        <v>S8602</v>
      </c>
      <c r="F59" s="56" t="str">
        <f>Data!$B$5</f>
        <v>Edinburgh</v>
      </c>
      <c r="G59" s="56" t="str">
        <f>'Service Points'!A88</f>
        <v>S8602_51</v>
      </c>
      <c r="H59" s="56" t="str">
        <f>'Service Points'!D88</f>
        <v/>
      </c>
      <c r="I59" s="56" t="str">
        <f>'Service Points'!E88</f>
        <v/>
      </c>
      <c r="J59" s="56" t="str">
        <f>'Service Points'!F88</f>
        <v/>
      </c>
      <c r="K59" s="56" t="str">
        <f>'Service Points'!G88</f>
        <v/>
      </c>
      <c r="L59" s="56" t="str">
        <f>'Service Points'!H88</f>
        <v/>
      </c>
      <c r="M59" s="56" t="str">
        <f>'Service Points'!I88</f>
        <v/>
      </c>
    </row>
    <row r="60" spans="1:13" ht="12.75" customHeight="1" x14ac:dyDescent="0.3">
      <c r="A60" s="56" t="s">
        <v>488</v>
      </c>
      <c r="B60" s="56" t="s">
        <v>487</v>
      </c>
      <c r="E60" s="56" t="str">
        <f>Data!$A$5</f>
        <v>S8602</v>
      </c>
      <c r="F60" s="56" t="str">
        <f>Data!$B$5</f>
        <v>Edinburgh</v>
      </c>
      <c r="G60" s="56" t="str">
        <f>'Service Points'!A89</f>
        <v>S8602_52</v>
      </c>
      <c r="H60" s="56" t="str">
        <f>'Service Points'!D89</f>
        <v/>
      </c>
      <c r="I60" s="56" t="str">
        <f>'Service Points'!E89</f>
        <v/>
      </c>
      <c r="J60" s="56" t="str">
        <f>'Service Points'!F89</f>
        <v/>
      </c>
      <c r="K60" s="56" t="str">
        <f>'Service Points'!G89</f>
        <v/>
      </c>
      <c r="L60" s="56" t="str">
        <f>'Service Points'!H89</f>
        <v/>
      </c>
      <c r="M60" s="56" t="str">
        <f>'Service Points'!I89</f>
        <v/>
      </c>
    </row>
    <row r="61" spans="1:13" ht="12.75" customHeight="1" x14ac:dyDescent="0.3">
      <c r="A61" s="56" t="s">
        <v>398</v>
      </c>
      <c r="B61" s="56" t="s">
        <v>397</v>
      </c>
      <c r="E61" s="56" t="str">
        <f>Data!$A$5</f>
        <v>S8602</v>
      </c>
      <c r="F61" s="56" t="str">
        <f>Data!$B$5</f>
        <v>Edinburgh</v>
      </c>
      <c r="G61" s="56" t="str">
        <f>'Service Points'!A90</f>
        <v>S8602_53</v>
      </c>
      <c r="H61" s="56" t="str">
        <f>'Service Points'!D90</f>
        <v/>
      </c>
      <c r="I61" s="56" t="str">
        <f>'Service Points'!E90</f>
        <v/>
      </c>
      <c r="J61" s="56" t="str">
        <f>'Service Points'!F90</f>
        <v/>
      </c>
      <c r="K61" s="56" t="str">
        <f>'Service Points'!G90</f>
        <v/>
      </c>
      <c r="L61" s="56" t="str">
        <f>'Service Points'!H90</f>
        <v/>
      </c>
      <c r="M61" s="56" t="str">
        <f>'Service Points'!I90</f>
        <v/>
      </c>
    </row>
    <row r="62" spans="1:13" ht="12.75" customHeight="1" x14ac:dyDescent="0.3">
      <c r="A62" s="56" t="s">
        <v>489</v>
      </c>
      <c r="B62" s="56" t="s">
        <v>7070</v>
      </c>
      <c r="E62" s="56" t="str">
        <f>Data!$A$5</f>
        <v>S8602</v>
      </c>
      <c r="F62" s="56" t="str">
        <f>Data!$B$5</f>
        <v>Edinburgh</v>
      </c>
      <c r="G62" s="56" t="str">
        <f>'Service Points'!A91</f>
        <v>S8602_54</v>
      </c>
      <c r="H62" s="56" t="str">
        <f>'Service Points'!D91</f>
        <v/>
      </c>
      <c r="I62" s="56" t="str">
        <f>'Service Points'!E91</f>
        <v/>
      </c>
      <c r="J62" s="56" t="str">
        <f>'Service Points'!F91</f>
        <v/>
      </c>
      <c r="K62" s="56" t="str">
        <f>'Service Points'!G91</f>
        <v/>
      </c>
      <c r="L62" s="56" t="str">
        <f>'Service Points'!H91</f>
        <v/>
      </c>
      <c r="M62" s="56" t="str">
        <f>'Service Points'!I91</f>
        <v/>
      </c>
    </row>
    <row r="63" spans="1:13" ht="12.75" customHeight="1" x14ac:dyDescent="0.3">
      <c r="A63" s="56" t="s">
        <v>343</v>
      </c>
      <c r="B63" s="56" t="s">
        <v>342</v>
      </c>
      <c r="E63" s="56" t="str">
        <f>Data!$A$5</f>
        <v>S8602</v>
      </c>
      <c r="F63" s="56" t="str">
        <f>Data!$B$5</f>
        <v>Edinburgh</v>
      </c>
      <c r="G63" s="56" t="str">
        <f>'Service Points'!A92</f>
        <v>S8602_55</v>
      </c>
      <c r="H63" s="56" t="str">
        <f>'Service Points'!D92</f>
        <v/>
      </c>
      <c r="I63" s="56" t="str">
        <f>'Service Points'!E92</f>
        <v/>
      </c>
      <c r="J63" s="56" t="str">
        <f>'Service Points'!F92</f>
        <v/>
      </c>
      <c r="K63" s="56" t="str">
        <f>'Service Points'!G92</f>
        <v/>
      </c>
      <c r="L63" s="56" t="str">
        <f>'Service Points'!H92</f>
        <v/>
      </c>
      <c r="M63" s="56" t="str">
        <f>'Service Points'!I92</f>
        <v/>
      </c>
    </row>
    <row r="64" spans="1:13" ht="12.75" customHeight="1" x14ac:dyDescent="0.3">
      <c r="A64" s="56" t="s">
        <v>722</v>
      </c>
      <c r="B64" s="56" t="s">
        <v>192</v>
      </c>
      <c r="E64" s="56" t="str">
        <f>Data!$A$5</f>
        <v>S8602</v>
      </c>
      <c r="F64" s="56" t="str">
        <f>Data!$B$5</f>
        <v>Edinburgh</v>
      </c>
      <c r="G64" s="56" t="str">
        <f>'Service Points'!A93</f>
        <v>S8602_56</v>
      </c>
      <c r="H64" s="56" t="str">
        <f>'Service Points'!D93</f>
        <v/>
      </c>
      <c r="I64" s="56" t="str">
        <f>'Service Points'!E93</f>
        <v/>
      </c>
      <c r="J64" s="56" t="str">
        <f>'Service Points'!F93</f>
        <v/>
      </c>
      <c r="K64" s="56" t="str">
        <f>'Service Points'!G93</f>
        <v/>
      </c>
      <c r="L64" s="56" t="str">
        <f>'Service Points'!H93</f>
        <v/>
      </c>
      <c r="M64" s="56" t="str">
        <f>'Service Points'!I93</f>
        <v/>
      </c>
    </row>
    <row r="65" spans="1:13" ht="12.75" customHeight="1" x14ac:dyDescent="0.3">
      <c r="A65" s="56" t="s">
        <v>194</v>
      </c>
      <c r="B65" s="56" t="s">
        <v>193</v>
      </c>
      <c r="E65" s="56" t="str">
        <f>Data!$A$5</f>
        <v>S8602</v>
      </c>
      <c r="F65" s="56" t="str">
        <f>Data!$B$5</f>
        <v>Edinburgh</v>
      </c>
      <c r="G65" s="56" t="str">
        <f>'Service Points'!A94</f>
        <v>S8602_57</v>
      </c>
      <c r="H65" s="56" t="str">
        <f>'Service Points'!D94</f>
        <v/>
      </c>
      <c r="I65" s="56" t="str">
        <f>'Service Points'!E94</f>
        <v/>
      </c>
      <c r="J65" s="56" t="str">
        <f>'Service Points'!F94</f>
        <v/>
      </c>
      <c r="K65" s="56" t="str">
        <f>'Service Points'!G94</f>
        <v/>
      </c>
      <c r="L65" s="56" t="str">
        <f>'Service Points'!H94</f>
        <v/>
      </c>
      <c r="M65" s="56" t="str">
        <f>'Service Points'!I94</f>
        <v/>
      </c>
    </row>
    <row r="66" spans="1:13" ht="12.75" customHeight="1" x14ac:dyDescent="0.3">
      <c r="A66" s="56" t="s">
        <v>500</v>
      </c>
      <c r="B66" s="56" t="s">
        <v>742</v>
      </c>
      <c r="E66" s="56" t="str">
        <f>Data!$A$5</f>
        <v>S8602</v>
      </c>
      <c r="F66" s="56" t="str">
        <f>Data!$B$5</f>
        <v>Edinburgh</v>
      </c>
      <c r="G66" s="56" t="str">
        <f>'Service Points'!A95</f>
        <v>S8602_58</v>
      </c>
      <c r="H66" s="56" t="str">
        <f>'Service Points'!D95</f>
        <v/>
      </c>
      <c r="I66" s="56" t="str">
        <f>'Service Points'!E95</f>
        <v/>
      </c>
      <c r="J66" s="56" t="str">
        <f>'Service Points'!F95</f>
        <v/>
      </c>
      <c r="K66" s="56" t="str">
        <f>'Service Points'!G95</f>
        <v/>
      </c>
      <c r="L66" s="56" t="str">
        <f>'Service Points'!H95</f>
        <v/>
      </c>
      <c r="M66" s="56" t="str">
        <f>'Service Points'!I95</f>
        <v/>
      </c>
    </row>
    <row r="67" spans="1:13" ht="12.75" customHeight="1" x14ac:dyDescent="0.3">
      <c r="A67" s="56" t="s">
        <v>0</v>
      </c>
      <c r="B67" s="56" t="s">
        <v>111</v>
      </c>
      <c r="E67" s="56" t="str">
        <f>Data!$A$5</f>
        <v>S8602</v>
      </c>
      <c r="F67" s="56" t="str">
        <f>Data!$B$5</f>
        <v>Edinburgh</v>
      </c>
      <c r="G67" s="56" t="str">
        <f>'Service Points'!A96</f>
        <v>S8602_59</v>
      </c>
      <c r="H67" s="56" t="str">
        <f>'Service Points'!D96</f>
        <v/>
      </c>
      <c r="I67" s="56" t="str">
        <f>'Service Points'!E96</f>
        <v/>
      </c>
      <c r="J67" s="56" t="str">
        <f>'Service Points'!F96</f>
        <v/>
      </c>
      <c r="K67" s="56" t="str">
        <f>'Service Points'!G96</f>
        <v/>
      </c>
      <c r="L67" s="56" t="str">
        <f>'Service Points'!H96</f>
        <v/>
      </c>
      <c r="M67" s="56" t="str">
        <f>'Service Points'!I96</f>
        <v/>
      </c>
    </row>
    <row r="68" spans="1:13" ht="12.75" customHeight="1" x14ac:dyDescent="0.3">
      <c r="A68" s="56" t="s">
        <v>723</v>
      </c>
      <c r="B68" s="56" t="s">
        <v>195</v>
      </c>
      <c r="E68" s="56" t="str">
        <f>Data!$A$5</f>
        <v>S8602</v>
      </c>
      <c r="F68" s="56" t="str">
        <f>Data!$B$5</f>
        <v>Edinburgh</v>
      </c>
      <c r="G68" s="56" t="str">
        <f>'Service Points'!A97</f>
        <v>S8602_60</v>
      </c>
      <c r="H68" s="56" t="str">
        <f>'Service Points'!D97</f>
        <v/>
      </c>
      <c r="I68" s="56" t="str">
        <f>'Service Points'!E97</f>
        <v/>
      </c>
      <c r="J68" s="56" t="str">
        <f>'Service Points'!F97</f>
        <v/>
      </c>
      <c r="K68" s="56" t="str">
        <f>'Service Points'!G97</f>
        <v/>
      </c>
      <c r="L68" s="56" t="str">
        <f>'Service Points'!H97</f>
        <v/>
      </c>
      <c r="M68" s="56" t="str">
        <f>'Service Points'!I97</f>
        <v/>
      </c>
    </row>
    <row r="69" spans="1:13" ht="12.75" customHeight="1" x14ac:dyDescent="0.3">
      <c r="A69" s="56" t="s">
        <v>11</v>
      </c>
      <c r="B69" s="56" t="s">
        <v>196</v>
      </c>
      <c r="E69" s="56" t="str">
        <f>Data!$A$5</f>
        <v>S8602</v>
      </c>
      <c r="F69" s="56" t="str">
        <f>Data!$B$5</f>
        <v>Edinburgh</v>
      </c>
      <c r="G69" s="56" t="str">
        <f>'Service Points'!A98</f>
        <v>S8602_61</v>
      </c>
      <c r="H69" s="56" t="str">
        <f>'Service Points'!D98</f>
        <v/>
      </c>
      <c r="I69" s="56" t="str">
        <f>'Service Points'!E98</f>
        <v/>
      </c>
      <c r="J69" s="56" t="str">
        <f>'Service Points'!F98</f>
        <v/>
      </c>
      <c r="K69" s="56" t="str">
        <f>'Service Points'!G98</f>
        <v/>
      </c>
      <c r="L69" s="56" t="str">
        <f>'Service Points'!H98</f>
        <v/>
      </c>
      <c r="M69" s="56" t="str">
        <f>'Service Points'!I98</f>
        <v/>
      </c>
    </row>
    <row r="70" spans="1:13" ht="12.75" customHeight="1" x14ac:dyDescent="0.3">
      <c r="A70" s="56" t="s">
        <v>254</v>
      </c>
      <c r="B70" s="56" t="s">
        <v>197</v>
      </c>
      <c r="E70" s="56" t="str">
        <f>Data!$A$5</f>
        <v>S8602</v>
      </c>
      <c r="F70" s="56" t="str">
        <f>Data!$B$5</f>
        <v>Edinburgh</v>
      </c>
      <c r="G70" s="56" t="str">
        <f>'Service Points'!A99</f>
        <v>S8602_62</v>
      </c>
      <c r="H70" s="56" t="str">
        <f>'Service Points'!D99</f>
        <v/>
      </c>
      <c r="I70" s="56" t="str">
        <f>'Service Points'!E99</f>
        <v/>
      </c>
      <c r="J70" s="56" t="str">
        <f>'Service Points'!F99</f>
        <v/>
      </c>
      <c r="K70" s="56" t="str">
        <f>'Service Points'!G99</f>
        <v/>
      </c>
      <c r="L70" s="56" t="str">
        <f>'Service Points'!H99</f>
        <v/>
      </c>
      <c r="M70" s="56" t="str">
        <f>'Service Points'!I99</f>
        <v/>
      </c>
    </row>
    <row r="71" spans="1:13" ht="12.75" customHeight="1" x14ac:dyDescent="0.3">
      <c r="A71" s="56" t="s">
        <v>12</v>
      </c>
      <c r="B71" s="56" t="s">
        <v>198</v>
      </c>
      <c r="E71" s="56" t="str">
        <f>Data!$A$5</f>
        <v>S8602</v>
      </c>
      <c r="F71" s="56" t="str">
        <f>Data!$B$5</f>
        <v>Edinburgh</v>
      </c>
      <c r="G71" s="56" t="str">
        <f>'Service Points'!A100</f>
        <v>S8602_63</v>
      </c>
      <c r="H71" s="56" t="str">
        <f>'Service Points'!D100</f>
        <v/>
      </c>
      <c r="I71" s="56" t="str">
        <f>'Service Points'!E100</f>
        <v/>
      </c>
      <c r="J71" s="56" t="str">
        <f>'Service Points'!F100</f>
        <v/>
      </c>
      <c r="K71" s="56" t="str">
        <f>'Service Points'!G100</f>
        <v/>
      </c>
      <c r="L71" s="56" t="str">
        <f>'Service Points'!H100</f>
        <v/>
      </c>
      <c r="M71" s="56" t="str">
        <f>'Service Points'!I100</f>
        <v/>
      </c>
    </row>
    <row r="72" spans="1:13" ht="12.75" customHeight="1" x14ac:dyDescent="0.3">
      <c r="A72" s="56" t="s">
        <v>255</v>
      </c>
      <c r="B72" s="56" t="s">
        <v>447</v>
      </c>
      <c r="E72" s="56" t="str">
        <f>Data!$A$5</f>
        <v>S8602</v>
      </c>
      <c r="F72" s="56" t="str">
        <f>Data!$B$5</f>
        <v>Edinburgh</v>
      </c>
      <c r="G72" s="56" t="str">
        <f>'Service Points'!A101</f>
        <v>S8602_64</v>
      </c>
      <c r="H72" s="56" t="str">
        <f>'Service Points'!D101</f>
        <v/>
      </c>
      <c r="I72" s="56" t="str">
        <f>'Service Points'!E101</f>
        <v/>
      </c>
      <c r="J72" s="56" t="str">
        <f>'Service Points'!F101</f>
        <v/>
      </c>
      <c r="K72" s="56" t="str">
        <f>'Service Points'!G101</f>
        <v/>
      </c>
      <c r="L72" s="56" t="str">
        <f>'Service Points'!H101</f>
        <v/>
      </c>
      <c r="M72" s="56" t="str">
        <f>'Service Points'!I101</f>
        <v/>
      </c>
    </row>
    <row r="73" spans="1:13" ht="12.75" customHeight="1" x14ac:dyDescent="0.3">
      <c r="A73" s="56" t="s">
        <v>491</v>
      </c>
      <c r="B73" s="56" t="s">
        <v>490</v>
      </c>
      <c r="E73" s="56" t="str">
        <f>Data!$A$5</f>
        <v>S8602</v>
      </c>
      <c r="F73" s="56" t="str">
        <f>Data!$B$5</f>
        <v>Edinburgh</v>
      </c>
      <c r="G73" s="56" t="str">
        <f>'Service Points'!A102</f>
        <v>S8602_65</v>
      </c>
      <c r="H73" s="56" t="str">
        <f>'Service Points'!D102</f>
        <v/>
      </c>
      <c r="I73" s="56" t="str">
        <f>'Service Points'!E102</f>
        <v/>
      </c>
      <c r="J73" s="56" t="str">
        <f>'Service Points'!F102</f>
        <v/>
      </c>
      <c r="K73" s="56" t="str">
        <f>'Service Points'!G102</f>
        <v/>
      </c>
      <c r="L73" s="56" t="str">
        <f>'Service Points'!H102</f>
        <v/>
      </c>
      <c r="M73" s="56" t="str">
        <f>'Service Points'!I102</f>
        <v/>
      </c>
    </row>
    <row r="74" spans="1:13" ht="12.75" customHeight="1" x14ac:dyDescent="0.3">
      <c r="A74" s="56" t="s">
        <v>200</v>
      </c>
      <c r="B74" s="56" t="s">
        <v>199</v>
      </c>
      <c r="E74" s="56" t="str">
        <f>Data!$A$5</f>
        <v>S8602</v>
      </c>
      <c r="F74" s="56" t="str">
        <f>Data!$B$5</f>
        <v>Edinburgh</v>
      </c>
      <c r="G74" s="56" t="str">
        <f>'Service Points'!A103</f>
        <v>S8602_66</v>
      </c>
      <c r="H74" s="56" t="str">
        <f>'Service Points'!D103</f>
        <v/>
      </c>
      <c r="I74" s="56" t="str">
        <f>'Service Points'!E103</f>
        <v/>
      </c>
      <c r="J74" s="56" t="str">
        <f>'Service Points'!F103</f>
        <v/>
      </c>
      <c r="K74" s="56" t="str">
        <f>'Service Points'!G103</f>
        <v/>
      </c>
      <c r="L74" s="56" t="str">
        <f>'Service Points'!H103</f>
        <v/>
      </c>
      <c r="M74" s="56" t="str">
        <f>'Service Points'!I103</f>
        <v/>
      </c>
    </row>
    <row r="75" spans="1:13" ht="12.75" customHeight="1" x14ac:dyDescent="0.3">
      <c r="A75" s="56" t="s">
        <v>25</v>
      </c>
      <c r="B75" s="56" t="s">
        <v>178</v>
      </c>
      <c r="E75" s="56" t="str">
        <f>Data!$A$5</f>
        <v>S8602</v>
      </c>
      <c r="F75" s="56" t="str">
        <f>Data!$B$5</f>
        <v>Edinburgh</v>
      </c>
      <c r="G75" s="56" t="str">
        <f>'Service Points'!A104</f>
        <v>S8602_67</v>
      </c>
      <c r="H75" s="56" t="str">
        <f>'Service Points'!D104</f>
        <v/>
      </c>
      <c r="I75" s="56" t="str">
        <f>'Service Points'!E104</f>
        <v/>
      </c>
      <c r="J75" s="56" t="str">
        <f>'Service Points'!F104</f>
        <v/>
      </c>
      <c r="K75" s="56" t="str">
        <f>'Service Points'!G104</f>
        <v/>
      </c>
      <c r="L75" s="56" t="str">
        <f>'Service Points'!H104</f>
        <v/>
      </c>
      <c r="M75" s="56" t="str">
        <f>'Service Points'!I104</f>
        <v/>
      </c>
    </row>
    <row r="76" spans="1:13" ht="12.75" customHeight="1" x14ac:dyDescent="0.3">
      <c r="A76" s="56" t="s">
        <v>2</v>
      </c>
      <c r="B76" s="56" t="s">
        <v>1</v>
      </c>
      <c r="E76" s="56" t="str">
        <f>Data!$A$5</f>
        <v>S8602</v>
      </c>
      <c r="F76" s="56" t="str">
        <f>Data!$B$5</f>
        <v>Edinburgh</v>
      </c>
      <c r="G76" s="56" t="str">
        <f>'Service Points'!A105</f>
        <v>S8602_68</v>
      </c>
      <c r="H76" s="56" t="str">
        <f>'Service Points'!D105</f>
        <v/>
      </c>
      <c r="I76" s="56" t="str">
        <f>'Service Points'!E105</f>
        <v/>
      </c>
      <c r="J76" s="56" t="str">
        <f>'Service Points'!F105</f>
        <v/>
      </c>
      <c r="K76" s="56" t="str">
        <f>'Service Points'!G105</f>
        <v/>
      </c>
      <c r="L76" s="56" t="str">
        <f>'Service Points'!H105</f>
        <v/>
      </c>
      <c r="M76" s="56" t="str">
        <f>'Service Points'!I105</f>
        <v/>
      </c>
    </row>
    <row r="77" spans="1:13" ht="12.75" customHeight="1" x14ac:dyDescent="0.3">
      <c r="A77" s="56" t="s">
        <v>493</v>
      </c>
      <c r="B77" s="56" t="s">
        <v>492</v>
      </c>
      <c r="E77" s="56" t="str">
        <f>Data!$A$5</f>
        <v>S8602</v>
      </c>
      <c r="F77" s="56" t="str">
        <f>Data!$B$5</f>
        <v>Edinburgh</v>
      </c>
      <c r="G77" s="56" t="str">
        <f>'Service Points'!A106</f>
        <v>S8602_69</v>
      </c>
      <c r="H77" s="56" t="str">
        <f>'Service Points'!D106</f>
        <v/>
      </c>
      <c r="I77" s="56" t="str">
        <f>'Service Points'!E106</f>
        <v/>
      </c>
      <c r="J77" s="56" t="str">
        <f>'Service Points'!F106</f>
        <v/>
      </c>
      <c r="K77" s="56" t="str">
        <f>'Service Points'!G106</f>
        <v/>
      </c>
      <c r="L77" s="56" t="str">
        <f>'Service Points'!H106</f>
        <v/>
      </c>
      <c r="M77" s="56" t="str">
        <f>'Service Points'!I106</f>
        <v/>
      </c>
    </row>
    <row r="78" spans="1:13" ht="12.75" customHeight="1" x14ac:dyDescent="0.3">
      <c r="A78" s="56" t="s">
        <v>202</v>
      </c>
      <c r="B78" s="56" t="s">
        <v>201</v>
      </c>
      <c r="E78" s="56" t="str">
        <f>Data!$A$5</f>
        <v>S8602</v>
      </c>
      <c r="F78" s="56" t="str">
        <f>Data!$B$5</f>
        <v>Edinburgh</v>
      </c>
      <c r="G78" s="56" t="str">
        <f>'Service Points'!A107</f>
        <v>S8602_70</v>
      </c>
      <c r="H78" s="56" t="str">
        <f>'Service Points'!D107</f>
        <v/>
      </c>
      <c r="I78" s="56" t="str">
        <f>'Service Points'!E107</f>
        <v/>
      </c>
      <c r="J78" s="56" t="str">
        <f>'Service Points'!F107</f>
        <v/>
      </c>
      <c r="K78" s="56" t="str">
        <f>'Service Points'!G107</f>
        <v/>
      </c>
      <c r="L78" s="56" t="str">
        <f>'Service Points'!H107</f>
        <v/>
      </c>
      <c r="M78" s="56" t="str">
        <f>'Service Points'!I107</f>
        <v/>
      </c>
    </row>
    <row r="79" spans="1:13" ht="12.75" customHeight="1" x14ac:dyDescent="0.3">
      <c r="A79" s="56" t="s">
        <v>13</v>
      </c>
      <c r="B79" s="56" t="s">
        <v>203</v>
      </c>
      <c r="E79" s="56" t="str">
        <f>Data!$A$5</f>
        <v>S8602</v>
      </c>
      <c r="F79" s="56" t="str">
        <f>Data!$B$5</f>
        <v>Edinburgh</v>
      </c>
      <c r="G79" s="56" t="str">
        <f>'Service Points'!A108</f>
        <v>S8602_71</v>
      </c>
      <c r="H79" s="56" t="str">
        <f>'Service Points'!D108</f>
        <v/>
      </c>
      <c r="I79" s="56" t="str">
        <f>'Service Points'!E108</f>
        <v/>
      </c>
      <c r="J79" s="56" t="str">
        <f>'Service Points'!F108</f>
        <v/>
      </c>
      <c r="K79" s="56" t="str">
        <f>'Service Points'!G108</f>
        <v/>
      </c>
      <c r="L79" s="56" t="str">
        <f>'Service Points'!H108</f>
        <v/>
      </c>
      <c r="M79" s="56" t="str">
        <f>'Service Points'!I108</f>
        <v/>
      </c>
    </row>
    <row r="80" spans="1:13" ht="12.75" customHeight="1" x14ac:dyDescent="0.3">
      <c r="A80" s="56" t="s">
        <v>256</v>
      </c>
      <c r="B80" s="56" t="s">
        <v>521</v>
      </c>
      <c r="E80" s="56" t="str">
        <f>Data!$A$5</f>
        <v>S8602</v>
      </c>
      <c r="F80" s="56" t="str">
        <f>Data!$B$5</f>
        <v>Edinburgh</v>
      </c>
      <c r="G80" s="56" t="str">
        <f>'Service Points'!A109</f>
        <v>S8602_72</v>
      </c>
      <c r="H80" s="56" t="str">
        <f>'Service Points'!D109</f>
        <v/>
      </c>
      <c r="I80" s="56" t="str">
        <f>'Service Points'!E109</f>
        <v/>
      </c>
      <c r="J80" s="56" t="str">
        <f>'Service Points'!F109</f>
        <v/>
      </c>
      <c r="K80" s="56" t="str">
        <f>'Service Points'!G109</f>
        <v/>
      </c>
      <c r="L80" s="56" t="str">
        <f>'Service Points'!H109</f>
        <v/>
      </c>
      <c r="M80" s="56" t="str">
        <f>'Service Points'!I109</f>
        <v/>
      </c>
    </row>
    <row r="81" spans="1:13" ht="12.75" customHeight="1" x14ac:dyDescent="0.3">
      <c r="A81" s="56" t="s">
        <v>257</v>
      </c>
      <c r="B81" s="56" t="s">
        <v>403</v>
      </c>
      <c r="E81" s="56" t="str">
        <f>Data!$A$5</f>
        <v>S8602</v>
      </c>
      <c r="F81" s="56" t="str">
        <f>Data!$B$5</f>
        <v>Edinburgh</v>
      </c>
      <c r="G81" s="56" t="str">
        <f>'Service Points'!A110</f>
        <v>S8602_73</v>
      </c>
      <c r="H81" s="56" t="str">
        <f>'Service Points'!D110</f>
        <v/>
      </c>
      <c r="I81" s="56" t="str">
        <f>'Service Points'!E110</f>
        <v/>
      </c>
      <c r="J81" s="56" t="str">
        <f>'Service Points'!F110</f>
        <v/>
      </c>
      <c r="K81" s="56" t="str">
        <f>'Service Points'!G110</f>
        <v/>
      </c>
      <c r="L81" s="56" t="str">
        <f>'Service Points'!H110</f>
        <v/>
      </c>
      <c r="M81" s="56" t="str">
        <f>'Service Points'!I110</f>
        <v/>
      </c>
    </row>
    <row r="82" spans="1:13" ht="12.75" customHeight="1" x14ac:dyDescent="0.3">
      <c r="A82" s="56" t="s">
        <v>205</v>
      </c>
      <c r="B82" s="56" t="s">
        <v>204</v>
      </c>
      <c r="E82" s="56" t="str">
        <f>Data!$A$5</f>
        <v>S8602</v>
      </c>
      <c r="F82" s="56" t="str">
        <f>Data!$B$5</f>
        <v>Edinburgh</v>
      </c>
      <c r="G82" s="56" t="str">
        <f>'Service Points'!A111</f>
        <v>S8602_74</v>
      </c>
      <c r="H82" s="56" t="str">
        <f>'Service Points'!D111</f>
        <v/>
      </c>
      <c r="I82" s="56" t="str">
        <f>'Service Points'!E111</f>
        <v/>
      </c>
      <c r="J82" s="56" t="str">
        <f>'Service Points'!F111</f>
        <v/>
      </c>
      <c r="K82" s="56" t="str">
        <f>'Service Points'!G111</f>
        <v/>
      </c>
      <c r="L82" s="56" t="str">
        <f>'Service Points'!H111</f>
        <v/>
      </c>
      <c r="M82" s="56" t="str">
        <f>'Service Points'!I111</f>
        <v/>
      </c>
    </row>
    <row r="83" spans="1:13" ht="12.75" customHeight="1" x14ac:dyDescent="0.3">
      <c r="A83" s="56" t="s">
        <v>495</v>
      </c>
      <c r="B83" s="56" t="s">
        <v>494</v>
      </c>
      <c r="E83" s="56" t="str">
        <f>Data!$A$5</f>
        <v>S8602</v>
      </c>
      <c r="F83" s="56" t="str">
        <f>Data!$B$5</f>
        <v>Edinburgh</v>
      </c>
      <c r="G83" s="56" t="str">
        <f>'Service Points'!A112</f>
        <v>S8602_75</v>
      </c>
      <c r="H83" s="56" t="str">
        <f>'Service Points'!D112</f>
        <v/>
      </c>
      <c r="I83" s="56" t="str">
        <f>'Service Points'!E112</f>
        <v/>
      </c>
      <c r="J83" s="56" t="str">
        <f>'Service Points'!F112</f>
        <v/>
      </c>
      <c r="K83" s="56" t="str">
        <f>'Service Points'!G112</f>
        <v/>
      </c>
      <c r="L83" s="56" t="str">
        <f>'Service Points'!H112</f>
        <v/>
      </c>
      <c r="M83" s="56" t="str">
        <f>'Service Points'!I112</f>
        <v/>
      </c>
    </row>
    <row r="84" spans="1:13" ht="12.75" customHeight="1" x14ac:dyDescent="0.3">
      <c r="A84" s="56" t="s">
        <v>689</v>
      </c>
      <c r="B84" s="56" t="s">
        <v>688</v>
      </c>
      <c r="E84" s="56" t="str">
        <f>Data!$A$5</f>
        <v>S8602</v>
      </c>
      <c r="F84" s="56" t="str">
        <f>Data!$B$5</f>
        <v>Edinburgh</v>
      </c>
      <c r="G84" s="56" t="str">
        <f>'Service Points'!A113</f>
        <v>S8602_76</v>
      </c>
      <c r="H84" s="56" t="str">
        <f>'Service Points'!D113</f>
        <v/>
      </c>
      <c r="I84" s="56" t="str">
        <f>'Service Points'!E113</f>
        <v/>
      </c>
      <c r="J84" s="56" t="str">
        <f>'Service Points'!F113</f>
        <v/>
      </c>
      <c r="K84" s="56" t="str">
        <f>'Service Points'!G113</f>
        <v/>
      </c>
      <c r="L84" s="56" t="str">
        <f>'Service Points'!H113</f>
        <v/>
      </c>
      <c r="M84" s="56" t="str">
        <f>'Service Points'!I113</f>
        <v/>
      </c>
    </row>
    <row r="85" spans="1:13" ht="12.75" customHeight="1" x14ac:dyDescent="0.3">
      <c r="A85" s="56" t="s">
        <v>714</v>
      </c>
      <c r="B85" s="56" t="s">
        <v>522</v>
      </c>
      <c r="E85" s="56" t="str">
        <f>Data!$A$5</f>
        <v>S8602</v>
      </c>
      <c r="F85" s="56" t="str">
        <f>Data!$B$5</f>
        <v>Edinburgh</v>
      </c>
      <c r="G85" s="56" t="str">
        <f>'Service Points'!A114</f>
        <v>S8602_77</v>
      </c>
      <c r="H85" s="56" t="str">
        <f>'Service Points'!D114</f>
        <v/>
      </c>
      <c r="I85" s="56" t="str">
        <f>'Service Points'!E114</f>
        <v/>
      </c>
      <c r="J85" s="56" t="str">
        <f>'Service Points'!F114</f>
        <v/>
      </c>
      <c r="K85" s="56" t="str">
        <f>'Service Points'!G114</f>
        <v/>
      </c>
      <c r="L85" s="56" t="str">
        <f>'Service Points'!H114</f>
        <v/>
      </c>
      <c r="M85" s="56" t="str">
        <f>'Service Points'!I114</f>
        <v/>
      </c>
    </row>
    <row r="86" spans="1:13" ht="12.75" customHeight="1" x14ac:dyDescent="0.3">
      <c r="A86" s="56" t="s">
        <v>691</v>
      </c>
      <c r="B86" s="56" t="s">
        <v>690</v>
      </c>
      <c r="E86" s="56" t="str">
        <f>Data!$A$5</f>
        <v>S8602</v>
      </c>
      <c r="F86" s="56" t="str">
        <f>Data!$B$5</f>
        <v>Edinburgh</v>
      </c>
      <c r="G86" s="56" t="str">
        <f>'Service Points'!A115</f>
        <v>S8602_78</v>
      </c>
      <c r="H86" s="56" t="str">
        <f>'Service Points'!D115</f>
        <v/>
      </c>
      <c r="I86" s="56" t="str">
        <f>'Service Points'!E115</f>
        <v/>
      </c>
      <c r="J86" s="56" t="str">
        <f>'Service Points'!F115</f>
        <v/>
      </c>
      <c r="K86" s="56" t="str">
        <f>'Service Points'!G115</f>
        <v/>
      </c>
      <c r="L86" s="56" t="str">
        <f>'Service Points'!H115</f>
        <v/>
      </c>
      <c r="M86" s="56" t="str">
        <f>'Service Points'!I115</f>
        <v/>
      </c>
    </row>
    <row r="87" spans="1:13" ht="12.75" customHeight="1" x14ac:dyDescent="0.3">
      <c r="A87" s="56" t="s">
        <v>449</v>
      </c>
      <c r="B87" s="56" t="s">
        <v>448</v>
      </c>
      <c r="E87" s="56" t="str">
        <f>Data!$A$5</f>
        <v>S8602</v>
      </c>
      <c r="F87" s="56" t="str">
        <f>Data!$B$5</f>
        <v>Edinburgh</v>
      </c>
      <c r="G87" s="56" t="str">
        <f>'Service Points'!A116</f>
        <v>S8602_79</v>
      </c>
      <c r="H87" s="56" t="str">
        <f>'Service Points'!D116</f>
        <v/>
      </c>
      <c r="I87" s="56" t="str">
        <f>'Service Points'!E116</f>
        <v/>
      </c>
      <c r="J87" s="56" t="str">
        <f>'Service Points'!F116</f>
        <v/>
      </c>
      <c r="K87" s="56" t="str">
        <f>'Service Points'!G116</f>
        <v/>
      </c>
      <c r="L87" s="56" t="str">
        <f>'Service Points'!H116</f>
        <v/>
      </c>
      <c r="M87" s="56" t="str">
        <f>'Service Points'!I116</f>
        <v/>
      </c>
    </row>
    <row r="88" spans="1:13" ht="12.75" customHeight="1" x14ac:dyDescent="0.3">
      <c r="A88" s="56" t="s">
        <v>693</v>
      </c>
      <c r="B88" s="56" t="s">
        <v>692</v>
      </c>
      <c r="E88" s="56" t="str">
        <f>Data!$A$5</f>
        <v>S8602</v>
      </c>
      <c r="F88" s="56" t="str">
        <f>Data!$B$5</f>
        <v>Edinburgh</v>
      </c>
      <c r="G88" s="56" t="str">
        <f>'Service Points'!A117</f>
        <v>S8602_80</v>
      </c>
      <c r="H88" s="56" t="str">
        <f>'Service Points'!D117</f>
        <v/>
      </c>
      <c r="I88" s="56" t="str">
        <f>'Service Points'!E117</f>
        <v/>
      </c>
      <c r="J88" s="56" t="str">
        <f>'Service Points'!F117</f>
        <v/>
      </c>
      <c r="K88" s="56" t="str">
        <f>'Service Points'!G117</f>
        <v/>
      </c>
      <c r="L88" s="56" t="str">
        <f>'Service Points'!H117</f>
        <v/>
      </c>
      <c r="M88" s="56" t="str">
        <f>'Service Points'!I117</f>
        <v/>
      </c>
    </row>
    <row r="89" spans="1:13" ht="12.75" customHeight="1" x14ac:dyDescent="0.3">
      <c r="A89" s="56" t="s">
        <v>497</v>
      </c>
      <c r="B89" s="56" t="s">
        <v>496</v>
      </c>
      <c r="E89" s="56" t="str">
        <f>Data!$A$5</f>
        <v>S8602</v>
      </c>
      <c r="F89" s="56" t="str">
        <f>Data!$B$5</f>
        <v>Edinburgh</v>
      </c>
      <c r="G89" s="56" t="str">
        <f>'Service Points'!A118</f>
        <v>S8602_81</v>
      </c>
      <c r="H89" s="56" t="str">
        <f>'Service Points'!D118</f>
        <v/>
      </c>
      <c r="I89" s="56" t="str">
        <f>'Service Points'!E118</f>
        <v/>
      </c>
      <c r="J89" s="56" t="str">
        <f>'Service Points'!F118</f>
        <v/>
      </c>
      <c r="K89" s="56" t="str">
        <f>'Service Points'!G118</f>
        <v/>
      </c>
      <c r="L89" s="56" t="str">
        <f>'Service Points'!H118</f>
        <v/>
      </c>
      <c r="M89" s="56" t="str">
        <f>'Service Points'!I118</f>
        <v/>
      </c>
    </row>
    <row r="90" spans="1:13" ht="12.75" customHeight="1" x14ac:dyDescent="0.3">
      <c r="A90" s="56" t="s">
        <v>4</v>
      </c>
      <c r="B90" s="56" t="s">
        <v>3</v>
      </c>
      <c r="E90" s="56" t="str">
        <f>Data!$A$5</f>
        <v>S8602</v>
      </c>
      <c r="F90" s="56" t="str">
        <f>Data!$B$5</f>
        <v>Edinburgh</v>
      </c>
      <c r="G90" s="56" t="str">
        <f>'Service Points'!A119</f>
        <v>S8602_82</v>
      </c>
      <c r="H90" s="56" t="str">
        <f>'Service Points'!D119</f>
        <v/>
      </c>
      <c r="I90" s="56" t="str">
        <f>'Service Points'!E119</f>
        <v/>
      </c>
      <c r="J90" s="56" t="str">
        <f>'Service Points'!F119</f>
        <v/>
      </c>
      <c r="K90" s="56" t="str">
        <f>'Service Points'!G119</f>
        <v/>
      </c>
      <c r="L90" s="56" t="str">
        <f>'Service Points'!H119</f>
        <v/>
      </c>
      <c r="M90" s="56" t="str">
        <f>'Service Points'!I119</f>
        <v/>
      </c>
    </row>
    <row r="91" spans="1:13" ht="12.75" customHeight="1" x14ac:dyDescent="0.3">
      <c r="A91" s="56" t="s">
        <v>6</v>
      </c>
      <c r="B91" s="56" t="s">
        <v>5</v>
      </c>
      <c r="E91" s="56" t="str">
        <f>Data!$A$5</f>
        <v>S8602</v>
      </c>
      <c r="F91" s="56" t="str">
        <f>Data!$B$5</f>
        <v>Edinburgh</v>
      </c>
      <c r="G91" s="56" t="str">
        <f>'Service Points'!A120</f>
        <v>S8602_83</v>
      </c>
      <c r="H91" s="56" t="str">
        <f>'Service Points'!D120</f>
        <v/>
      </c>
      <c r="I91" s="56" t="str">
        <f>'Service Points'!E120</f>
        <v/>
      </c>
      <c r="J91" s="56" t="str">
        <f>'Service Points'!F120</f>
        <v/>
      </c>
      <c r="K91" s="56" t="str">
        <f>'Service Points'!G120</f>
        <v/>
      </c>
      <c r="L91" s="56" t="str">
        <f>'Service Points'!H120</f>
        <v/>
      </c>
      <c r="M91" s="56" t="str">
        <f>'Service Points'!I120</f>
        <v/>
      </c>
    </row>
    <row r="92" spans="1:13" ht="12.75" customHeight="1" x14ac:dyDescent="0.3">
      <c r="A92" s="56" t="s">
        <v>451</v>
      </c>
      <c r="B92" s="56" t="s">
        <v>450</v>
      </c>
      <c r="E92" s="56" t="str">
        <f>Data!$A$5</f>
        <v>S8602</v>
      </c>
      <c r="F92" s="56" t="str">
        <f>Data!$B$5</f>
        <v>Edinburgh</v>
      </c>
      <c r="G92" s="56" t="str">
        <f>'Service Points'!A121</f>
        <v>S8602_84</v>
      </c>
      <c r="H92" s="56" t="str">
        <f>'Service Points'!D121</f>
        <v/>
      </c>
      <c r="I92" s="56" t="str">
        <f>'Service Points'!E121</f>
        <v/>
      </c>
      <c r="J92" s="56" t="str">
        <f>'Service Points'!F121</f>
        <v/>
      </c>
      <c r="K92" s="56" t="str">
        <f>'Service Points'!G121</f>
        <v/>
      </c>
      <c r="L92" s="56" t="str">
        <f>'Service Points'!H121</f>
        <v/>
      </c>
      <c r="M92" s="56" t="str">
        <f>'Service Points'!I121</f>
        <v/>
      </c>
    </row>
    <row r="93" spans="1:13" ht="12.75" customHeight="1" x14ac:dyDescent="0.3">
      <c r="A93" s="56" t="s">
        <v>258</v>
      </c>
      <c r="B93" s="56" t="s">
        <v>7</v>
      </c>
      <c r="E93" s="56" t="str">
        <f>Data!$A$5</f>
        <v>S8602</v>
      </c>
      <c r="F93" s="56" t="str">
        <f>Data!$B$5</f>
        <v>Edinburgh</v>
      </c>
      <c r="G93" s="56" t="str">
        <f>'Service Points'!A122</f>
        <v>S8602_85</v>
      </c>
      <c r="H93" s="56" t="str">
        <f>'Service Points'!D122</f>
        <v/>
      </c>
      <c r="I93" s="56" t="str">
        <f>'Service Points'!E122</f>
        <v/>
      </c>
      <c r="J93" s="56" t="str">
        <f>'Service Points'!F122</f>
        <v/>
      </c>
      <c r="K93" s="56" t="str">
        <f>'Service Points'!G122</f>
        <v/>
      </c>
      <c r="L93" s="56" t="str">
        <f>'Service Points'!H122</f>
        <v/>
      </c>
      <c r="M93" s="56" t="str">
        <f>'Service Points'!I122</f>
        <v/>
      </c>
    </row>
    <row r="94" spans="1:13" ht="12.75" customHeight="1" x14ac:dyDescent="0.3">
      <c r="A94" s="56" t="s">
        <v>453</v>
      </c>
      <c r="B94" s="56" t="s">
        <v>452</v>
      </c>
      <c r="E94" s="56" t="str">
        <f>Data!$A$5</f>
        <v>S8602</v>
      </c>
      <c r="F94" s="56" t="str">
        <f>Data!$B$5</f>
        <v>Edinburgh</v>
      </c>
      <c r="G94" s="56" t="str">
        <f>'Service Points'!A123</f>
        <v>S8602_86</v>
      </c>
      <c r="H94" s="56" t="str">
        <f>'Service Points'!D123</f>
        <v/>
      </c>
      <c r="I94" s="56" t="str">
        <f>'Service Points'!E123</f>
        <v/>
      </c>
      <c r="J94" s="56" t="str">
        <f>'Service Points'!F123</f>
        <v/>
      </c>
      <c r="K94" s="56" t="str">
        <f>'Service Points'!G123</f>
        <v/>
      </c>
      <c r="L94" s="56" t="str">
        <f>'Service Points'!H123</f>
        <v/>
      </c>
      <c r="M94" s="56" t="str">
        <f>'Service Points'!I123</f>
        <v/>
      </c>
    </row>
    <row r="95" spans="1:13" ht="12.75" customHeight="1" x14ac:dyDescent="0.3">
      <c r="A95" s="56" t="s">
        <v>656</v>
      </c>
      <c r="B95" s="56" t="s">
        <v>498</v>
      </c>
      <c r="E95" s="56" t="str">
        <f>Data!$A$5</f>
        <v>S8602</v>
      </c>
      <c r="F95" s="56" t="str">
        <f>Data!$B$5</f>
        <v>Edinburgh</v>
      </c>
      <c r="G95" s="56" t="str">
        <f>'Service Points'!A124</f>
        <v>S8602_87</v>
      </c>
      <c r="H95" s="56" t="str">
        <f>'Service Points'!D124</f>
        <v/>
      </c>
      <c r="I95" s="56" t="str">
        <f>'Service Points'!E124</f>
        <v/>
      </c>
      <c r="J95" s="56" t="str">
        <f>'Service Points'!F124</f>
        <v/>
      </c>
      <c r="K95" s="56" t="str">
        <f>'Service Points'!G124</f>
        <v/>
      </c>
      <c r="L95" s="56" t="str">
        <f>'Service Points'!H124</f>
        <v/>
      </c>
      <c r="M95" s="56" t="str">
        <f>'Service Points'!I124</f>
        <v/>
      </c>
    </row>
    <row r="96" spans="1:13" ht="12.75" customHeight="1" x14ac:dyDescent="0.3">
      <c r="A96" s="56" t="s">
        <v>14</v>
      </c>
      <c r="B96" s="56" t="s">
        <v>206</v>
      </c>
      <c r="E96" s="56" t="str">
        <f>Data!$A$5</f>
        <v>S8602</v>
      </c>
      <c r="F96" s="56" t="str">
        <f>Data!$B$5</f>
        <v>Edinburgh</v>
      </c>
      <c r="G96" s="56" t="str">
        <f>'Service Points'!A125</f>
        <v>S8602_88</v>
      </c>
      <c r="H96" s="56" t="str">
        <f>'Service Points'!D125</f>
        <v/>
      </c>
      <c r="I96" s="56" t="str">
        <f>'Service Points'!E125</f>
        <v/>
      </c>
      <c r="J96" s="56" t="str">
        <f>'Service Points'!F125</f>
        <v/>
      </c>
      <c r="K96" s="56" t="str">
        <f>'Service Points'!G125</f>
        <v/>
      </c>
      <c r="L96" s="56" t="str">
        <f>'Service Points'!H125</f>
        <v/>
      </c>
      <c r="M96" s="56" t="str">
        <f>'Service Points'!I125</f>
        <v/>
      </c>
    </row>
    <row r="97" spans="1:13" ht="12.75" customHeight="1" x14ac:dyDescent="0.3">
      <c r="A97" s="56" t="s">
        <v>437</v>
      </c>
      <c r="B97" s="56" t="s">
        <v>8</v>
      </c>
      <c r="E97" s="56" t="str">
        <f>Data!$A$5</f>
        <v>S8602</v>
      </c>
      <c r="F97" s="56" t="str">
        <f>Data!$B$5</f>
        <v>Edinburgh</v>
      </c>
      <c r="G97" s="56" t="str">
        <f>'Service Points'!A126</f>
        <v>S8602_89</v>
      </c>
      <c r="H97" s="56" t="str">
        <f>'Service Points'!D126</f>
        <v/>
      </c>
      <c r="I97" s="56" t="str">
        <f>'Service Points'!E126</f>
        <v/>
      </c>
      <c r="J97" s="56" t="str">
        <f>'Service Points'!F126</f>
        <v/>
      </c>
      <c r="K97" s="56" t="str">
        <f>'Service Points'!G126</f>
        <v/>
      </c>
      <c r="L97" s="56" t="str">
        <f>'Service Points'!H126</f>
        <v/>
      </c>
      <c r="M97" s="56" t="str">
        <f>'Service Points'!I126</f>
        <v/>
      </c>
    </row>
    <row r="98" spans="1:13" ht="12.75" customHeight="1" x14ac:dyDescent="0.3">
      <c r="A98" s="56" t="s">
        <v>259</v>
      </c>
      <c r="B98" s="56" t="s">
        <v>438</v>
      </c>
      <c r="E98" s="56" t="str">
        <f>Data!$A$5</f>
        <v>S8602</v>
      </c>
      <c r="F98" s="56" t="str">
        <f>Data!$B$5</f>
        <v>Edinburgh</v>
      </c>
      <c r="G98" s="56" t="str">
        <f>'Service Points'!A127</f>
        <v>S8602_90</v>
      </c>
      <c r="H98" s="56" t="str">
        <f>'Service Points'!D127</f>
        <v/>
      </c>
      <c r="I98" s="56" t="str">
        <f>'Service Points'!E127</f>
        <v/>
      </c>
      <c r="J98" s="56" t="str">
        <f>'Service Points'!F127</f>
        <v/>
      </c>
      <c r="K98" s="56" t="str">
        <f>'Service Points'!G127</f>
        <v/>
      </c>
      <c r="L98" s="56" t="str">
        <f>'Service Points'!H127</f>
        <v/>
      </c>
      <c r="M98" s="56" t="str">
        <f>'Service Points'!I127</f>
        <v/>
      </c>
    </row>
    <row r="99" spans="1:13" ht="12.75" customHeight="1" x14ac:dyDescent="0.3">
      <c r="A99" s="56" t="s">
        <v>15</v>
      </c>
      <c r="B99" s="56" t="s">
        <v>207</v>
      </c>
      <c r="E99" s="56" t="str">
        <f>Data!$A$5</f>
        <v>S8602</v>
      </c>
      <c r="F99" s="56" t="str">
        <f>Data!$B$5</f>
        <v>Edinburgh</v>
      </c>
      <c r="G99" s="56" t="str">
        <f>'Service Points'!A128</f>
        <v>S8602_91</v>
      </c>
      <c r="H99" s="56" t="str">
        <f>'Service Points'!D128</f>
        <v/>
      </c>
      <c r="I99" s="56" t="str">
        <f>'Service Points'!E128</f>
        <v/>
      </c>
      <c r="J99" s="56" t="str">
        <f>'Service Points'!F128</f>
        <v/>
      </c>
      <c r="K99" s="56" t="str">
        <f>'Service Points'!G128</f>
        <v/>
      </c>
      <c r="L99" s="56" t="str">
        <f>'Service Points'!H128</f>
        <v/>
      </c>
      <c r="M99" s="56" t="str">
        <f>'Service Points'!I128</f>
        <v/>
      </c>
    </row>
    <row r="100" spans="1:13" ht="12.75" customHeight="1" x14ac:dyDescent="0.3">
      <c r="A100" s="56" t="s">
        <v>715</v>
      </c>
      <c r="B100" s="56" t="s">
        <v>523</v>
      </c>
      <c r="E100" s="56" t="str">
        <f>Data!$A$5</f>
        <v>S8602</v>
      </c>
      <c r="F100" s="56" t="str">
        <f>Data!$B$5</f>
        <v>Edinburgh</v>
      </c>
      <c r="G100" s="56" t="str">
        <f>'Service Points'!A129</f>
        <v>S8602_92</v>
      </c>
      <c r="H100" s="56" t="str">
        <f>'Service Points'!D129</f>
        <v/>
      </c>
      <c r="I100" s="56" t="str">
        <f>'Service Points'!E129</f>
        <v/>
      </c>
      <c r="J100" s="56" t="str">
        <f>'Service Points'!F129</f>
        <v/>
      </c>
      <c r="K100" s="56" t="str">
        <f>'Service Points'!G129</f>
        <v/>
      </c>
      <c r="L100" s="56" t="str">
        <f>'Service Points'!H129</f>
        <v/>
      </c>
      <c r="M100" s="56" t="str">
        <f>'Service Points'!I129</f>
        <v/>
      </c>
    </row>
    <row r="101" spans="1:13" ht="12.75" customHeight="1" x14ac:dyDescent="0.3">
      <c r="A101" s="56" t="s">
        <v>455</v>
      </c>
      <c r="B101" s="56" t="s">
        <v>454</v>
      </c>
      <c r="E101" s="56" t="str">
        <f>Data!$A$5</f>
        <v>S8602</v>
      </c>
      <c r="F101" s="56" t="str">
        <f>Data!$B$5</f>
        <v>Edinburgh</v>
      </c>
      <c r="G101" s="56" t="str">
        <f>'Service Points'!A130</f>
        <v>S8602_93</v>
      </c>
      <c r="H101" s="56" t="str">
        <f>'Service Points'!D130</f>
        <v/>
      </c>
      <c r="I101" s="56" t="str">
        <f>'Service Points'!E130</f>
        <v/>
      </c>
      <c r="J101" s="56" t="str">
        <f>'Service Points'!F130</f>
        <v/>
      </c>
      <c r="K101" s="56" t="str">
        <f>'Service Points'!G130</f>
        <v/>
      </c>
      <c r="L101" s="56" t="str">
        <f>'Service Points'!H130</f>
        <v/>
      </c>
      <c r="M101" s="56" t="str">
        <f>'Service Points'!I130</f>
        <v/>
      </c>
    </row>
    <row r="102" spans="1:13" ht="12.75" customHeight="1" x14ac:dyDescent="0.3">
      <c r="A102" s="56" t="s">
        <v>905</v>
      </c>
      <c r="B102" s="56" t="s">
        <v>906</v>
      </c>
      <c r="E102" s="56" t="str">
        <f>Data!$A$5</f>
        <v>S8602</v>
      </c>
      <c r="F102" s="56" t="str">
        <f>Data!$B$5</f>
        <v>Edinburgh</v>
      </c>
      <c r="G102" s="56" t="str">
        <f>'Service Points'!A131</f>
        <v>S8602_94</v>
      </c>
      <c r="H102" s="56" t="str">
        <f>'Service Points'!D131</f>
        <v/>
      </c>
      <c r="I102" s="56" t="str">
        <f>'Service Points'!E131</f>
        <v/>
      </c>
      <c r="J102" s="56" t="str">
        <f>'Service Points'!F131</f>
        <v/>
      </c>
      <c r="K102" s="56" t="str">
        <f>'Service Points'!G131</f>
        <v/>
      </c>
      <c r="L102" s="56" t="str">
        <f>'Service Points'!H131</f>
        <v/>
      </c>
      <c r="M102" s="56" t="str">
        <f>'Service Points'!I131</f>
        <v/>
      </c>
    </row>
    <row r="103" spans="1:13" ht="12.75" customHeight="1" x14ac:dyDescent="0.3">
      <c r="A103" s="56" t="s">
        <v>260</v>
      </c>
      <c r="B103" s="56" t="s">
        <v>694</v>
      </c>
      <c r="E103" s="56" t="str">
        <f>Data!$A$5</f>
        <v>S8602</v>
      </c>
      <c r="F103" s="56" t="str">
        <f>Data!$B$5</f>
        <v>Edinburgh</v>
      </c>
      <c r="G103" s="56" t="str">
        <f>'Service Points'!A132</f>
        <v>S8602_95</v>
      </c>
      <c r="H103" s="56" t="str">
        <f>'Service Points'!D132</f>
        <v/>
      </c>
      <c r="I103" s="56" t="str">
        <f>'Service Points'!E132</f>
        <v/>
      </c>
      <c r="J103" s="56" t="str">
        <f>'Service Points'!F132</f>
        <v/>
      </c>
      <c r="K103" s="56" t="str">
        <f>'Service Points'!G132</f>
        <v/>
      </c>
      <c r="L103" s="56" t="str">
        <f>'Service Points'!H132</f>
        <v/>
      </c>
      <c r="M103" s="56" t="str">
        <f>'Service Points'!I132</f>
        <v/>
      </c>
    </row>
    <row r="104" spans="1:13" ht="12.75" customHeight="1" x14ac:dyDescent="0.3">
      <c r="A104" s="56" t="s">
        <v>696</v>
      </c>
      <c r="B104" s="56" t="s">
        <v>695</v>
      </c>
      <c r="E104" s="56" t="str">
        <f>Data!$A$5</f>
        <v>S8602</v>
      </c>
      <c r="F104" s="56" t="str">
        <f>Data!$B$5</f>
        <v>Edinburgh</v>
      </c>
      <c r="G104" s="56" t="str">
        <f>'Service Points'!A133</f>
        <v>S8602_96</v>
      </c>
      <c r="H104" s="56" t="str">
        <f>'Service Points'!D133</f>
        <v/>
      </c>
      <c r="I104" s="56" t="str">
        <f>'Service Points'!E133</f>
        <v/>
      </c>
      <c r="J104" s="56" t="str">
        <f>'Service Points'!F133</f>
        <v/>
      </c>
      <c r="K104" s="56" t="str">
        <f>'Service Points'!G133</f>
        <v/>
      </c>
      <c r="L104" s="56" t="str">
        <f>'Service Points'!H133</f>
        <v/>
      </c>
      <c r="M104" s="56" t="str">
        <f>'Service Points'!I133</f>
        <v/>
      </c>
    </row>
    <row r="105" spans="1:13" ht="12.75" customHeight="1" x14ac:dyDescent="0.3">
      <c r="A105" s="56" t="s">
        <v>658</v>
      </c>
      <c r="B105" s="56" t="s">
        <v>657</v>
      </c>
      <c r="E105" s="56" t="str">
        <f>Data!$A$5</f>
        <v>S8602</v>
      </c>
      <c r="F105" s="56" t="str">
        <f>Data!$B$5</f>
        <v>Edinburgh</v>
      </c>
      <c r="G105" s="56" t="str">
        <f>'Service Points'!A134</f>
        <v>S8602_97</v>
      </c>
      <c r="H105" s="56" t="str">
        <f>'Service Points'!D134</f>
        <v/>
      </c>
      <c r="I105" s="56" t="str">
        <f>'Service Points'!E134</f>
        <v/>
      </c>
      <c r="J105" s="56" t="str">
        <f>'Service Points'!F134</f>
        <v/>
      </c>
      <c r="K105" s="56" t="str">
        <f>'Service Points'!G134</f>
        <v/>
      </c>
      <c r="L105" s="56" t="str">
        <f>'Service Points'!H134</f>
        <v/>
      </c>
      <c r="M105" s="56" t="str">
        <f>'Service Points'!I134</f>
        <v/>
      </c>
    </row>
    <row r="106" spans="1:13" ht="12.75" customHeight="1" x14ac:dyDescent="0.3">
      <c r="A106" s="56" t="s">
        <v>237</v>
      </c>
      <c r="B106" s="56" t="s">
        <v>456</v>
      </c>
      <c r="E106" s="56" t="str">
        <f>Data!$A$5</f>
        <v>S8602</v>
      </c>
      <c r="F106" s="56" t="str">
        <f>Data!$B$5</f>
        <v>Edinburgh</v>
      </c>
      <c r="G106" s="56" t="str">
        <f>'Service Points'!A135</f>
        <v>S8602_98</v>
      </c>
      <c r="H106" s="56" t="str">
        <f>'Service Points'!D135</f>
        <v/>
      </c>
      <c r="I106" s="56" t="str">
        <f>'Service Points'!E135</f>
        <v/>
      </c>
      <c r="J106" s="56" t="str">
        <f>'Service Points'!F135</f>
        <v/>
      </c>
      <c r="K106" s="56" t="str">
        <f>'Service Points'!G135</f>
        <v/>
      </c>
      <c r="L106" s="56" t="str">
        <f>'Service Points'!H135</f>
        <v/>
      </c>
      <c r="M106" s="56" t="str">
        <f>'Service Points'!I135</f>
        <v/>
      </c>
    </row>
    <row r="107" spans="1:13" ht="12.75" customHeight="1" x14ac:dyDescent="0.3">
      <c r="A107" s="56" t="s">
        <v>440</v>
      </c>
      <c r="B107" s="56" t="s">
        <v>439</v>
      </c>
      <c r="E107" s="56" t="str">
        <f>Data!$A$5</f>
        <v>S8602</v>
      </c>
      <c r="F107" s="56" t="str">
        <f>Data!$B$5</f>
        <v>Edinburgh</v>
      </c>
      <c r="G107" s="56" t="str">
        <f>'Service Points'!A136</f>
        <v>S8602_99</v>
      </c>
      <c r="H107" s="56" t="str">
        <f>'Service Points'!D136</f>
        <v/>
      </c>
      <c r="I107" s="56" t="str">
        <f>'Service Points'!E136</f>
        <v/>
      </c>
      <c r="J107" s="56" t="str">
        <f>'Service Points'!F136</f>
        <v/>
      </c>
      <c r="K107" s="56" t="str">
        <f>'Service Points'!G136</f>
        <v/>
      </c>
      <c r="L107" s="56" t="str">
        <f>'Service Points'!H136</f>
        <v/>
      </c>
      <c r="M107" s="56" t="str">
        <f>'Service Points'!I136</f>
        <v/>
      </c>
    </row>
    <row r="108" spans="1:13" ht="12.75" customHeight="1" x14ac:dyDescent="0.3">
      <c r="A108" s="56" t="s">
        <v>676</v>
      </c>
      <c r="B108" s="56" t="s">
        <v>675</v>
      </c>
      <c r="E108" s="56" t="str">
        <f>Data!$A$5</f>
        <v>S8602</v>
      </c>
      <c r="F108" s="56" t="str">
        <f>Data!$B$5</f>
        <v>Edinburgh</v>
      </c>
      <c r="G108" s="56" t="str">
        <f>'Service Points'!A137</f>
        <v>S8602_100</v>
      </c>
      <c r="H108" s="56" t="str">
        <f>'Service Points'!D137</f>
        <v/>
      </c>
      <c r="I108" s="56" t="str">
        <f>'Service Points'!E137</f>
        <v/>
      </c>
      <c r="J108" s="56" t="str">
        <f>'Service Points'!F137</f>
        <v/>
      </c>
      <c r="K108" s="56" t="str">
        <f>'Service Points'!G137</f>
        <v/>
      </c>
      <c r="L108" s="56" t="str">
        <f>'Service Points'!H137</f>
        <v/>
      </c>
      <c r="M108" s="56" t="str">
        <f>'Service Points'!I137</f>
        <v/>
      </c>
    </row>
    <row r="109" spans="1:13" ht="12.75" customHeight="1" x14ac:dyDescent="0.3">
      <c r="A109" s="56" t="s">
        <v>387</v>
      </c>
      <c r="B109" s="56" t="s">
        <v>386</v>
      </c>
      <c r="E109" s="56" t="str">
        <f>Data!$A$5</f>
        <v>S8602</v>
      </c>
      <c r="F109" s="56" t="str">
        <f>Data!$B$5</f>
        <v>Edinburgh</v>
      </c>
      <c r="G109" s="56" t="str">
        <f>'Service Points'!A138</f>
        <v>S8602_101</v>
      </c>
      <c r="H109" s="56" t="str">
        <f>'Service Points'!D138</f>
        <v/>
      </c>
      <c r="I109" s="56" t="str">
        <f>'Service Points'!E138</f>
        <v/>
      </c>
      <c r="J109" s="56" t="str">
        <f>'Service Points'!F138</f>
        <v/>
      </c>
      <c r="K109" s="56" t="str">
        <f>'Service Points'!G138</f>
        <v/>
      </c>
      <c r="L109" s="56" t="str">
        <f>'Service Points'!H138</f>
        <v/>
      </c>
      <c r="M109" s="56" t="str">
        <f>'Service Points'!I138</f>
        <v/>
      </c>
    </row>
    <row r="110" spans="1:13" ht="12.75" customHeight="1" x14ac:dyDescent="0.3">
      <c r="A110" s="56" t="s">
        <v>698</v>
      </c>
      <c r="B110" s="56" t="s">
        <v>697</v>
      </c>
      <c r="E110" s="56" t="str">
        <f>Data!$A$5</f>
        <v>S8602</v>
      </c>
      <c r="F110" s="56" t="str">
        <f>Data!$B$5</f>
        <v>Edinburgh</v>
      </c>
      <c r="G110" s="56" t="str">
        <f>'Service Points'!A139</f>
        <v>S8602_102</v>
      </c>
      <c r="H110" s="56" t="str">
        <f>'Service Points'!D139</f>
        <v/>
      </c>
      <c r="I110" s="56" t="str">
        <f>'Service Points'!E139</f>
        <v/>
      </c>
      <c r="J110" s="56" t="str">
        <f>'Service Points'!F139</f>
        <v/>
      </c>
      <c r="K110" s="56" t="str">
        <f>'Service Points'!G139</f>
        <v/>
      </c>
      <c r="L110" s="56" t="str">
        <f>'Service Points'!H139</f>
        <v/>
      </c>
      <c r="M110" s="56" t="str">
        <f>'Service Points'!I139</f>
        <v/>
      </c>
    </row>
    <row r="111" spans="1:13" ht="12.75" customHeight="1" x14ac:dyDescent="0.3">
      <c r="A111" s="56" t="s">
        <v>660</v>
      </c>
      <c r="B111" s="56" t="s">
        <v>659</v>
      </c>
      <c r="E111" s="56" t="str">
        <f>Data!$A$5</f>
        <v>S8602</v>
      </c>
      <c r="F111" s="56" t="str">
        <f>Data!$B$5</f>
        <v>Edinburgh</v>
      </c>
      <c r="G111" s="56" t="str">
        <f>'Service Points'!A140</f>
        <v>S8602_103</v>
      </c>
      <c r="H111" s="56" t="str">
        <f>'Service Points'!D140</f>
        <v/>
      </c>
      <c r="I111" s="56" t="str">
        <f>'Service Points'!E140</f>
        <v/>
      </c>
      <c r="J111" s="56" t="str">
        <f>'Service Points'!F140</f>
        <v/>
      </c>
      <c r="K111" s="56" t="str">
        <f>'Service Points'!G140</f>
        <v/>
      </c>
      <c r="L111" s="56" t="str">
        <f>'Service Points'!H140</f>
        <v/>
      </c>
      <c r="M111" s="56" t="str">
        <f>'Service Points'!I140</f>
        <v/>
      </c>
    </row>
    <row r="112" spans="1:13" ht="12.75" customHeight="1" x14ac:dyDescent="0.3">
      <c r="A112" s="56" t="s">
        <v>145</v>
      </c>
      <c r="B112" s="56" t="s">
        <v>144</v>
      </c>
      <c r="E112" s="56" t="str">
        <f>Data!$A$5</f>
        <v>S8602</v>
      </c>
      <c r="F112" s="56" t="str">
        <f>Data!$B$5</f>
        <v>Edinburgh</v>
      </c>
      <c r="G112" s="56" t="str">
        <f>'Service Points'!A141</f>
        <v>S8602_104</v>
      </c>
      <c r="H112" s="56" t="str">
        <f>'Service Points'!D141</f>
        <v/>
      </c>
      <c r="I112" s="56" t="str">
        <f>'Service Points'!E141</f>
        <v/>
      </c>
      <c r="J112" s="56" t="str">
        <f>'Service Points'!F141</f>
        <v/>
      </c>
      <c r="K112" s="56" t="str">
        <f>'Service Points'!G141</f>
        <v/>
      </c>
      <c r="L112" s="56" t="str">
        <f>'Service Points'!H141</f>
        <v/>
      </c>
      <c r="M112" s="56" t="str">
        <f>'Service Points'!I141</f>
        <v/>
      </c>
    </row>
    <row r="113" spans="1:13" ht="12.75" customHeight="1" x14ac:dyDescent="0.3">
      <c r="A113" s="56" t="s">
        <v>239</v>
      </c>
      <c r="B113" s="56" t="s">
        <v>238</v>
      </c>
      <c r="E113" s="56" t="str">
        <f>Data!$A$5</f>
        <v>S8602</v>
      </c>
      <c r="F113" s="56" t="str">
        <f>Data!$B$5</f>
        <v>Edinburgh</v>
      </c>
      <c r="G113" s="56" t="str">
        <f>'Service Points'!A142</f>
        <v>S8602_105</v>
      </c>
      <c r="H113" s="56" t="str">
        <f>'Service Points'!D142</f>
        <v/>
      </c>
      <c r="I113" s="56" t="str">
        <f>'Service Points'!E142</f>
        <v/>
      </c>
      <c r="J113" s="56" t="str">
        <f>'Service Points'!F142</f>
        <v/>
      </c>
      <c r="K113" s="56" t="str">
        <f>'Service Points'!G142</f>
        <v/>
      </c>
      <c r="L113" s="56" t="str">
        <f>'Service Points'!H142</f>
        <v/>
      </c>
      <c r="M113" s="56" t="str">
        <f>'Service Points'!I142</f>
        <v/>
      </c>
    </row>
    <row r="114" spans="1:13" ht="12.75" customHeight="1" x14ac:dyDescent="0.3">
      <c r="A114" s="56" t="s">
        <v>662</v>
      </c>
      <c r="B114" s="56" t="s">
        <v>661</v>
      </c>
      <c r="E114" s="56" t="str">
        <f>Data!$A$5</f>
        <v>S8602</v>
      </c>
      <c r="F114" s="56" t="str">
        <f>Data!$B$5</f>
        <v>Edinburgh</v>
      </c>
      <c r="G114" s="56" t="str">
        <f>'Service Points'!A143</f>
        <v>S8602_106</v>
      </c>
      <c r="H114" s="56" t="str">
        <f>'Service Points'!D143</f>
        <v/>
      </c>
      <c r="I114" s="56" t="str">
        <f>'Service Points'!E143</f>
        <v/>
      </c>
      <c r="J114" s="56" t="str">
        <f>'Service Points'!F143</f>
        <v/>
      </c>
      <c r="K114" s="56" t="str">
        <f>'Service Points'!G143</f>
        <v/>
      </c>
      <c r="L114" s="56" t="str">
        <f>'Service Points'!H143</f>
        <v/>
      </c>
      <c r="M114" s="56" t="str">
        <f>'Service Points'!I143</f>
        <v/>
      </c>
    </row>
    <row r="115" spans="1:13" ht="12.75" customHeight="1" x14ac:dyDescent="0.3">
      <c r="A115" s="56" t="s">
        <v>700</v>
      </c>
      <c r="B115" s="56" t="s">
        <v>699</v>
      </c>
      <c r="E115" s="56" t="str">
        <f>Data!$A$5</f>
        <v>S8602</v>
      </c>
      <c r="F115" s="56" t="str">
        <f>Data!$B$5</f>
        <v>Edinburgh</v>
      </c>
      <c r="G115" s="56" t="str">
        <f>'Service Points'!A144</f>
        <v>S8602_107</v>
      </c>
      <c r="H115" s="56" t="str">
        <f>'Service Points'!D144</f>
        <v/>
      </c>
      <c r="I115" s="56" t="str">
        <f>'Service Points'!E144</f>
        <v/>
      </c>
      <c r="J115" s="56" t="str">
        <f>'Service Points'!F144</f>
        <v/>
      </c>
      <c r="K115" s="56" t="str">
        <f>'Service Points'!G144</f>
        <v/>
      </c>
      <c r="L115" s="56" t="str">
        <f>'Service Points'!H144</f>
        <v/>
      </c>
      <c r="M115" s="56" t="str">
        <f>'Service Points'!I144</f>
        <v/>
      </c>
    </row>
    <row r="116" spans="1:13" ht="12.75" customHeight="1" x14ac:dyDescent="0.3">
      <c r="A116" s="56" t="s">
        <v>664</v>
      </c>
      <c r="B116" s="56" t="s">
        <v>663</v>
      </c>
      <c r="E116" s="56" t="str">
        <f>Data!$A$5</f>
        <v>S8602</v>
      </c>
      <c r="F116" s="56" t="str">
        <f>Data!$B$5</f>
        <v>Edinburgh</v>
      </c>
      <c r="G116" s="56" t="str">
        <f>'Service Points'!A145</f>
        <v>S8602_108</v>
      </c>
      <c r="H116" s="56" t="str">
        <f>'Service Points'!D145</f>
        <v/>
      </c>
      <c r="I116" s="56" t="str">
        <f>'Service Points'!E145</f>
        <v/>
      </c>
      <c r="J116" s="56" t="str">
        <f>'Service Points'!F145</f>
        <v/>
      </c>
      <c r="K116" s="56" t="str">
        <f>'Service Points'!G145</f>
        <v/>
      </c>
      <c r="L116" s="56" t="str">
        <f>'Service Points'!H145</f>
        <v/>
      </c>
      <c r="M116" s="56" t="str">
        <f>'Service Points'!I145</f>
        <v/>
      </c>
    </row>
    <row r="117" spans="1:13" ht="12.75" customHeight="1" x14ac:dyDescent="0.3">
      <c r="A117" s="56" t="s">
        <v>389</v>
      </c>
      <c r="B117" s="56" t="s">
        <v>388</v>
      </c>
      <c r="E117" s="56" t="str">
        <f>Data!$A$5</f>
        <v>S8602</v>
      </c>
      <c r="F117" s="56" t="str">
        <f>Data!$B$5</f>
        <v>Edinburgh</v>
      </c>
      <c r="G117" s="56" t="str">
        <f>'Service Points'!A146</f>
        <v>S8602_109</v>
      </c>
      <c r="H117" s="56" t="str">
        <f>'Service Points'!D146</f>
        <v/>
      </c>
      <c r="I117" s="56" t="str">
        <f>'Service Points'!E146</f>
        <v/>
      </c>
      <c r="J117" s="56" t="str">
        <f>'Service Points'!F146</f>
        <v/>
      </c>
      <c r="K117" s="56" t="str">
        <f>'Service Points'!G146</f>
        <v/>
      </c>
      <c r="L117" s="56" t="str">
        <f>'Service Points'!H146</f>
        <v/>
      </c>
      <c r="M117" s="56" t="str">
        <f>'Service Points'!I146</f>
        <v/>
      </c>
    </row>
    <row r="118" spans="1:13" ht="12.75" customHeight="1" x14ac:dyDescent="0.3">
      <c r="A118" s="56" t="s">
        <v>1783</v>
      </c>
      <c r="B118" s="56" t="s">
        <v>181</v>
      </c>
      <c r="E118" s="56" t="str">
        <f>Data!$A$5</f>
        <v>S8602</v>
      </c>
      <c r="F118" s="56" t="str">
        <f>Data!$B$5</f>
        <v>Edinburgh</v>
      </c>
      <c r="G118" s="56" t="str">
        <f>'Service Points'!A147</f>
        <v>S8602_110</v>
      </c>
      <c r="H118" s="56" t="str">
        <f>'Service Points'!D147</f>
        <v/>
      </c>
      <c r="I118" s="56" t="str">
        <f>'Service Points'!E147</f>
        <v/>
      </c>
      <c r="J118" s="56" t="str">
        <f>'Service Points'!F147</f>
        <v/>
      </c>
      <c r="K118" s="56" t="str">
        <f>'Service Points'!G147</f>
        <v/>
      </c>
      <c r="L118" s="56" t="str">
        <f>'Service Points'!H147</f>
        <v/>
      </c>
      <c r="M118" s="56" t="str">
        <f>'Service Points'!I147</f>
        <v/>
      </c>
    </row>
    <row r="119" spans="1:13" ht="12.75" customHeight="1" x14ac:dyDescent="0.3">
      <c r="A119" s="56" t="s">
        <v>372</v>
      </c>
      <c r="B119" s="56" t="s">
        <v>371</v>
      </c>
      <c r="E119" s="56" t="str">
        <f>Data!$A$5</f>
        <v>S8602</v>
      </c>
      <c r="F119" s="56" t="str">
        <f>Data!$B$5</f>
        <v>Edinburgh</v>
      </c>
      <c r="G119" s="56" t="str">
        <f>'Service Points'!A148</f>
        <v>S8602_111</v>
      </c>
      <c r="H119" s="56" t="str">
        <f>'Service Points'!D148</f>
        <v/>
      </c>
      <c r="I119" s="56" t="str">
        <f>'Service Points'!E148</f>
        <v/>
      </c>
      <c r="J119" s="56" t="str">
        <f>'Service Points'!F148</f>
        <v/>
      </c>
      <c r="K119" s="56" t="str">
        <f>'Service Points'!G148</f>
        <v/>
      </c>
      <c r="L119" s="56" t="str">
        <f>'Service Points'!H148</f>
        <v/>
      </c>
      <c r="M119" s="56" t="str">
        <f>'Service Points'!I148</f>
        <v/>
      </c>
    </row>
    <row r="120" spans="1:13" ht="12.75" customHeight="1" x14ac:dyDescent="0.3">
      <c r="A120" s="56" t="s">
        <v>183</v>
      </c>
      <c r="B120" s="56" t="s">
        <v>182</v>
      </c>
      <c r="E120" s="56" t="str">
        <f>Data!$A$5</f>
        <v>S8602</v>
      </c>
      <c r="F120" s="56" t="str">
        <f>Data!$B$5</f>
        <v>Edinburgh</v>
      </c>
      <c r="G120" s="56" t="str">
        <f>'Service Points'!A149</f>
        <v>S8602_112</v>
      </c>
      <c r="H120" s="56" t="str">
        <f>'Service Points'!D149</f>
        <v/>
      </c>
      <c r="I120" s="56" t="str">
        <f>'Service Points'!E149</f>
        <v/>
      </c>
      <c r="J120" s="56" t="str">
        <f>'Service Points'!F149</f>
        <v/>
      </c>
      <c r="K120" s="56" t="str">
        <f>'Service Points'!G149</f>
        <v/>
      </c>
      <c r="L120" s="56" t="str">
        <f>'Service Points'!H149</f>
        <v/>
      </c>
      <c r="M120" s="56" t="str">
        <f>'Service Points'!I149</f>
        <v/>
      </c>
    </row>
    <row r="121" spans="1:13" ht="12.75" customHeight="1" x14ac:dyDescent="0.3">
      <c r="A121" s="56" t="s">
        <v>716</v>
      </c>
      <c r="B121" s="56" t="s">
        <v>524</v>
      </c>
      <c r="E121" s="56" t="str">
        <f>Data!$A$5</f>
        <v>S8602</v>
      </c>
      <c r="F121" s="56" t="str">
        <f>Data!$B$5</f>
        <v>Edinburgh</v>
      </c>
      <c r="G121" s="56" t="str">
        <f>'Service Points'!A150</f>
        <v>S8602_113</v>
      </c>
      <c r="H121" s="56" t="str">
        <f>'Service Points'!D150</f>
        <v/>
      </c>
      <c r="I121" s="56" t="str">
        <f>'Service Points'!E150</f>
        <v/>
      </c>
      <c r="J121" s="56" t="str">
        <f>'Service Points'!F150</f>
        <v/>
      </c>
      <c r="K121" s="56" t="str">
        <f>'Service Points'!G150</f>
        <v/>
      </c>
      <c r="L121" s="56" t="str">
        <f>'Service Points'!H150</f>
        <v/>
      </c>
      <c r="M121" s="56" t="str">
        <f>'Service Points'!I150</f>
        <v/>
      </c>
    </row>
    <row r="122" spans="1:13" ht="12.75" customHeight="1" x14ac:dyDescent="0.3">
      <c r="A122" s="56" t="s">
        <v>442</v>
      </c>
      <c r="B122" s="56" t="s">
        <v>441</v>
      </c>
      <c r="E122" s="56" t="str">
        <f>Data!$A$5</f>
        <v>S8602</v>
      </c>
      <c r="F122" s="56" t="str">
        <f>Data!$B$5</f>
        <v>Edinburgh</v>
      </c>
      <c r="G122" s="56" t="str">
        <f>'Service Points'!A151</f>
        <v>S8602_114</v>
      </c>
      <c r="H122" s="56" t="str">
        <f>'Service Points'!D151</f>
        <v/>
      </c>
      <c r="I122" s="56" t="str">
        <f>'Service Points'!E151</f>
        <v/>
      </c>
      <c r="J122" s="56" t="str">
        <f>'Service Points'!F151</f>
        <v/>
      </c>
      <c r="K122" s="56" t="str">
        <f>'Service Points'!G151</f>
        <v/>
      </c>
      <c r="L122" s="56" t="str">
        <f>'Service Points'!H151</f>
        <v/>
      </c>
      <c r="M122" s="56" t="str">
        <f>'Service Points'!I151</f>
        <v/>
      </c>
    </row>
    <row r="123" spans="1:13" ht="12.75" customHeight="1" x14ac:dyDescent="0.3">
      <c r="A123" s="56" t="s">
        <v>63</v>
      </c>
      <c r="B123" s="56" t="s">
        <v>62</v>
      </c>
      <c r="E123" s="56" t="str">
        <f>Data!$A$5</f>
        <v>S8602</v>
      </c>
      <c r="F123" s="56" t="str">
        <f>Data!$B$5</f>
        <v>Edinburgh</v>
      </c>
      <c r="G123" s="56" t="str">
        <f>'Service Points'!A152</f>
        <v>S8602_115</v>
      </c>
      <c r="H123" s="56" t="str">
        <f>'Service Points'!D152</f>
        <v/>
      </c>
      <c r="I123" s="56" t="str">
        <f>'Service Points'!E152</f>
        <v/>
      </c>
      <c r="J123" s="56" t="str">
        <f>'Service Points'!F152</f>
        <v/>
      </c>
      <c r="K123" s="56" t="str">
        <f>'Service Points'!G152</f>
        <v/>
      </c>
      <c r="L123" s="56" t="str">
        <f>'Service Points'!H152</f>
        <v/>
      </c>
      <c r="M123" s="56" t="str">
        <f>'Service Points'!I152</f>
        <v/>
      </c>
    </row>
    <row r="124" spans="1:13" ht="12.75" customHeight="1" x14ac:dyDescent="0.3">
      <c r="A124" s="56" t="s">
        <v>16</v>
      </c>
      <c r="B124" s="56" t="s">
        <v>208</v>
      </c>
      <c r="E124" s="56" t="str">
        <f>Data!$A$5</f>
        <v>S8602</v>
      </c>
      <c r="F124" s="56" t="str">
        <f>Data!$B$5</f>
        <v>Edinburgh</v>
      </c>
      <c r="G124" s="56" t="str">
        <f>'Service Points'!A153</f>
        <v>S8602_116</v>
      </c>
      <c r="H124" s="56" t="str">
        <f>'Service Points'!D153</f>
        <v/>
      </c>
      <c r="I124" s="56" t="str">
        <f>'Service Points'!E153</f>
        <v/>
      </c>
      <c r="J124" s="56" t="str">
        <f>'Service Points'!F153</f>
        <v/>
      </c>
      <c r="K124" s="56" t="str">
        <f>'Service Points'!G153</f>
        <v/>
      </c>
      <c r="L124" s="56" t="str">
        <f>'Service Points'!H153</f>
        <v/>
      </c>
      <c r="M124" s="56" t="str">
        <f>'Service Points'!I153</f>
        <v/>
      </c>
    </row>
    <row r="125" spans="1:13" ht="12.75" customHeight="1" x14ac:dyDescent="0.3">
      <c r="A125" s="56" t="s">
        <v>65</v>
      </c>
      <c r="B125" s="56" t="s">
        <v>64</v>
      </c>
      <c r="E125" s="56" t="str">
        <f>Data!$A$5</f>
        <v>S8602</v>
      </c>
      <c r="F125" s="56" t="str">
        <f>Data!$B$5</f>
        <v>Edinburgh</v>
      </c>
      <c r="G125" s="56" t="str">
        <f>'Service Points'!A154</f>
        <v>S8602_117</v>
      </c>
      <c r="H125" s="56" t="str">
        <f>'Service Points'!D154</f>
        <v/>
      </c>
      <c r="I125" s="56" t="str">
        <f>'Service Points'!E154</f>
        <v/>
      </c>
      <c r="J125" s="56" t="str">
        <f>'Service Points'!F154</f>
        <v/>
      </c>
      <c r="K125" s="56" t="str">
        <f>'Service Points'!G154</f>
        <v/>
      </c>
      <c r="L125" s="56" t="str">
        <f>'Service Points'!H154</f>
        <v/>
      </c>
      <c r="M125" s="56" t="str">
        <f>'Service Points'!I154</f>
        <v/>
      </c>
    </row>
    <row r="126" spans="1:13" ht="12.75" customHeight="1" x14ac:dyDescent="0.3">
      <c r="A126" s="56" t="s">
        <v>262</v>
      </c>
      <c r="B126" s="56" t="s">
        <v>525</v>
      </c>
      <c r="E126" s="56" t="str">
        <f>Data!$A$5</f>
        <v>S8602</v>
      </c>
      <c r="F126" s="56" t="str">
        <f>Data!$B$5</f>
        <v>Edinburgh</v>
      </c>
      <c r="G126" s="56" t="str">
        <f>'Service Points'!A155</f>
        <v>S8602_118</v>
      </c>
      <c r="H126" s="56" t="str">
        <f>'Service Points'!D155</f>
        <v/>
      </c>
      <c r="I126" s="56" t="str">
        <f>'Service Points'!E155</f>
        <v/>
      </c>
      <c r="J126" s="56" t="str">
        <f>'Service Points'!F155</f>
        <v/>
      </c>
      <c r="K126" s="56" t="str">
        <f>'Service Points'!G155</f>
        <v/>
      </c>
      <c r="L126" s="56" t="str">
        <f>'Service Points'!H155</f>
        <v/>
      </c>
      <c r="M126" s="56" t="str">
        <f>'Service Points'!I155</f>
        <v/>
      </c>
    </row>
    <row r="127" spans="1:13" ht="12.75" customHeight="1" x14ac:dyDescent="0.3">
      <c r="A127" s="56" t="s">
        <v>263</v>
      </c>
      <c r="B127" s="56" t="s">
        <v>209</v>
      </c>
      <c r="E127" s="56" t="str">
        <f>Data!$A$5</f>
        <v>S8602</v>
      </c>
      <c r="F127" s="56" t="str">
        <f>Data!$B$5</f>
        <v>Edinburgh</v>
      </c>
      <c r="G127" s="56" t="str">
        <f>'Service Points'!A156</f>
        <v>S8602_119</v>
      </c>
      <c r="H127" s="56" t="str">
        <f>'Service Points'!D156</f>
        <v/>
      </c>
      <c r="I127" s="56" t="str">
        <f>'Service Points'!E156</f>
        <v/>
      </c>
      <c r="J127" s="56" t="str">
        <f>'Service Points'!F156</f>
        <v/>
      </c>
      <c r="K127" s="56" t="str">
        <f>'Service Points'!G156</f>
        <v/>
      </c>
      <c r="L127" s="56" t="str">
        <f>'Service Points'!H156</f>
        <v/>
      </c>
      <c r="M127" s="56" t="str">
        <f>'Service Points'!I156</f>
        <v/>
      </c>
    </row>
    <row r="128" spans="1:13" ht="12.75" customHeight="1" x14ac:dyDescent="0.3">
      <c r="A128" s="56" t="s">
        <v>717</v>
      </c>
      <c r="B128" s="56" t="s">
        <v>526</v>
      </c>
      <c r="E128" s="56" t="str">
        <f>Data!$A$5</f>
        <v>S8602</v>
      </c>
      <c r="F128" s="56" t="str">
        <f>Data!$B$5</f>
        <v>Edinburgh</v>
      </c>
      <c r="G128" s="56" t="str">
        <f>'Service Points'!A157</f>
        <v>S8602_120</v>
      </c>
      <c r="H128" s="56" t="str">
        <f>'Service Points'!D157</f>
        <v/>
      </c>
      <c r="I128" s="56" t="str">
        <f>'Service Points'!E157</f>
        <v/>
      </c>
      <c r="J128" s="56" t="str">
        <f>'Service Points'!F157</f>
        <v/>
      </c>
      <c r="K128" s="56" t="str">
        <f>'Service Points'!G157</f>
        <v/>
      </c>
      <c r="L128" s="56" t="str">
        <f>'Service Points'!H157</f>
        <v/>
      </c>
      <c r="M128" s="56" t="str">
        <f>'Service Points'!I157</f>
        <v/>
      </c>
    </row>
    <row r="129" spans="1:13" ht="12.75" customHeight="1" x14ac:dyDescent="0.3">
      <c r="A129" s="56" t="s">
        <v>264</v>
      </c>
      <c r="B129" s="56" t="s">
        <v>404</v>
      </c>
      <c r="E129" s="56" t="str">
        <f>Data!$A$5</f>
        <v>S8602</v>
      </c>
      <c r="F129" s="56" t="str">
        <f>Data!$B$5</f>
        <v>Edinburgh</v>
      </c>
      <c r="G129" s="56" t="str">
        <f>'Service Points'!A158</f>
        <v>S8602_121</v>
      </c>
      <c r="H129" s="56" t="str">
        <f>'Service Points'!D158</f>
        <v/>
      </c>
      <c r="I129" s="56" t="str">
        <f>'Service Points'!E158</f>
        <v/>
      </c>
      <c r="J129" s="56" t="str">
        <f>'Service Points'!F158</f>
        <v/>
      </c>
      <c r="K129" s="56" t="str">
        <f>'Service Points'!G158</f>
        <v/>
      </c>
      <c r="L129" s="56" t="str">
        <f>'Service Points'!H158</f>
        <v/>
      </c>
      <c r="M129" s="56" t="str">
        <f>'Service Points'!I158</f>
        <v/>
      </c>
    </row>
    <row r="130" spans="1:13" ht="12.75" customHeight="1" x14ac:dyDescent="0.3">
      <c r="A130" s="56" t="s">
        <v>265</v>
      </c>
      <c r="B130" s="56" t="s">
        <v>443</v>
      </c>
      <c r="E130" s="56" t="str">
        <f>Data!$A$5</f>
        <v>S8602</v>
      </c>
      <c r="F130" s="56" t="str">
        <f>Data!$B$5</f>
        <v>Edinburgh</v>
      </c>
      <c r="G130" s="56" t="str">
        <f>'Service Points'!A159</f>
        <v>S8602_122</v>
      </c>
      <c r="H130" s="56" t="str">
        <f>'Service Points'!D159</f>
        <v/>
      </c>
      <c r="I130" s="56" t="str">
        <f>'Service Points'!E159</f>
        <v/>
      </c>
      <c r="J130" s="56" t="str">
        <f>'Service Points'!F159</f>
        <v/>
      </c>
      <c r="K130" s="56" t="str">
        <f>'Service Points'!G159</f>
        <v/>
      </c>
      <c r="L130" s="56" t="str">
        <f>'Service Points'!H159</f>
        <v/>
      </c>
      <c r="M130" s="56" t="str">
        <f>'Service Points'!I159</f>
        <v/>
      </c>
    </row>
    <row r="131" spans="1:13" ht="12.75" customHeight="1" x14ac:dyDescent="0.3">
      <c r="A131" s="56" t="s">
        <v>532</v>
      </c>
      <c r="B131" s="56" t="s">
        <v>527</v>
      </c>
      <c r="E131" s="56" t="str">
        <f>Data!$A$5</f>
        <v>S8602</v>
      </c>
      <c r="F131" s="56" t="str">
        <f>Data!$B$5</f>
        <v>Edinburgh</v>
      </c>
      <c r="G131" s="56" t="str">
        <f>'Service Points'!A160</f>
        <v>S8602_123</v>
      </c>
      <c r="H131" s="56" t="str">
        <f>'Service Points'!D160</f>
        <v/>
      </c>
      <c r="I131" s="56" t="str">
        <f>'Service Points'!E160</f>
        <v/>
      </c>
      <c r="J131" s="56" t="str">
        <f>'Service Points'!F160</f>
        <v/>
      </c>
      <c r="K131" s="56" t="str">
        <f>'Service Points'!G160</f>
        <v/>
      </c>
      <c r="L131" s="56" t="str">
        <f>'Service Points'!H160</f>
        <v/>
      </c>
      <c r="M131" s="56" t="str">
        <f>'Service Points'!I160</f>
        <v/>
      </c>
    </row>
    <row r="132" spans="1:13" ht="12.75" customHeight="1" x14ac:dyDescent="0.3">
      <c r="A132" s="56" t="s">
        <v>266</v>
      </c>
      <c r="B132" s="56" t="s">
        <v>665</v>
      </c>
      <c r="E132" s="56" t="str">
        <f>Data!$A$5</f>
        <v>S8602</v>
      </c>
      <c r="F132" s="56" t="str">
        <f>Data!$B$5</f>
        <v>Edinburgh</v>
      </c>
      <c r="G132" s="56" t="str">
        <f>'Service Points'!A161</f>
        <v>S8602_124</v>
      </c>
      <c r="H132" s="56" t="str">
        <f>'Service Points'!D161</f>
        <v/>
      </c>
      <c r="I132" s="56" t="str">
        <f>'Service Points'!E161</f>
        <v/>
      </c>
      <c r="J132" s="56" t="str">
        <f>'Service Points'!F161</f>
        <v/>
      </c>
      <c r="K132" s="56" t="str">
        <f>'Service Points'!G161</f>
        <v/>
      </c>
      <c r="L132" s="56" t="str">
        <f>'Service Points'!H161</f>
        <v/>
      </c>
      <c r="M132" s="56" t="str">
        <f>'Service Points'!I161</f>
        <v/>
      </c>
    </row>
    <row r="133" spans="1:13" ht="12.75" customHeight="1" x14ac:dyDescent="0.3">
      <c r="A133" s="56" t="s">
        <v>17</v>
      </c>
      <c r="B133" s="56" t="s">
        <v>210</v>
      </c>
      <c r="E133" s="56" t="str">
        <f>Data!$A$5</f>
        <v>S8602</v>
      </c>
      <c r="F133" s="56" t="str">
        <f>Data!$B$5</f>
        <v>Edinburgh</v>
      </c>
      <c r="G133" s="56" t="str">
        <f>'Service Points'!A162</f>
        <v>S8602_125</v>
      </c>
      <c r="H133" s="56" t="str">
        <f>'Service Points'!D162</f>
        <v/>
      </c>
      <c r="I133" s="56" t="str">
        <f>'Service Points'!E162</f>
        <v/>
      </c>
      <c r="J133" s="56" t="str">
        <f>'Service Points'!F162</f>
        <v/>
      </c>
      <c r="K133" s="56" t="str">
        <f>'Service Points'!G162</f>
        <v/>
      </c>
      <c r="L133" s="56" t="str">
        <f>'Service Points'!H162</f>
        <v/>
      </c>
      <c r="M133" s="56" t="str">
        <f>'Service Points'!I162</f>
        <v/>
      </c>
    </row>
    <row r="134" spans="1:13" ht="12.75" customHeight="1" x14ac:dyDescent="0.3">
      <c r="A134" s="56" t="s">
        <v>67</v>
      </c>
      <c r="B134" s="56" t="s">
        <v>66</v>
      </c>
      <c r="E134" s="56" t="str">
        <f>Data!$A$5</f>
        <v>S8602</v>
      </c>
      <c r="F134" s="56" t="str">
        <f>Data!$B$5</f>
        <v>Edinburgh</v>
      </c>
      <c r="G134" s="56" t="str">
        <f>'Service Points'!A163</f>
        <v>S8602_126</v>
      </c>
      <c r="H134" s="56" t="str">
        <f>'Service Points'!D163</f>
        <v/>
      </c>
      <c r="I134" s="56" t="str">
        <f>'Service Points'!E163</f>
        <v/>
      </c>
      <c r="J134" s="56" t="str">
        <f>'Service Points'!F163</f>
        <v/>
      </c>
      <c r="K134" s="56" t="str">
        <f>'Service Points'!G163</f>
        <v/>
      </c>
      <c r="L134" s="56" t="str">
        <f>'Service Points'!H163</f>
        <v/>
      </c>
      <c r="M134" s="56" t="str">
        <f>'Service Points'!I163</f>
        <v/>
      </c>
    </row>
    <row r="135" spans="1:13" ht="12.75" customHeight="1" x14ac:dyDescent="0.3">
      <c r="A135" s="56" t="s">
        <v>267</v>
      </c>
      <c r="B135" s="56" t="s">
        <v>211</v>
      </c>
      <c r="E135" s="56" t="str">
        <f>Data!$A$5</f>
        <v>S8602</v>
      </c>
      <c r="F135" s="56" t="str">
        <f>Data!$B$5</f>
        <v>Edinburgh</v>
      </c>
      <c r="G135" s="56" t="str">
        <f>'Service Points'!A164</f>
        <v>S8602_127</v>
      </c>
      <c r="H135" s="56" t="str">
        <f>'Service Points'!D164</f>
        <v/>
      </c>
      <c r="I135" s="56" t="str">
        <f>'Service Points'!E164</f>
        <v/>
      </c>
      <c r="J135" s="56" t="str">
        <f>'Service Points'!F164</f>
        <v/>
      </c>
      <c r="K135" s="56" t="str">
        <f>'Service Points'!G164</f>
        <v/>
      </c>
      <c r="L135" s="56" t="str">
        <f>'Service Points'!H164</f>
        <v/>
      </c>
      <c r="M135" s="56" t="str">
        <f>'Service Points'!I164</f>
        <v/>
      </c>
    </row>
    <row r="136" spans="1:13" ht="12.75" customHeight="1" x14ac:dyDescent="0.3">
      <c r="A136" s="56" t="s">
        <v>41</v>
      </c>
      <c r="B136" s="56" t="s">
        <v>68</v>
      </c>
      <c r="E136" s="56" t="str">
        <f>Data!$A$5</f>
        <v>S8602</v>
      </c>
      <c r="F136" s="56" t="str">
        <f>Data!$B$5</f>
        <v>Edinburgh</v>
      </c>
      <c r="G136" s="56" t="str">
        <f>'Service Points'!A165</f>
        <v>S8602_128</v>
      </c>
      <c r="H136" s="56" t="str">
        <f>'Service Points'!D165</f>
        <v/>
      </c>
      <c r="I136" s="56" t="str">
        <f>'Service Points'!E165</f>
        <v/>
      </c>
      <c r="J136" s="56" t="str">
        <f>'Service Points'!F165</f>
        <v/>
      </c>
      <c r="K136" s="56" t="str">
        <f>'Service Points'!G165</f>
        <v/>
      </c>
      <c r="L136" s="56" t="str">
        <f>'Service Points'!H165</f>
        <v/>
      </c>
      <c r="M136" s="56" t="str">
        <f>'Service Points'!I165</f>
        <v/>
      </c>
    </row>
    <row r="137" spans="1:13" ht="12.75" customHeight="1" x14ac:dyDescent="0.3">
      <c r="A137" s="56" t="s">
        <v>43</v>
      </c>
      <c r="B137" s="56" t="s">
        <v>42</v>
      </c>
      <c r="E137" s="56" t="str">
        <f>Data!$A$5</f>
        <v>S8602</v>
      </c>
      <c r="F137" s="56" t="str">
        <f>Data!$B$5</f>
        <v>Edinburgh</v>
      </c>
      <c r="G137" s="56" t="str">
        <f>'Service Points'!A166</f>
        <v>S8602_129</v>
      </c>
      <c r="H137" s="56" t="str">
        <f>'Service Points'!D166</f>
        <v/>
      </c>
      <c r="I137" s="56" t="str">
        <f>'Service Points'!E166</f>
        <v/>
      </c>
      <c r="J137" s="56" t="str">
        <f>'Service Points'!F166</f>
        <v/>
      </c>
      <c r="K137" s="56" t="str">
        <f>'Service Points'!G166</f>
        <v/>
      </c>
      <c r="L137" s="56" t="str">
        <f>'Service Points'!H166</f>
        <v/>
      </c>
      <c r="M137" s="56" t="str">
        <f>'Service Points'!I166</f>
        <v/>
      </c>
    </row>
    <row r="138" spans="1:13" ht="12.75" customHeight="1" x14ac:dyDescent="0.3">
      <c r="A138" s="56" t="s">
        <v>333</v>
      </c>
      <c r="B138" s="56" t="s">
        <v>405</v>
      </c>
      <c r="E138" s="56" t="str">
        <f>Data!$A$5</f>
        <v>S8602</v>
      </c>
      <c r="F138" s="56" t="str">
        <f>Data!$B$5</f>
        <v>Edinburgh</v>
      </c>
      <c r="G138" s="56" t="str">
        <f>'Service Points'!A167</f>
        <v>S8602_130</v>
      </c>
      <c r="H138" s="56" t="str">
        <f>'Service Points'!D167</f>
        <v/>
      </c>
      <c r="I138" s="56" t="str">
        <f>'Service Points'!E167</f>
        <v/>
      </c>
      <c r="J138" s="56" t="str">
        <f>'Service Points'!F167</f>
        <v/>
      </c>
      <c r="K138" s="56" t="str">
        <f>'Service Points'!G167</f>
        <v/>
      </c>
      <c r="L138" s="56" t="str">
        <f>'Service Points'!H167</f>
        <v/>
      </c>
      <c r="M138" s="56" t="str">
        <f>'Service Points'!I167</f>
        <v/>
      </c>
    </row>
    <row r="139" spans="1:13" ht="12.75" customHeight="1" x14ac:dyDescent="0.3">
      <c r="A139" s="56" t="s">
        <v>474</v>
      </c>
      <c r="B139" s="56" t="s">
        <v>666</v>
      </c>
      <c r="E139" s="56" t="str">
        <f>Data!$A$5</f>
        <v>S8602</v>
      </c>
      <c r="F139" s="56" t="str">
        <f>Data!$B$5</f>
        <v>Edinburgh</v>
      </c>
      <c r="G139" s="56" t="str">
        <f>'Service Points'!A168</f>
        <v>S8602_131</v>
      </c>
      <c r="H139" s="56" t="str">
        <f>'Service Points'!D168</f>
        <v/>
      </c>
      <c r="I139" s="56" t="str">
        <f>'Service Points'!E168</f>
        <v/>
      </c>
      <c r="J139" s="56" t="str">
        <f>'Service Points'!F168</f>
        <v/>
      </c>
      <c r="K139" s="56" t="str">
        <f>'Service Points'!G168</f>
        <v/>
      </c>
      <c r="L139" s="56" t="str">
        <f>'Service Points'!H168</f>
        <v/>
      </c>
      <c r="M139" s="56" t="str">
        <f>'Service Points'!I168</f>
        <v/>
      </c>
    </row>
    <row r="140" spans="1:13" ht="12.75" customHeight="1" x14ac:dyDescent="0.3">
      <c r="A140" s="56" t="s">
        <v>476</v>
      </c>
      <c r="B140" s="56" t="s">
        <v>475</v>
      </c>
      <c r="E140" s="56" t="str">
        <f>Data!$A$5</f>
        <v>S8602</v>
      </c>
      <c r="F140" s="56" t="str">
        <f>Data!$B$5</f>
        <v>Edinburgh</v>
      </c>
      <c r="G140" s="56" t="str">
        <f>'Service Points'!A169</f>
        <v>S8602_132</v>
      </c>
      <c r="H140" s="56" t="str">
        <f>'Service Points'!D169</f>
        <v/>
      </c>
      <c r="I140" s="56" t="str">
        <f>'Service Points'!E169</f>
        <v/>
      </c>
      <c r="J140" s="56" t="str">
        <f>'Service Points'!F169</f>
        <v/>
      </c>
      <c r="K140" s="56" t="str">
        <f>'Service Points'!G169</f>
        <v/>
      </c>
      <c r="L140" s="56" t="str">
        <f>'Service Points'!H169</f>
        <v/>
      </c>
      <c r="M140" s="56" t="str">
        <f>'Service Points'!I169</f>
        <v/>
      </c>
    </row>
    <row r="141" spans="1:13" ht="12.75" customHeight="1" x14ac:dyDescent="0.3">
      <c r="A141" s="56" t="s">
        <v>268</v>
      </c>
      <c r="B141" s="56" t="s">
        <v>538</v>
      </c>
      <c r="E141" s="56" t="str">
        <f>Data!$A$5</f>
        <v>S8602</v>
      </c>
      <c r="F141" s="56" t="str">
        <f>Data!$B$5</f>
        <v>Edinburgh</v>
      </c>
      <c r="G141" s="56" t="str">
        <f>'Service Points'!A170</f>
        <v>S8602_133</v>
      </c>
      <c r="H141" s="56" t="str">
        <f>'Service Points'!D170</f>
        <v/>
      </c>
      <c r="I141" s="56" t="str">
        <f>'Service Points'!E170</f>
        <v/>
      </c>
      <c r="J141" s="56" t="str">
        <f>'Service Points'!F170</f>
        <v/>
      </c>
      <c r="K141" s="56" t="str">
        <f>'Service Points'!G170</f>
        <v/>
      </c>
      <c r="L141" s="56" t="str">
        <f>'Service Points'!H170</f>
        <v/>
      </c>
      <c r="M141" s="56" t="str">
        <f>'Service Points'!I170</f>
        <v/>
      </c>
    </row>
    <row r="142" spans="1:13" ht="12.75" customHeight="1" x14ac:dyDescent="0.3">
      <c r="A142" s="56" t="s">
        <v>501</v>
      </c>
      <c r="B142" s="56" t="s">
        <v>743</v>
      </c>
      <c r="E142" s="56" t="str">
        <f>Data!$A$5</f>
        <v>S8602</v>
      </c>
      <c r="F142" s="56" t="str">
        <f>Data!$B$5</f>
        <v>Edinburgh</v>
      </c>
      <c r="G142" s="56" t="str">
        <f>'Service Points'!A171</f>
        <v>S8602_134</v>
      </c>
      <c r="H142" s="56" t="str">
        <f>'Service Points'!D171</f>
        <v/>
      </c>
      <c r="I142" s="56" t="str">
        <f>'Service Points'!E171</f>
        <v/>
      </c>
      <c r="J142" s="56" t="str">
        <f>'Service Points'!F171</f>
        <v/>
      </c>
      <c r="K142" s="56" t="str">
        <f>'Service Points'!G171</f>
        <v/>
      </c>
      <c r="L142" s="56" t="str">
        <f>'Service Points'!H171</f>
        <v/>
      </c>
      <c r="M142" s="56" t="str">
        <f>'Service Points'!I171</f>
        <v/>
      </c>
    </row>
    <row r="143" spans="1:13" ht="12.75" customHeight="1" x14ac:dyDescent="0.3">
      <c r="A143" s="56" t="s">
        <v>45</v>
      </c>
      <c r="B143" s="56" t="s">
        <v>44</v>
      </c>
      <c r="E143" s="56" t="str">
        <f>Data!$A$5</f>
        <v>S8602</v>
      </c>
      <c r="F143" s="56" t="str">
        <f>Data!$B$5</f>
        <v>Edinburgh</v>
      </c>
      <c r="G143" s="56" t="str">
        <f>'Service Points'!A172</f>
        <v>S8602_135</v>
      </c>
      <c r="H143" s="56" t="str">
        <f>'Service Points'!D172</f>
        <v/>
      </c>
      <c r="I143" s="56" t="str">
        <f>'Service Points'!E172</f>
        <v/>
      </c>
      <c r="J143" s="56" t="str">
        <f>'Service Points'!F172</f>
        <v/>
      </c>
      <c r="K143" s="56" t="str">
        <f>'Service Points'!G172</f>
        <v/>
      </c>
      <c r="L143" s="56" t="str">
        <f>'Service Points'!H172</f>
        <v/>
      </c>
      <c r="M143" s="56" t="str">
        <f>'Service Points'!I172</f>
        <v/>
      </c>
    </row>
    <row r="144" spans="1:13" ht="12.75" customHeight="1" x14ac:dyDescent="0.3">
      <c r="A144" s="56" t="s">
        <v>327</v>
      </c>
      <c r="B144" s="56" t="s">
        <v>326</v>
      </c>
      <c r="E144" s="56" t="str">
        <f>Data!$A$5</f>
        <v>S8602</v>
      </c>
      <c r="F144" s="56" t="str">
        <f>Data!$B$5</f>
        <v>Edinburgh</v>
      </c>
      <c r="G144" s="56" t="str">
        <f>'Service Points'!A173</f>
        <v>S8602_136</v>
      </c>
      <c r="H144" s="56" t="str">
        <f>'Service Points'!D173</f>
        <v/>
      </c>
      <c r="I144" s="56" t="str">
        <f>'Service Points'!E173</f>
        <v/>
      </c>
      <c r="J144" s="56" t="str">
        <f>'Service Points'!F173</f>
        <v/>
      </c>
      <c r="K144" s="56" t="str">
        <f>'Service Points'!G173</f>
        <v/>
      </c>
      <c r="L144" s="56" t="str">
        <f>'Service Points'!H173</f>
        <v/>
      </c>
      <c r="M144" s="56" t="str">
        <f>'Service Points'!I173</f>
        <v/>
      </c>
    </row>
    <row r="145" spans="1:13" ht="12.75" customHeight="1" x14ac:dyDescent="0.3">
      <c r="A145" s="56" t="s">
        <v>269</v>
      </c>
      <c r="B145" s="56" t="s">
        <v>373</v>
      </c>
      <c r="E145" s="56" t="str">
        <f>Data!$A$5</f>
        <v>S8602</v>
      </c>
      <c r="F145" s="56" t="str">
        <f>Data!$B$5</f>
        <v>Edinburgh</v>
      </c>
      <c r="G145" s="56" t="str">
        <f>'Service Points'!A174</f>
        <v>S8602_137</v>
      </c>
      <c r="H145" s="56" t="str">
        <f>'Service Points'!D174</f>
        <v/>
      </c>
      <c r="I145" s="56" t="str">
        <f>'Service Points'!E174</f>
        <v/>
      </c>
      <c r="J145" s="56" t="str">
        <f>'Service Points'!F174</f>
        <v/>
      </c>
      <c r="K145" s="56" t="str">
        <f>'Service Points'!G174</f>
        <v/>
      </c>
      <c r="L145" s="56" t="str">
        <f>'Service Points'!H174</f>
        <v/>
      </c>
      <c r="M145" s="56" t="str">
        <f>'Service Points'!I174</f>
        <v/>
      </c>
    </row>
    <row r="146" spans="1:13" ht="12.75" customHeight="1" x14ac:dyDescent="0.3">
      <c r="A146" s="56" t="s">
        <v>26</v>
      </c>
      <c r="B146" s="56" t="s">
        <v>179</v>
      </c>
      <c r="E146" s="56" t="str">
        <f>Data!$A$5</f>
        <v>S8602</v>
      </c>
      <c r="F146" s="56" t="str">
        <f>Data!$B$5</f>
        <v>Edinburgh</v>
      </c>
      <c r="G146" s="56" t="str">
        <f>'Service Points'!A175</f>
        <v>S8602_138</v>
      </c>
      <c r="H146" s="56" t="str">
        <f>'Service Points'!D175</f>
        <v/>
      </c>
      <c r="I146" s="56" t="str">
        <f>'Service Points'!E175</f>
        <v/>
      </c>
      <c r="J146" s="56" t="str">
        <f>'Service Points'!F175</f>
        <v/>
      </c>
      <c r="K146" s="56" t="str">
        <f>'Service Points'!G175</f>
        <v/>
      </c>
      <c r="L146" s="56" t="str">
        <f>'Service Points'!H175</f>
        <v/>
      </c>
      <c r="M146" s="56" t="str">
        <f>'Service Points'!I175</f>
        <v/>
      </c>
    </row>
    <row r="147" spans="1:13" ht="12.75" customHeight="1" x14ac:dyDescent="0.3">
      <c r="A147" s="56" t="s">
        <v>728</v>
      </c>
      <c r="B147" s="56" t="s">
        <v>328</v>
      </c>
      <c r="E147" s="56" t="str">
        <f>Data!$A$5</f>
        <v>S8602</v>
      </c>
      <c r="F147" s="56" t="str">
        <f>Data!$B$5</f>
        <v>Edinburgh</v>
      </c>
      <c r="G147" s="56" t="str">
        <f>'Service Points'!A176</f>
        <v>S8602_139</v>
      </c>
      <c r="H147" s="56" t="str">
        <f>'Service Points'!D176</f>
        <v/>
      </c>
      <c r="I147" s="56" t="str">
        <f>'Service Points'!E176</f>
        <v/>
      </c>
      <c r="J147" s="56" t="str">
        <f>'Service Points'!F176</f>
        <v/>
      </c>
      <c r="K147" s="56" t="str">
        <f>'Service Points'!G176</f>
        <v/>
      </c>
      <c r="L147" s="56" t="str">
        <f>'Service Points'!H176</f>
        <v/>
      </c>
      <c r="M147" s="56" t="str">
        <f>'Service Points'!I176</f>
        <v/>
      </c>
    </row>
    <row r="148" spans="1:13" ht="12.75" customHeight="1" x14ac:dyDescent="0.3">
      <c r="A148" s="56" t="s">
        <v>414</v>
      </c>
      <c r="B148" s="56" t="s">
        <v>528</v>
      </c>
      <c r="E148" s="56" t="str">
        <f>Data!$A$5</f>
        <v>S8602</v>
      </c>
      <c r="F148" s="56" t="str">
        <f>Data!$B$5</f>
        <v>Edinburgh</v>
      </c>
      <c r="G148" s="56" t="str">
        <f>'Service Points'!A177</f>
        <v>S8602_140</v>
      </c>
      <c r="H148" s="56" t="str">
        <f>'Service Points'!D177</f>
        <v/>
      </c>
      <c r="I148" s="56" t="str">
        <f>'Service Points'!E177</f>
        <v/>
      </c>
      <c r="J148" s="56" t="str">
        <f>'Service Points'!F177</f>
        <v/>
      </c>
      <c r="K148" s="56" t="str">
        <f>'Service Points'!G177</f>
        <v/>
      </c>
      <c r="L148" s="56" t="str">
        <f>'Service Points'!H177</f>
        <v/>
      </c>
      <c r="M148" s="56" t="str">
        <f>'Service Points'!I177</f>
        <v/>
      </c>
    </row>
    <row r="149" spans="1:13" ht="12.75" customHeight="1" x14ac:dyDescent="0.3">
      <c r="A149" s="56" t="s">
        <v>18</v>
      </c>
      <c r="B149" s="56" t="s">
        <v>212</v>
      </c>
    </row>
    <row r="150" spans="1:13" ht="12.75" customHeight="1" x14ac:dyDescent="0.3">
      <c r="A150" s="56" t="s">
        <v>47</v>
      </c>
      <c r="B150" s="56" t="s">
        <v>46</v>
      </c>
    </row>
    <row r="151" spans="1:13" ht="12.75" customHeight="1" x14ac:dyDescent="0.3">
      <c r="A151" s="56" t="s">
        <v>49</v>
      </c>
      <c r="B151" s="56" t="s">
        <v>48</v>
      </c>
    </row>
    <row r="152" spans="1:13" ht="12.75" customHeight="1" x14ac:dyDescent="0.3">
      <c r="A152" s="56" t="s">
        <v>51</v>
      </c>
      <c r="B152" s="56" t="s">
        <v>50</v>
      </c>
    </row>
    <row r="153" spans="1:13" ht="12.75" customHeight="1" x14ac:dyDescent="0.3">
      <c r="A153" s="56" t="s">
        <v>415</v>
      </c>
      <c r="B153" s="56" t="s">
        <v>529</v>
      </c>
    </row>
    <row r="154" spans="1:13" ht="12.75" customHeight="1" x14ac:dyDescent="0.3">
      <c r="A154" s="56" t="s">
        <v>97</v>
      </c>
      <c r="B154" s="56" t="s">
        <v>52</v>
      </c>
    </row>
    <row r="155" spans="1:13" ht="12.75" customHeight="1" x14ac:dyDescent="0.3">
      <c r="A155" s="56" t="s">
        <v>34</v>
      </c>
      <c r="B155" s="56" t="s">
        <v>33</v>
      </c>
    </row>
    <row r="156" spans="1:13" ht="12.75" customHeight="1" x14ac:dyDescent="0.3">
      <c r="A156" s="56" t="s">
        <v>99</v>
      </c>
      <c r="B156" s="56" t="s">
        <v>98</v>
      </c>
    </row>
    <row r="157" spans="1:13" ht="12.75" customHeight="1" x14ac:dyDescent="0.3">
      <c r="A157" s="56" t="s">
        <v>19</v>
      </c>
      <c r="B157" s="56" t="s">
        <v>213</v>
      </c>
    </row>
    <row r="158" spans="1:13" ht="12.75" customHeight="1" x14ac:dyDescent="0.3">
      <c r="A158" s="56" t="s">
        <v>718</v>
      </c>
      <c r="B158" s="56" t="s">
        <v>530</v>
      </c>
    </row>
    <row r="159" spans="1:13" ht="12.75" customHeight="1" x14ac:dyDescent="0.3">
      <c r="A159" s="56" t="s">
        <v>362</v>
      </c>
      <c r="B159" s="56" t="s">
        <v>361</v>
      </c>
    </row>
    <row r="160" spans="1:13" ht="12.75" customHeight="1" x14ac:dyDescent="0.3">
      <c r="A160" s="56" t="s">
        <v>375</v>
      </c>
      <c r="B160" s="56" t="s">
        <v>374</v>
      </c>
    </row>
    <row r="161" spans="1:2" ht="12.75" customHeight="1" x14ac:dyDescent="0.3">
      <c r="A161" s="56" t="s">
        <v>400</v>
      </c>
      <c r="B161" s="56" t="s">
        <v>399</v>
      </c>
    </row>
    <row r="162" spans="1:2" ht="12.75" customHeight="1" x14ac:dyDescent="0.3">
      <c r="A162" s="56" t="s">
        <v>160</v>
      </c>
      <c r="B162" s="56" t="s">
        <v>100</v>
      </c>
    </row>
    <row r="163" spans="1:2" ht="12.75" customHeight="1" x14ac:dyDescent="0.3">
      <c r="A163" s="56" t="s">
        <v>377</v>
      </c>
      <c r="B163" s="56" t="s">
        <v>376</v>
      </c>
    </row>
    <row r="164" spans="1:2" ht="12.75" customHeight="1" x14ac:dyDescent="0.3">
      <c r="A164" s="56" t="s">
        <v>345</v>
      </c>
      <c r="B164" s="56" t="s">
        <v>344</v>
      </c>
    </row>
    <row r="165" spans="1:2" ht="12.75" customHeight="1" x14ac:dyDescent="0.3">
      <c r="A165" s="56" t="s">
        <v>20</v>
      </c>
      <c r="B165" s="56" t="s">
        <v>214</v>
      </c>
    </row>
    <row r="166" spans="1:2" ht="12.75" customHeight="1" x14ac:dyDescent="0.3">
      <c r="A166" s="56" t="s">
        <v>392</v>
      </c>
      <c r="B166" s="56" t="s">
        <v>391</v>
      </c>
    </row>
    <row r="167" spans="1:2" ht="12.75" customHeight="1" x14ac:dyDescent="0.3">
      <c r="A167" s="56" t="s">
        <v>402</v>
      </c>
      <c r="B167" s="56" t="s">
        <v>401</v>
      </c>
    </row>
    <row r="168" spans="1:2" ht="12.75" customHeight="1" x14ac:dyDescent="0.3">
      <c r="A168" s="56" t="s">
        <v>27</v>
      </c>
      <c r="B168" s="56" t="s">
        <v>180</v>
      </c>
    </row>
    <row r="169" spans="1:2" ht="12.75" customHeight="1" x14ac:dyDescent="0.3">
      <c r="A169" s="56" t="s">
        <v>502</v>
      </c>
      <c r="B169" s="56" t="s">
        <v>228</v>
      </c>
    </row>
    <row r="170" spans="1:2" ht="12.75" customHeight="1" x14ac:dyDescent="0.3">
      <c r="A170" s="56" t="s">
        <v>162</v>
      </c>
      <c r="B170" s="56" t="s">
        <v>161</v>
      </c>
    </row>
    <row r="171" spans="1:2" ht="12.75" customHeight="1" x14ac:dyDescent="0.3">
      <c r="A171" s="56" t="s">
        <v>347</v>
      </c>
      <c r="B171" s="56" t="s">
        <v>346</v>
      </c>
    </row>
    <row r="172" spans="1:2" ht="12.75" customHeight="1" x14ac:dyDescent="0.3">
      <c r="A172" s="56" t="s">
        <v>730</v>
      </c>
      <c r="B172" s="56" t="s">
        <v>729</v>
      </c>
    </row>
    <row r="173" spans="1:2" ht="12.75" customHeight="1" x14ac:dyDescent="0.3">
      <c r="A173" s="56" t="s">
        <v>21</v>
      </c>
      <c r="B173" s="56" t="s">
        <v>215</v>
      </c>
    </row>
    <row r="174" spans="1:2" ht="12.75" customHeight="1" x14ac:dyDescent="0.3">
      <c r="A174" s="56" t="s">
        <v>164</v>
      </c>
      <c r="B174" s="56" t="s">
        <v>163</v>
      </c>
    </row>
    <row r="175" spans="1:2" ht="12.75" customHeight="1" x14ac:dyDescent="0.3">
      <c r="A175" s="56" t="s">
        <v>22</v>
      </c>
      <c r="B175" s="56" t="s">
        <v>216</v>
      </c>
    </row>
    <row r="176" spans="1:2" ht="12.75" customHeight="1" x14ac:dyDescent="0.3">
      <c r="A176" s="56" t="s">
        <v>335</v>
      </c>
      <c r="B176" s="56" t="s">
        <v>334</v>
      </c>
    </row>
    <row r="177" spans="1:2" ht="12.75" customHeight="1" x14ac:dyDescent="0.3">
      <c r="A177" s="56" t="s">
        <v>166</v>
      </c>
      <c r="B177" s="56" t="s">
        <v>165</v>
      </c>
    </row>
    <row r="178" spans="1:2" ht="12.75" customHeight="1" x14ac:dyDescent="0.3">
      <c r="A178" s="56" t="s">
        <v>168</v>
      </c>
      <c r="B178" s="56" t="s">
        <v>167</v>
      </c>
    </row>
    <row r="179" spans="1:2" ht="12.75" customHeight="1" x14ac:dyDescent="0.3">
      <c r="A179" s="56" t="s">
        <v>702</v>
      </c>
      <c r="B179" s="56" t="s">
        <v>701</v>
      </c>
    </row>
    <row r="180" spans="1:2" ht="12.75" customHeight="1" x14ac:dyDescent="0.3">
      <c r="A180" s="56" t="s">
        <v>270</v>
      </c>
      <c r="B180" s="56" t="s">
        <v>390</v>
      </c>
    </row>
    <row r="181" spans="1:2" ht="12.75" customHeight="1" x14ac:dyDescent="0.3">
      <c r="A181" s="56" t="s">
        <v>732</v>
      </c>
      <c r="B181" s="56" t="s">
        <v>731</v>
      </c>
    </row>
    <row r="182" spans="1:2" ht="12.75" customHeight="1" x14ac:dyDescent="0.3">
      <c r="A182" s="56" t="s">
        <v>218</v>
      </c>
      <c r="B182" s="56" t="s">
        <v>217</v>
      </c>
    </row>
    <row r="183" spans="1:2" ht="12.75" customHeight="1" x14ac:dyDescent="0.3">
      <c r="A183" s="56" t="s">
        <v>379</v>
      </c>
      <c r="B183" s="56" t="s">
        <v>378</v>
      </c>
    </row>
    <row r="184" spans="1:2" ht="12.75" customHeight="1" x14ac:dyDescent="0.3">
      <c r="A184" s="56" t="s">
        <v>170</v>
      </c>
      <c r="B184" s="56" t="s">
        <v>169</v>
      </c>
    </row>
    <row r="185" spans="1:2" ht="12.75" customHeight="1" x14ac:dyDescent="0.3">
      <c r="A185" s="56" t="s">
        <v>172</v>
      </c>
      <c r="B185" s="56" t="s">
        <v>171</v>
      </c>
    </row>
    <row r="186" spans="1:2" ht="12.75" customHeight="1" x14ac:dyDescent="0.3">
      <c r="A186" s="56" t="s">
        <v>325</v>
      </c>
      <c r="B186" s="56" t="s">
        <v>733</v>
      </c>
    </row>
    <row r="187" spans="1:2" ht="12.75" customHeight="1" x14ac:dyDescent="0.3">
      <c r="A187" s="56" t="s">
        <v>337</v>
      </c>
      <c r="B187" s="56" t="s">
        <v>336</v>
      </c>
    </row>
    <row r="188" spans="1:2" ht="12.75" customHeight="1" x14ac:dyDescent="0.3">
      <c r="A188" s="56" t="s">
        <v>129</v>
      </c>
      <c r="B188" s="56" t="s">
        <v>128</v>
      </c>
    </row>
    <row r="189" spans="1:2" ht="12.75" customHeight="1" x14ac:dyDescent="0.3">
      <c r="A189" s="56" t="s">
        <v>364</v>
      </c>
      <c r="B189" s="56" t="s">
        <v>363</v>
      </c>
    </row>
    <row r="190" spans="1:2" ht="12.75" customHeight="1" x14ac:dyDescent="0.3">
      <c r="A190" s="56" t="s">
        <v>221</v>
      </c>
      <c r="B190" s="56" t="s">
        <v>531</v>
      </c>
    </row>
    <row r="191" spans="1:2" ht="12.75" customHeight="1" x14ac:dyDescent="0.3">
      <c r="A191" s="56" t="s">
        <v>174</v>
      </c>
      <c r="B191" s="56" t="s">
        <v>173</v>
      </c>
    </row>
    <row r="192" spans="1:2" ht="12.75" customHeight="1" x14ac:dyDescent="0.3">
      <c r="A192" s="56" t="s">
        <v>381</v>
      </c>
      <c r="B192" s="56" t="s">
        <v>380</v>
      </c>
    </row>
    <row r="193" spans="1:2" ht="12.75" customHeight="1" x14ac:dyDescent="0.3">
      <c r="A193" s="56" t="s">
        <v>176</v>
      </c>
      <c r="B193" s="56" t="s">
        <v>175</v>
      </c>
    </row>
    <row r="194" spans="1:2" ht="12.75" customHeight="1" x14ac:dyDescent="0.3">
      <c r="A194" s="56" t="s">
        <v>565</v>
      </c>
      <c r="B194" s="56" t="s">
        <v>177</v>
      </c>
    </row>
    <row r="195" spans="1:2" ht="12.75" customHeight="1" x14ac:dyDescent="0.3">
      <c r="A195" s="56" t="s">
        <v>567</v>
      </c>
      <c r="B195" s="56" t="s">
        <v>566</v>
      </c>
    </row>
    <row r="196" spans="1:2" ht="12.75" customHeight="1" x14ac:dyDescent="0.3">
      <c r="A196" s="56" t="s">
        <v>719</v>
      </c>
      <c r="B196" s="56" t="s">
        <v>222</v>
      </c>
    </row>
    <row r="197" spans="1:2" ht="12.75" customHeight="1" x14ac:dyDescent="0.3">
      <c r="A197" s="56" t="s">
        <v>704</v>
      </c>
      <c r="B197" s="56" t="s">
        <v>703</v>
      </c>
    </row>
    <row r="198" spans="1:2" ht="12.75" customHeight="1" x14ac:dyDescent="0.3">
      <c r="A198" s="56" t="s">
        <v>383</v>
      </c>
      <c r="B198" s="56" t="s">
        <v>382</v>
      </c>
    </row>
    <row r="199" spans="1:2" ht="12.75" customHeight="1" x14ac:dyDescent="0.3">
      <c r="A199" s="56" t="s">
        <v>416</v>
      </c>
      <c r="B199" s="56" t="s">
        <v>411</v>
      </c>
    </row>
    <row r="200" spans="1:2" ht="12.75" customHeight="1" x14ac:dyDescent="0.3">
      <c r="A200" s="56" t="s">
        <v>147</v>
      </c>
      <c r="B200" s="56" t="s">
        <v>146</v>
      </c>
    </row>
    <row r="201" spans="1:2" ht="12.75" customHeight="1" x14ac:dyDescent="0.3">
      <c r="A201" s="56" t="s">
        <v>349</v>
      </c>
      <c r="B201" s="56" t="s">
        <v>348</v>
      </c>
    </row>
    <row r="202" spans="1:2" ht="12.75" customHeight="1" x14ac:dyDescent="0.3">
      <c r="A202" s="56" t="s">
        <v>366</v>
      </c>
      <c r="B202" s="56" t="s">
        <v>365</v>
      </c>
    </row>
    <row r="203" spans="1:2" ht="12.75" customHeight="1" x14ac:dyDescent="0.3">
      <c r="A203" s="56" t="s">
        <v>706</v>
      </c>
      <c r="B203" s="56" t="s">
        <v>705</v>
      </c>
    </row>
    <row r="204" spans="1:2" ht="12.75" customHeight="1" x14ac:dyDescent="0.3">
      <c r="A204" s="56" t="s">
        <v>271</v>
      </c>
      <c r="B204" s="56" t="s">
        <v>568</v>
      </c>
    </row>
    <row r="205" spans="1:2" ht="12.75" customHeight="1" x14ac:dyDescent="0.3">
      <c r="A205" s="56" t="s">
        <v>131</v>
      </c>
      <c r="B205" s="56" t="s">
        <v>130</v>
      </c>
    </row>
    <row r="206" spans="1:2" ht="12.75" customHeight="1" x14ac:dyDescent="0.3">
      <c r="A206" s="56" t="s">
        <v>570</v>
      </c>
      <c r="B206" s="56" t="s">
        <v>569</v>
      </c>
    </row>
    <row r="207" spans="1:2" ht="12.75" customHeight="1" x14ac:dyDescent="0.3">
      <c r="A207" s="56" t="s">
        <v>23</v>
      </c>
      <c r="B207" s="56" t="s">
        <v>219</v>
      </c>
    </row>
    <row r="208" spans="1:2" ht="12.75" customHeight="1" x14ac:dyDescent="0.3">
      <c r="A208" s="56" t="s">
        <v>24</v>
      </c>
      <c r="B208" s="56" t="s">
        <v>220</v>
      </c>
    </row>
    <row r="209" spans="1:2" ht="12.75" customHeight="1" x14ac:dyDescent="0.3">
      <c r="A209" s="56" t="s">
        <v>133</v>
      </c>
      <c r="B209" s="56" t="s">
        <v>132</v>
      </c>
    </row>
    <row r="210" spans="1:2" ht="12.75" customHeight="1" x14ac:dyDescent="0.3">
      <c r="A210" s="56" t="s">
        <v>139</v>
      </c>
      <c r="B210" s="56" t="s">
        <v>707</v>
      </c>
    </row>
    <row r="211" spans="1:2" ht="12.75" customHeight="1" x14ac:dyDescent="0.3">
      <c r="A211" s="56" t="s">
        <v>385</v>
      </c>
      <c r="B211" s="56" t="s">
        <v>384</v>
      </c>
    </row>
    <row r="212" spans="1:2" ht="12.75" customHeight="1" x14ac:dyDescent="0.3">
      <c r="A212" s="56" t="s">
        <v>503</v>
      </c>
      <c r="B212" s="56" t="s">
        <v>229</v>
      </c>
    </row>
    <row r="213" spans="1:2" ht="12.75" customHeight="1" x14ac:dyDescent="0.3">
      <c r="A213" s="56" t="s">
        <v>572</v>
      </c>
      <c r="B213" s="56" t="s">
        <v>571</v>
      </c>
    </row>
    <row r="214" spans="1:2" ht="12.75" customHeight="1" x14ac:dyDescent="0.3">
      <c r="A214" s="56" t="s">
        <v>394</v>
      </c>
      <c r="B214" s="56" t="s">
        <v>393</v>
      </c>
    </row>
    <row r="215" spans="1:2" ht="12.75" customHeight="1" x14ac:dyDescent="0.3">
      <c r="A215" s="56" t="s">
        <v>272</v>
      </c>
      <c r="B215" s="56" t="s">
        <v>573</v>
      </c>
    </row>
    <row r="216" spans="1:2" ht="12.75" customHeight="1" x14ac:dyDescent="0.3">
      <c r="A216" s="56" t="s">
        <v>351</v>
      </c>
      <c r="B216" s="56" t="s">
        <v>350</v>
      </c>
    </row>
    <row r="217" spans="1:2" ht="12.75" customHeight="1" x14ac:dyDescent="0.3">
      <c r="A217" s="56" t="s">
        <v>135</v>
      </c>
      <c r="B217" s="56" t="s">
        <v>134</v>
      </c>
    </row>
    <row r="218" spans="1:2" ht="12.75" customHeight="1" x14ac:dyDescent="0.3">
      <c r="A218" s="56" t="s">
        <v>410</v>
      </c>
      <c r="B218" s="56" t="s">
        <v>413</v>
      </c>
    </row>
    <row r="219" spans="1:2" ht="12.75" customHeight="1" x14ac:dyDescent="0.3">
      <c r="A219" s="56" t="s">
        <v>478</v>
      </c>
      <c r="B219" s="56" t="s">
        <v>477</v>
      </c>
    </row>
  </sheetData>
  <phoneticPr fontId="11" type="noConversion"/>
  <pageMargins left="0.75" right="0.75" top="1" bottom="1" header="0.5" footer="0.5"/>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theme="0" tint="-0.499984740745262"/>
  </sheetPr>
  <dimension ref="A1:HR3628"/>
  <sheetViews>
    <sheetView zoomScaleNormal="100" workbookViewId="0">
      <selection activeCell="H12" sqref="H12"/>
    </sheetView>
  </sheetViews>
  <sheetFormatPr defaultColWidth="8.765625" defaultRowHeight="12.75" customHeight="1" x14ac:dyDescent="0.3"/>
  <cols>
    <col min="1" max="1" width="8.07421875" style="56" customWidth="1"/>
    <col min="2" max="2" width="7.07421875" style="56" bestFit="1" customWidth="1"/>
    <col min="3" max="3" width="21.765625" style="56" bestFit="1" customWidth="1"/>
    <col min="4" max="4" width="12.765625" style="56" customWidth="1"/>
    <col min="5" max="5" width="10.23046875" style="56" bestFit="1" customWidth="1"/>
    <col min="6" max="6" width="5.23046875" style="56" bestFit="1" customWidth="1"/>
    <col min="7" max="8" width="6.765625" style="56" customWidth="1"/>
    <col min="9" max="9" width="35.53515625" style="404" bestFit="1" customWidth="1"/>
    <col min="10" max="10" width="8.765625" style="56" bestFit="1" customWidth="1"/>
    <col min="11" max="16384" width="8.765625" style="56"/>
  </cols>
  <sheetData>
    <row r="1" spans="1:226" ht="12.75" customHeight="1" x14ac:dyDescent="0.3">
      <c r="A1" s="271">
        <f>Year-1</f>
        <v>2019</v>
      </c>
      <c r="B1" s="271"/>
      <c r="C1" s="271"/>
      <c r="D1" s="271"/>
      <c r="E1" s="271"/>
      <c r="F1" s="271"/>
      <c r="G1" s="271"/>
      <c r="H1" s="271"/>
      <c r="I1" s="402"/>
      <c r="J1" s="271"/>
      <c r="K1" s="56" t="s">
        <v>7334</v>
      </c>
      <c r="L1" s="405">
        <v>1</v>
      </c>
      <c r="M1" s="405">
        <v>2</v>
      </c>
      <c r="N1" s="405">
        <v>3</v>
      </c>
      <c r="O1" s="405">
        <v>4</v>
      </c>
      <c r="P1" s="405">
        <v>5</v>
      </c>
      <c r="Q1" s="405">
        <v>6</v>
      </c>
      <c r="R1" s="405">
        <v>7</v>
      </c>
      <c r="S1" s="405">
        <v>8</v>
      </c>
      <c r="T1" s="405">
        <v>9</v>
      </c>
      <c r="U1" s="405">
        <v>10</v>
      </c>
      <c r="V1" s="405">
        <v>11</v>
      </c>
      <c r="W1" s="405">
        <v>12</v>
      </c>
      <c r="X1" s="405">
        <v>13</v>
      </c>
      <c r="Y1" s="405">
        <v>14</v>
      </c>
      <c r="Z1" s="405">
        <v>15</v>
      </c>
      <c r="AA1" s="405">
        <v>16</v>
      </c>
      <c r="AB1" s="405">
        <v>17</v>
      </c>
      <c r="AC1" s="405">
        <v>18</v>
      </c>
      <c r="AD1" s="405">
        <v>19</v>
      </c>
      <c r="AE1" s="405">
        <v>20</v>
      </c>
      <c r="AF1" s="405">
        <v>21</v>
      </c>
      <c r="AG1" s="405">
        <v>22</v>
      </c>
      <c r="AH1" s="405">
        <v>23</v>
      </c>
      <c r="AI1" s="405">
        <v>24</v>
      </c>
      <c r="AJ1" s="405">
        <v>25</v>
      </c>
      <c r="AK1" s="405">
        <v>26</v>
      </c>
      <c r="AL1" s="405">
        <v>27</v>
      </c>
      <c r="AM1" s="405">
        <v>28</v>
      </c>
      <c r="AN1" s="405">
        <v>29</v>
      </c>
      <c r="AO1" s="405">
        <v>30</v>
      </c>
      <c r="AP1" s="405">
        <v>31</v>
      </c>
      <c r="AQ1" s="405">
        <v>32</v>
      </c>
      <c r="AR1" s="405">
        <v>33</v>
      </c>
      <c r="AS1" s="405">
        <v>34</v>
      </c>
      <c r="AT1" s="405">
        <v>35</v>
      </c>
      <c r="AU1" s="405">
        <v>36</v>
      </c>
      <c r="AV1" s="405">
        <v>37</v>
      </c>
      <c r="AW1" s="405">
        <v>38</v>
      </c>
      <c r="AX1" s="405">
        <v>39</v>
      </c>
      <c r="AY1" s="405">
        <v>40</v>
      </c>
      <c r="AZ1" s="405">
        <v>41</v>
      </c>
      <c r="BA1" s="405">
        <v>42</v>
      </c>
      <c r="BB1" s="405">
        <v>43</v>
      </c>
      <c r="BC1" s="405">
        <v>44</v>
      </c>
      <c r="BD1" s="405">
        <v>45</v>
      </c>
      <c r="BE1" s="405">
        <v>46</v>
      </c>
      <c r="BF1" s="405">
        <v>47</v>
      </c>
      <c r="BG1" s="405">
        <v>48</v>
      </c>
      <c r="BH1" s="405">
        <v>49</v>
      </c>
      <c r="BI1" s="405">
        <v>50</v>
      </c>
      <c r="BJ1" s="405">
        <v>51</v>
      </c>
      <c r="BK1" s="405">
        <v>52</v>
      </c>
      <c r="BL1" s="405">
        <v>53</v>
      </c>
      <c r="BM1" s="405">
        <v>54</v>
      </c>
      <c r="BN1" s="405">
        <v>55</v>
      </c>
      <c r="BO1" s="405">
        <v>56</v>
      </c>
      <c r="BP1" s="405">
        <v>57</v>
      </c>
      <c r="BQ1" s="405">
        <v>58</v>
      </c>
      <c r="BR1" s="405">
        <v>59</v>
      </c>
      <c r="BS1" s="405">
        <v>60</v>
      </c>
      <c r="BT1" s="405">
        <v>61</v>
      </c>
      <c r="BU1" s="405">
        <v>62</v>
      </c>
      <c r="BV1" s="405">
        <v>63</v>
      </c>
      <c r="BW1" s="405">
        <v>64</v>
      </c>
      <c r="BX1" s="405">
        <v>65</v>
      </c>
      <c r="BY1" s="405">
        <v>66</v>
      </c>
      <c r="BZ1" s="405">
        <v>67</v>
      </c>
      <c r="CA1" s="405">
        <v>68</v>
      </c>
      <c r="CB1" s="405">
        <v>69</v>
      </c>
      <c r="CC1" s="405">
        <v>70</v>
      </c>
      <c r="CD1" s="405">
        <v>71</v>
      </c>
      <c r="CE1" s="405">
        <v>72</v>
      </c>
      <c r="CF1" s="405">
        <v>73</v>
      </c>
      <c r="CG1" s="405">
        <v>74</v>
      </c>
      <c r="CH1" s="405">
        <v>75</v>
      </c>
      <c r="CI1" s="405">
        <v>76</v>
      </c>
      <c r="CJ1" s="405">
        <v>77</v>
      </c>
      <c r="CK1" s="405">
        <v>78</v>
      </c>
      <c r="CL1" s="405">
        <v>79</v>
      </c>
      <c r="CM1" s="405">
        <v>80</v>
      </c>
      <c r="CN1" s="405">
        <v>81</v>
      </c>
      <c r="CO1" s="405">
        <v>82</v>
      </c>
      <c r="CP1" s="405">
        <v>83</v>
      </c>
      <c r="CQ1" s="405">
        <v>84</v>
      </c>
      <c r="CR1" s="405">
        <v>85</v>
      </c>
      <c r="CS1" s="405">
        <v>86</v>
      </c>
      <c r="CT1" s="405">
        <v>87</v>
      </c>
      <c r="CU1" s="405">
        <v>88</v>
      </c>
      <c r="CV1" s="405">
        <v>89</v>
      </c>
      <c r="CW1" s="405">
        <v>90</v>
      </c>
      <c r="CX1" s="405">
        <v>91</v>
      </c>
      <c r="CY1" s="405">
        <v>92</v>
      </c>
      <c r="CZ1" s="405">
        <v>93</v>
      </c>
      <c r="DA1" s="405">
        <v>94</v>
      </c>
      <c r="DB1" s="405">
        <v>95</v>
      </c>
      <c r="DC1" s="405">
        <v>96</v>
      </c>
      <c r="DD1" s="405">
        <v>97</v>
      </c>
      <c r="DE1" s="405">
        <v>98</v>
      </c>
      <c r="DF1" s="405">
        <v>99</v>
      </c>
      <c r="DG1" s="405">
        <v>100</v>
      </c>
      <c r="DH1" s="405">
        <v>101</v>
      </c>
      <c r="DI1" s="405">
        <v>102</v>
      </c>
      <c r="DJ1" s="405">
        <v>103</v>
      </c>
      <c r="DK1" s="405">
        <v>104</v>
      </c>
      <c r="DL1" s="405">
        <v>105</v>
      </c>
      <c r="DM1" s="405">
        <v>106</v>
      </c>
      <c r="DN1" s="405">
        <v>107</v>
      </c>
      <c r="DO1" s="405">
        <v>108</v>
      </c>
      <c r="DP1" s="405">
        <v>109</v>
      </c>
      <c r="DQ1" s="405">
        <v>110</v>
      </c>
      <c r="DR1" s="405">
        <v>111</v>
      </c>
      <c r="DS1" s="405">
        <v>112</v>
      </c>
      <c r="DT1" s="405">
        <v>113</v>
      </c>
      <c r="DU1" s="405">
        <v>114</v>
      </c>
      <c r="DV1" s="405">
        <v>115</v>
      </c>
      <c r="DW1" s="405">
        <v>116</v>
      </c>
      <c r="DX1" s="405">
        <v>117</v>
      </c>
      <c r="DY1" s="405">
        <v>118</v>
      </c>
      <c r="DZ1" s="405">
        <v>119</v>
      </c>
      <c r="EA1" s="405">
        <v>120</v>
      </c>
      <c r="EB1" s="405">
        <v>121</v>
      </c>
      <c r="EC1" s="405">
        <v>122</v>
      </c>
      <c r="ED1" s="405">
        <v>123</v>
      </c>
      <c r="EE1" s="405">
        <v>124</v>
      </c>
      <c r="EF1" s="405">
        <v>125</v>
      </c>
      <c r="EG1" s="405">
        <v>126</v>
      </c>
      <c r="EH1" s="405">
        <v>127</v>
      </c>
      <c r="EI1" s="405">
        <v>128</v>
      </c>
      <c r="EJ1" s="405">
        <v>129</v>
      </c>
      <c r="EK1" s="405">
        <v>130</v>
      </c>
      <c r="EL1" s="405">
        <v>131</v>
      </c>
      <c r="EM1" s="405">
        <v>132</v>
      </c>
      <c r="EN1" s="405">
        <v>133</v>
      </c>
      <c r="EO1" s="405">
        <v>134</v>
      </c>
      <c r="EP1" s="405">
        <v>135</v>
      </c>
      <c r="EQ1" s="405">
        <v>136</v>
      </c>
      <c r="ER1" s="405">
        <v>137</v>
      </c>
      <c r="ES1" s="405">
        <v>138</v>
      </c>
      <c r="ET1" s="405">
        <v>139</v>
      </c>
      <c r="EU1" s="405">
        <v>140</v>
      </c>
      <c r="EV1" s="405">
        <v>141</v>
      </c>
      <c r="EW1" s="405">
        <v>142</v>
      </c>
      <c r="EX1" s="405">
        <v>143</v>
      </c>
      <c r="EY1" s="405">
        <v>144</v>
      </c>
      <c r="EZ1" s="405">
        <v>145</v>
      </c>
      <c r="FA1" s="405">
        <v>146</v>
      </c>
      <c r="FB1" s="405">
        <v>147</v>
      </c>
      <c r="FC1" s="405">
        <v>148</v>
      </c>
      <c r="FD1" s="405">
        <v>149</v>
      </c>
      <c r="FE1" s="405">
        <v>150</v>
      </c>
      <c r="FF1" s="405">
        <v>151</v>
      </c>
      <c r="FG1" s="405">
        <v>152</v>
      </c>
      <c r="FH1" s="405">
        <v>153</v>
      </c>
      <c r="FI1" s="405">
        <v>154</v>
      </c>
      <c r="FJ1" s="405">
        <v>155</v>
      </c>
      <c r="FK1" s="405">
        <v>156</v>
      </c>
      <c r="FL1" s="405">
        <v>157</v>
      </c>
      <c r="FM1" s="405">
        <v>158</v>
      </c>
      <c r="FN1" s="405">
        <v>159</v>
      </c>
      <c r="FO1" s="405">
        <v>160</v>
      </c>
      <c r="FP1" s="405">
        <v>161</v>
      </c>
      <c r="FQ1" s="405">
        <v>162</v>
      </c>
      <c r="FR1" s="405">
        <v>163</v>
      </c>
      <c r="FS1" s="405">
        <v>164</v>
      </c>
      <c r="FT1" s="405">
        <v>165</v>
      </c>
      <c r="FU1" s="405">
        <v>166</v>
      </c>
      <c r="FV1" s="405">
        <v>167</v>
      </c>
      <c r="FW1" s="405">
        <v>168</v>
      </c>
      <c r="FX1" s="405">
        <v>169</v>
      </c>
      <c r="FY1" s="405">
        <v>170</v>
      </c>
      <c r="FZ1" s="405">
        <v>171</v>
      </c>
      <c r="GA1" s="405">
        <v>172</v>
      </c>
      <c r="GB1" s="405">
        <v>173</v>
      </c>
      <c r="GC1" s="405">
        <v>174</v>
      </c>
      <c r="GD1" s="405">
        <v>175</v>
      </c>
      <c r="GE1" s="405">
        <v>176</v>
      </c>
      <c r="GF1" s="405">
        <v>177</v>
      </c>
      <c r="GG1" s="405">
        <v>178</v>
      </c>
      <c r="GH1" s="405">
        <v>179</v>
      </c>
      <c r="GI1" s="405">
        <v>180</v>
      </c>
      <c r="GJ1" s="405">
        <v>181</v>
      </c>
      <c r="GK1" s="405">
        <v>182</v>
      </c>
      <c r="GL1" s="405">
        <v>183</v>
      </c>
      <c r="GM1" s="405">
        <v>184</v>
      </c>
      <c r="GN1" s="405">
        <v>185</v>
      </c>
      <c r="GO1" s="405">
        <v>186</v>
      </c>
      <c r="GP1" s="405">
        <v>187</v>
      </c>
      <c r="GQ1" s="405">
        <v>188</v>
      </c>
      <c r="GR1" s="405">
        <v>189</v>
      </c>
      <c r="GS1" s="405">
        <v>190</v>
      </c>
      <c r="GT1" s="405">
        <v>191</v>
      </c>
      <c r="GU1" s="405">
        <v>192</v>
      </c>
      <c r="GV1" s="405">
        <v>193</v>
      </c>
      <c r="GW1" s="405">
        <v>194</v>
      </c>
      <c r="GX1" s="405">
        <v>195</v>
      </c>
      <c r="GY1" s="405">
        <v>196</v>
      </c>
      <c r="GZ1" s="405">
        <v>197</v>
      </c>
      <c r="HA1" s="405">
        <v>198</v>
      </c>
      <c r="HB1" s="405">
        <v>199</v>
      </c>
      <c r="HC1" s="405">
        <v>200</v>
      </c>
      <c r="HD1" s="405">
        <v>201</v>
      </c>
      <c r="HE1" s="405">
        <v>202</v>
      </c>
      <c r="HF1" s="405">
        <v>203</v>
      </c>
    </row>
    <row r="2" spans="1:226" s="113" customFormat="1" ht="12.75" customHeight="1" x14ac:dyDescent="0.3">
      <c r="A2" s="272" t="s">
        <v>727</v>
      </c>
      <c r="B2" s="272"/>
      <c r="C2" s="272" t="s">
        <v>473</v>
      </c>
      <c r="D2" s="272" t="s">
        <v>779</v>
      </c>
      <c r="E2" s="272" t="s">
        <v>780</v>
      </c>
      <c r="F2" s="272" t="s">
        <v>1881</v>
      </c>
      <c r="G2" s="403" t="s">
        <v>7159</v>
      </c>
      <c r="H2" s="403" t="s">
        <v>7160</v>
      </c>
      <c r="I2" s="272" t="s">
        <v>748</v>
      </c>
      <c r="J2" s="272" t="s">
        <v>752</v>
      </c>
      <c r="K2" s="56"/>
      <c r="L2" s="272" t="s">
        <v>727</v>
      </c>
      <c r="M2" s="272" t="s">
        <v>868</v>
      </c>
      <c r="N2" s="272" t="s">
        <v>869</v>
      </c>
      <c r="O2" s="272" t="s">
        <v>870</v>
      </c>
      <c r="P2" s="272" t="s">
        <v>871</v>
      </c>
      <c r="Q2" s="272" t="s">
        <v>872</v>
      </c>
      <c r="R2" s="272" t="s">
        <v>873</v>
      </c>
      <c r="S2" s="272" t="s">
        <v>874</v>
      </c>
      <c r="T2" s="272" t="s">
        <v>875</v>
      </c>
      <c r="U2" s="272" t="s">
        <v>876</v>
      </c>
      <c r="V2" s="272" t="s">
        <v>877</v>
      </c>
      <c r="W2" s="272" t="s">
        <v>878</v>
      </c>
      <c r="X2" s="272" t="s">
        <v>879</v>
      </c>
      <c r="Y2" s="272" t="s">
        <v>880</v>
      </c>
      <c r="Z2" s="272" t="s">
        <v>881</v>
      </c>
      <c r="AA2" s="272" t="s">
        <v>882</v>
      </c>
      <c r="AB2" s="272" t="s">
        <v>883</v>
      </c>
      <c r="AC2" s="272" t="s">
        <v>884</v>
      </c>
      <c r="AD2" s="272" t="s">
        <v>885</v>
      </c>
      <c r="AE2" s="272" t="s">
        <v>886</v>
      </c>
      <c r="AF2" s="272" t="s">
        <v>887</v>
      </c>
      <c r="AG2" s="272" t="s">
        <v>888</v>
      </c>
      <c r="AH2" s="272" t="s">
        <v>889</v>
      </c>
      <c r="AI2" s="272" t="s">
        <v>890</v>
      </c>
      <c r="AJ2" s="272" t="s">
        <v>891</v>
      </c>
      <c r="AK2" s="272" t="s">
        <v>892</v>
      </c>
      <c r="AL2" s="272" t="s">
        <v>893</v>
      </c>
      <c r="AM2" s="272" t="s">
        <v>894</v>
      </c>
      <c r="AN2" s="272" t="s">
        <v>895</v>
      </c>
      <c r="AO2" s="272" t="s">
        <v>896</v>
      </c>
      <c r="AP2" s="272" t="s">
        <v>897</v>
      </c>
      <c r="AQ2" s="272" t="s">
        <v>282</v>
      </c>
      <c r="AR2" s="272" t="s">
        <v>283</v>
      </c>
      <c r="AS2" s="272" t="s">
        <v>284</v>
      </c>
      <c r="AT2" s="272" t="s">
        <v>285</v>
      </c>
      <c r="AU2" s="272" t="s">
        <v>286</v>
      </c>
      <c r="AV2" s="272" t="s">
        <v>287</v>
      </c>
      <c r="AW2" s="272" t="s">
        <v>288</v>
      </c>
      <c r="AX2" s="272" t="s">
        <v>289</v>
      </c>
      <c r="AY2" s="272" t="s">
        <v>290</v>
      </c>
      <c r="AZ2" s="272" t="s">
        <v>291</v>
      </c>
      <c r="BA2" s="272" t="s">
        <v>292</v>
      </c>
      <c r="BB2" s="272" t="s">
        <v>293</v>
      </c>
      <c r="BC2" s="272" t="s">
        <v>751</v>
      </c>
      <c r="BD2" s="272" t="s">
        <v>867</v>
      </c>
      <c r="BE2" s="272" t="s">
        <v>294</v>
      </c>
      <c r="BF2" s="272" t="s">
        <v>7106</v>
      </c>
      <c r="BG2" s="272" t="s">
        <v>7107</v>
      </c>
      <c r="BH2" s="272" t="s">
        <v>898</v>
      </c>
      <c r="BI2" s="272" t="s">
        <v>899</v>
      </c>
      <c r="BJ2" s="272" t="s">
        <v>295</v>
      </c>
      <c r="BK2" s="272" t="s">
        <v>296</v>
      </c>
      <c r="BL2" s="272" t="s">
        <v>297</v>
      </c>
      <c r="BM2" s="272" t="s">
        <v>298</v>
      </c>
      <c r="BN2" s="272" t="s">
        <v>299</v>
      </c>
      <c r="BO2" s="272" t="s">
        <v>300</v>
      </c>
      <c r="BP2" s="272" t="s">
        <v>301</v>
      </c>
      <c r="BQ2" s="272" t="s">
        <v>302</v>
      </c>
      <c r="BR2" s="272" t="s">
        <v>6882</v>
      </c>
      <c r="BS2" s="272" t="s">
        <v>303</v>
      </c>
      <c r="BT2" s="272" t="s">
        <v>304</v>
      </c>
      <c r="BU2" s="272" t="s">
        <v>305</v>
      </c>
      <c r="BV2" s="272" t="s">
        <v>306</v>
      </c>
      <c r="BW2" s="272" t="s">
        <v>307</v>
      </c>
      <c r="BX2" s="272" t="s">
        <v>308</v>
      </c>
      <c r="BY2" s="272" t="s">
        <v>309</v>
      </c>
      <c r="BZ2" s="272" t="s">
        <v>310</v>
      </c>
      <c r="CA2" s="272" t="s">
        <v>311</v>
      </c>
      <c r="CB2" s="272" t="s">
        <v>312</v>
      </c>
      <c r="CC2" s="272" t="s">
        <v>313</v>
      </c>
      <c r="CD2" s="272" t="s">
        <v>314</v>
      </c>
      <c r="CE2" s="272" t="s">
        <v>315</v>
      </c>
      <c r="CF2" s="272" t="s">
        <v>316</v>
      </c>
      <c r="CG2" s="272" t="s">
        <v>539</v>
      </c>
      <c r="CH2" s="272" t="s">
        <v>540</v>
      </c>
      <c r="CI2" s="272" t="s">
        <v>541</v>
      </c>
      <c r="CJ2" s="272" t="s">
        <v>542</v>
      </c>
      <c r="CK2" s="272" t="s">
        <v>543</v>
      </c>
      <c r="CL2" s="272" t="s">
        <v>6827</v>
      </c>
      <c r="CM2" s="450" t="s">
        <v>544</v>
      </c>
      <c r="CN2" s="450" t="s">
        <v>545</v>
      </c>
      <c r="CO2" s="450" t="s">
        <v>546</v>
      </c>
      <c r="CP2" s="450" t="s">
        <v>547</v>
      </c>
      <c r="CQ2" s="450" t="s">
        <v>548</v>
      </c>
      <c r="CR2" s="450" t="s">
        <v>549</v>
      </c>
      <c r="CS2" s="450" t="s">
        <v>6830</v>
      </c>
      <c r="CT2" s="450" t="s">
        <v>550</v>
      </c>
      <c r="CU2" s="450" t="s">
        <v>551</v>
      </c>
      <c r="CV2" s="450" t="s">
        <v>2422</v>
      </c>
      <c r="CW2" s="450" t="s">
        <v>2423</v>
      </c>
      <c r="CX2" s="450" t="s">
        <v>2424</v>
      </c>
      <c r="CY2" s="450" t="s">
        <v>6828</v>
      </c>
      <c r="CZ2" s="450" t="s">
        <v>6883</v>
      </c>
      <c r="DA2" s="450" t="s">
        <v>6829</v>
      </c>
      <c r="DB2" s="450" t="s">
        <v>552</v>
      </c>
      <c r="DC2" s="450" t="s">
        <v>553</v>
      </c>
      <c r="DD2" s="450" t="s">
        <v>554</v>
      </c>
      <c r="DE2" s="450" t="s">
        <v>555</v>
      </c>
      <c r="DF2" s="450" t="s">
        <v>556</v>
      </c>
      <c r="DG2" s="450" t="s">
        <v>557</v>
      </c>
      <c r="DH2" s="450" t="s">
        <v>578</v>
      </c>
      <c r="DI2" s="450" t="s">
        <v>579</v>
      </c>
      <c r="DJ2" s="450" t="s">
        <v>580</v>
      </c>
      <c r="DK2" s="450" t="s">
        <v>581</v>
      </c>
      <c r="DL2" s="450" t="s">
        <v>582</v>
      </c>
      <c r="DM2" s="450" t="s">
        <v>583</v>
      </c>
      <c r="DN2" s="450" t="s">
        <v>6831</v>
      </c>
      <c r="DO2" s="450" t="s">
        <v>584</v>
      </c>
      <c r="DP2" s="450" t="s">
        <v>2425</v>
      </c>
      <c r="DQ2" s="450" t="s">
        <v>2426</v>
      </c>
      <c r="DR2" s="450" t="s">
        <v>2427</v>
      </c>
      <c r="DS2" s="450" t="s">
        <v>6832</v>
      </c>
      <c r="DT2" s="450" t="s">
        <v>6884</v>
      </c>
      <c r="DU2" s="450" t="s">
        <v>6833</v>
      </c>
      <c r="DV2" s="450" t="s">
        <v>585</v>
      </c>
      <c r="DW2" s="450" t="s">
        <v>586</v>
      </c>
      <c r="DX2" s="450" t="s">
        <v>587</v>
      </c>
      <c r="DY2" s="450" t="s">
        <v>588</v>
      </c>
      <c r="DZ2" s="450" t="s">
        <v>589</v>
      </c>
      <c r="EA2" s="450" t="s">
        <v>590</v>
      </c>
      <c r="EB2" s="450" t="s">
        <v>591</v>
      </c>
      <c r="EC2" s="450" t="s">
        <v>592</v>
      </c>
      <c r="ED2" s="450" t="s">
        <v>593</v>
      </c>
      <c r="EE2" s="450" t="s">
        <v>594</v>
      </c>
      <c r="EF2" s="450" t="s">
        <v>595</v>
      </c>
      <c r="EG2" s="450" t="s">
        <v>596</v>
      </c>
      <c r="EH2" s="450" t="s">
        <v>597</v>
      </c>
      <c r="EI2" s="450" t="s">
        <v>598</v>
      </c>
      <c r="EJ2" s="450" t="s">
        <v>599</v>
      </c>
      <c r="EK2" s="450" t="s">
        <v>600</v>
      </c>
      <c r="EL2" s="450" t="s">
        <v>601</v>
      </c>
      <c r="EM2" s="450" t="s">
        <v>602</v>
      </c>
      <c r="EN2" s="450" t="s">
        <v>603</v>
      </c>
      <c r="EO2" s="450" t="s">
        <v>604</v>
      </c>
      <c r="EP2" s="450" t="s">
        <v>605</v>
      </c>
      <c r="EQ2" s="450" t="s">
        <v>606</v>
      </c>
      <c r="ER2" s="450" t="s">
        <v>607</v>
      </c>
      <c r="ES2" s="450" t="s">
        <v>608</v>
      </c>
      <c r="ET2" s="450" t="s">
        <v>609</v>
      </c>
      <c r="EU2" s="450" t="s">
        <v>610</v>
      </c>
      <c r="EV2" s="450" t="s">
        <v>611</v>
      </c>
      <c r="EW2" s="450" t="s">
        <v>6834</v>
      </c>
      <c r="EX2" s="450" t="s">
        <v>2428</v>
      </c>
      <c r="EY2" s="450" t="s">
        <v>2429</v>
      </c>
      <c r="EZ2" s="450" t="s">
        <v>2430</v>
      </c>
      <c r="FA2" s="450" t="s">
        <v>6835</v>
      </c>
      <c r="FB2" s="450" t="s">
        <v>6885</v>
      </c>
      <c r="FC2" s="450" t="s">
        <v>6836</v>
      </c>
      <c r="FD2" s="450" t="s">
        <v>612</v>
      </c>
      <c r="FE2" s="450" t="s">
        <v>613</v>
      </c>
      <c r="FF2" s="450" t="s">
        <v>614</v>
      </c>
      <c r="FG2" s="450" t="s">
        <v>615</v>
      </c>
      <c r="FH2" s="450" t="s">
        <v>616</v>
      </c>
      <c r="FI2" s="450" t="s">
        <v>617</v>
      </c>
      <c r="FJ2" s="450" t="s">
        <v>618</v>
      </c>
      <c r="FK2" s="450" t="s">
        <v>619</v>
      </c>
      <c r="FL2" s="450" t="s">
        <v>620</v>
      </c>
      <c r="FM2" s="450" t="s">
        <v>621</v>
      </c>
      <c r="FN2" s="450" t="s">
        <v>622</v>
      </c>
      <c r="FO2" s="450" t="s">
        <v>623</v>
      </c>
      <c r="FP2" s="450" t="s">
        <v>624</v>
      </c>
      <c r="FQ2" s="450" t="s">
        <v>625</v>
      </c>
      <c r="FR2" s="450" t="s">
        <v>626</v>
      </c>
      <c r="FS2" s="450" t="s">
        <v>627</v>
      </c>
      <c r="FT2" s="450" t="s">
        <v>628</v>
      </c>
      <c r="FU2" s="450" t="s">
        <v>629</v>
      </c>
      <c r="FV2" s="450" t="s">
        <v>630</v>
      </c>
      <c r="FW2" s="450" t="s">
        <v>631</v>
      </c>
      <c r="FX2" s="450" t="s">
        <v>632</v>
      </c>
      <c r="FY2" s="450" t="s">
        <v>633</v>
      </c>
      <c r="FZ2" s="450" t="s">
        <v>634</v>
      </c>
      <c r="GA2" s="450" t="s">
        <v>635</v>
      </c>
      <c r="GB2" s="450" t="s">
        <v>636</v>
      </c>
      <c r="GC2" s="450" t="s">
        <v>637</v>
      </c>
      <c r="GD2" s="450" t="s">
        <v>638</v>
      </c>
      <c r="GE2" s="450" t="s">
        <v>639</v>
      </c>
      <c r="GF2" s="450" t="s">
        <v>640</v>
      </c>
      <c r="GG2" s="450" t="s">
        <v>641</v>
      </c>
      <c r="GH2" s="450" t="s">
        <v>642</v>
      </c>
      <c r="GI2" s="450" t="s">
        <v>643</v>
      </c>
      <c r="GJ2" s="450" t="s">
        <v>644</v>
      </c>
      <c r="GK2" s="450" t="s">
        <v>645</v>
      </c>
      <c r="GL2" s="450" t="s">
        <v>646</v>
      </c>
      <c r="GM2" s="450" t="s">
        <v>647</v>
      </c>
      <c r="GN2" s="450" t="s">
        <v>648</v>
      </c>
      <c r="GO2" s="450" t="s">
        <v>900</v>
      </c>
      <c r="GP2" s="450" t="s">
        <v>2415</v>
      </c>
      <c r="GQ2" s="450" t="s">
        <v>6826</v>
      </c>
      <c r="GR2" s="450" t="s">
        <v>559</v>
      </c>
      <c r="GS2" s="450" t="s">
        <v>560</v>
      </c>
      <c r="GT2" s="450" t="s">
        <v>561</v>
      </c>
      <c r="GU2" s="450" t="s">
        <v>562</v>
      </c>
      <c r="GV2" s="450" t="s">
        <v>563</v>
      </c>
      <c r="GW2" s="272" t="s">
        <v>39</v>
      </c>
      <c r="GX2" s="272" t="s">
        <v>40</v>
      </c>
      <c r="GY2" s="272" t="s">
        <v>6841</v>
      </c>
      <c r="GZ2" s="410" t="s">
        <v>810</v>
      </c>
      <c r="HA2" s="272" t="s">
        <v>811</v>
      </c>
      <c r="HB2" s="272" t="s">
        <v>6842</v>
      </c>
      <c r="HC2" s="410"/>
      <c r="HD2" s="272" t="s">
        <v>7331</v>
      </c>
      <c r="HE2" s="272" t="s">
        <v>7332</v>
      </c>
      <c r="HF2" s="272" t="s">
        <v>7333</v>
      </c>
      <c r="HG2" s="56"/>
      <c r="HH2" s="56"/>
      <c r="HI2" s="56"/>
      <c r="HJ2" s="56"/>
      <c r="HK2" s="56"/>
      <c r="HL2" s="56"/>
      <c r="HM2" s="56"/>
      <c r="HN2" s="56"/>
      <c r="HO2" s="56"/>
      <c r="HP2" s="56"/>
      <c r="HQ2" s="56"/>
      <c r="HR2" s="56"/>
    </row>
    <row r="3" spans="1:226" ht="12.75" customHeight="1" x14ac:dyDescent="0.3">
      <c r="A3" s="56" t="s">
        <v>223</v>
      </c>
      <c r="B3" s="56">
        <v>1</v>
      </c>
      <c r="C3" s="56" t="s">
        <v>241</v>
      </c>
      <c r="D3" s="56" t="s">
        <v>3660</v>
      </c>
      <c r="E3" s="56" t="s">
        <v>1882</v>
      </c>
      <c r="F3" s="56" t="s">
        <v>907</v>
      </c>
      <c r="G3" s="56">
        <v>54</v>
      </c>
      <c r="H3" s="56">
        <v>0</v>
      </c>
      <c r="I3" s="56" t="s">
        <v>6841</v>
      </c>
      <c r="J3" s="56" t="s">
        <v>39</v>
      </c>
      <c r="L3" s="56" t="s">
        <v>353</v>
      </c>
      <c r="M3" s="56" t="s">
        <v>558</v>
      </c>
      <c r="N3" s="56" t="s">
        <v>558</v>
      </c>
      <c r="O3" s="56" t="s">
        <v>558</v>
      </c>
      <c r="P3" s="56" t="s">
        <v>558</v>
      </c>
      <c r="Q3" s="56" t="s">
        <v>558</v>
      </c>
      <c r="R3" s="56" t="s">
        <v>558</v>
      </c>
      <c r="S3" s="56" t="s">
        <v>558</v>
      </c>
      <c r="T3" s="56" t="s">
        <v>558</v>
      </c>
      <c r="U3" s="56" t="s">
        <v>558</v>
      </c>
      <c r="V3" s="56" t="s">
        <v>558</v>
      </c>
      <c r="W3" s="56" t="s">
        <v>558</v>
      </c>
      <c r="X3" s="56" t="s">
        <v>558</v>
      </c>
      <c r="Y3" s="56" t="s">
        <v>558</v>
      </c>
      <c r="Z3" s="56" t="s">
        <v>558</v>
      </c>
      <c r="AA3" s="56" t="s">
        <v>558</v>
      </c>
      <c r="AB3" s="56" t="s">
        <v>558</v>
      </c>
      <c r="AC3" s="56" t="s">
        <v>558</v>
      </c>
      <c r="AD3" s="56" t="s">
        <v>558</v>
      </c>
      <c r="AE3" s="56" t="s">
        <v>558</v>
      </c>
      <c r="AF3" s="56" t="s">
        <v>558</v>
      </c>
      <c r="AG3" s="56" t="s">
        <v>558</v>
      </c>
      <c r="AH3" s="56" t="s">
        <v>558</v>
      </c>
      <c r="AI3" s="56" t="s">
        <v>558</v>
      </c>
      <c r="AJ3" s="56" t="s">
        <v>558</v>
      </c>
      <c r="AK3" s="56" t="s">
        <v>558</v>
      </c>
      <c r="AL3" s="56" t="s">
        <v>558</v>
      </c>
      <c r="AM3" s="56" t="s">
        <v>558</v>
      </c>
      <c r="AN3" s="56" t="s">
        <v>558</v>
      </c>
      <c r="AO3" s="56" t="s">
        <v>558</v>
      </c>
      <c r="AP3" s="56" t="s">
        <v>558</v>
      </c>
      <c r="AQ3" s="56" t="s">
        <v>558</v>
      </c>
      <c r="AR3" s="56" t="s">
        <v>558</v>
      </c>
      <c r="AS3" s="56" t="s">
        <v>558</v>
      </c>
      <c r="AT3" s="56" t="s">
        <v>558</v>
      </c>
      <c r="AU3" s="56" t="s">
        <v>558</v>
      </c>
      <c r="AV3" s="56" t="s">
        <v>558</v>
      </c>
      <c r="AW3" s="56" t="s">
        <v>558</v>
      </c>
      <c r="AX3" s="56" t="s">
        <v>558</v>
      </c>
      <c r="AY3" s="56" t="s">
        <v>558</v>
      </c>
      <c r="AZ3" s="56" t="s">
        <v>558</v>
      </c>
      <c r="BA3" s="56" t="s">
        <v>558</v>
      </c>
      <c r="BB3" s="56" t="s">
        <v>558</v>
      </c>
      <c r="BC3" s="56" t="s">
        <v>558</v>
      </c>
      <c r="BD3" s="56" t="s">
        <v>558</v>
      </c>
      <c r="BE3" s="56" t="s">
        <v>558</v>
      </c>
      <c r="BH3" s="56" t="s">
        <v>558</v>
      </c>
      <c r="BI3" s="56" t="s">
        <v>558</v>
      </c>
      <c r="BJ3" s="56" t="s">
        <v>558</v>
      </c>
      <c r="BK3" s="56" t="s">
        <v>558</v>
      </c>
      <c r="BL3" s="56" t="s">
        <v>558</v>
      </c>
      <c r="BM3" s="56" t="s">
        <v>558</v>
      </c>
      <c r="BN3" s="56" t="s">
        <v>558</v>
      </c>
      <c r="BO3" s="56" t="s">
        <v>558</v>
      </c>
      <c r="BP3" s="56" t="s">
        <v>558</v>
      </c>
      <c r="BQ3" s="56" t="s">
        <v>558</v>
      </c>
      <c r="BS3" s="56" t="s">
        <v>558</v>
      </c>
      <c r="BT3" s="56" t="s">
        <v>558</v>
      </c>
      <c r="BU3" s="56" t="s">
        <v>558</v>
      </c>
      <c r="BV3" s="56" t="s">
        <v>558</v>
      </c>
      <c r="BW3" s="56" t="s">
        <v>558</v>
      </c>
      <c r="BX3" s="56" t="s">
        <v>558</v>
      </c>
      <c r="BY3" s="56" t="s">
        <v>558</v>
      </c>
      <c r="BZ3" s="56" t="s">
        <v>558</v>
      </c>
      <c r="CA3" s="56" t="s">
        <v>558</v>
      </c>
      <c r="CB3" s="56" t="s">
        <v>558</v>
      </c>
      <c r="CC3" s="56" t="s">
        <v>558</v>
      </c>
      <c r="CD3" s="56" t="s">
        <v>558</v>
      </c>
      <c r="CE3" s="56" t="s">
        <v>558</v>
      </c>
      <c r="CF3" s="56" t="s">
        <v>558</v>
      </c>
      <c r="CG3" s="56" t="s">
        <v>558</v>
      </c>
      <c r="CH3" s="56" t="s">
        <v>558</v>
      </c>
      <c r="CI3" s="56" t="s">
        <v>558</v>
      </c>
      <c r="CJ3" s="56" t="s">
        <v>558</v>
      </c>
      <c r="CK3" s="56" t="s">
        <v>558</v>
      </c>
      <c r="CL3" s="56" t="s">
        <v>558</v>
      </c>
      <c r="CM3" s="56" t="s">
        <v>558</v>
      </c>
      <c r="CN3" s="56" t="s">
        <v>558</v>
      </c>
      <c r="CO3" s="56" t="s">
        <v>558</v>
      </c>
      <c r="CP3" s="56" t="s">
        <v>558</v>
      </c>
      <c r="CQ3" s="56" t="s">
        <v>558</v>
      </c>
      <c r="CR3" s="56" t="s">
        <v>558</v>
      </c>
      <c r="CS3" s="56" t="s">
        <v>558</v>
      </c>
      <c r="CT3" s="56" t="s">
        <v>558</v>
      </c>
      <c r="CU3" s="56" t="s">
        <v>558</v>
      </c>
      <c r="CV3" s="56" t="s">
        <v>558</v>
      </c>
      <c r="CW3" s="56" t="s">
        <v>558</v>
      </c>
      <c r="CX3" s="56" t="s">
        <v>558</v>
      </c>
      <c r="CY3" s="56" t="s">
        <v>558</v>
      </c>
      <c r="CZ3" s="56" t="s">
        <v>558</v>
      </c>
      <c r="DA3" s="56" t="s">
        <v>558</v>
      </c>
      <c r="DB3" s="56" t="s">
        <v>558</v>
      </c>
      <c r="DC3" s="56" t="s">
        <v>558</v>
      </c>
      <c r="DD3" s="56" t="s">
        <v>558</v>
      </c>
      <c r="DE3" s="56" t="s">
        <v>558</v>
      </c>
      <c r="DF3" s="56" t="s">
        <v>558</v>
      </c>
      <c r="DG3" s="56" t="s">
        <v>558</v>
      </c>
      <c r="DH3" s="56" t="s">
        <v>558</v>
      </c>
      <c r="DI3" s="56" t="s">
        <v>558</v>
      </c>
      <c r="DJ3" s="56" t="s">
        <v>558</v>
      </c>
      <c r="DK3" s="56" t="s">
        <v>558</v>
      </c>
      <c r="DL3" s="56" t="s">
        <v>558</v>
      </c>
      <c r="DM3" s="56" t="s">
        <v>558</v>
      </c>
      <c r="DN3" s="56" t="s">
        <v>558</v>
      </c>
      <c r="DO3" s="56" t="s">
        <v>558</v>
      </c>
      <c r="DP3" s="56" t="s">
        <v>558</v>
      </c>
      <c r="DQ3" s="56" t="s">
        <v>558</v>
      </c>
      <c r="DR3" s="56" t="s">
        <v>558</v>
      </c>
      <c r="DS3" s="56" t="s">
        <v>558</v>
      </c>
      <c r="DT3" s="56" t="s">
        <v>558</v>
      </c>
      <c r="DU3" s="56" t="s">
        <v>558</v>
      </c>
      <c r="DV3" s="56" t="s">
        <v>558</v>
      </c>
      <c r="DW3" s="56" t="s">
        <v>558</v>
      </c>
      <c r="DX3" s="56" t="s">
        <v>558</v>
      </c>
      <c r="DY3" s="56" t="s">
        <v>558</v>
      </c>
      <c r="DZ3" s="56" t="s">
        <v>558</v>
      </c>
      <c r="EA3" s="56" t="s">
        <v>558</v>
      </c>
      <c r="EB3" s="56" t="s">
        <v>558</v>
      </c>
      <c r="EC3" s="56" t="s">
        <v>558</v>
      </c>
      <c r="ED3" s="56" t="s">
        <v>558</v>
      </c>
      <c r="EE3" s="56" t="s">
        <v>558</v>
      </c>
      <c r="EF3" s="56" t="s">
        <v>558</v>
      </c>
      <c r="EG3" s="56" t="s">
        <v>558</v>
      </c>
      <c r="EH3" s="56" t="s">
        <v>558</v>
      </c>
      <c r="EI3" s="56" t="s">
        <v>558</v>
      </c>
      <c r="EJ3" s="56" t="s">
        <v>558</v>
      </c>
      <c r="EK3" s="56" t="s">
        <v>558</v>
      </c>
      <c r="EL3" s="56" t="s">
        <v>558</v>
      </c>
      <c r="EM3" s="56" t="s">
        <v>558</v>
      </c>
      <c r="EN3" s="56" t="s">
        <v>558</v>
      </c>
      <c r="EO3" s="56" t="s">
        <v>558</v>
      </c>
      <c r="EP3" s="56" t="s">
        <v>558</v>
      </c>
      <c r="EQ3" s="56" t="s">
        <v>558</v>
      </c>
      <c r="ER3" s="56" t="s">
        <v>558</v>
      </c>
      <c r="ES3" s="56" t="s">
        <v>558</v>
      </c>
      <c r="ET3" s="56" t="s">
        <v>558</v>
      </c>
      <c r="EU3" s="56" t="s">
        <v>558</v>
      </c>
      <c r="EV3" s="56" t="s">
        <v>558</v>
      </c>
      <c r="EW3" s="56" t="s">
        <v>558</v>
      </c>
      <c r="EX3" s="56" t="s">
        <v>558</v>
      </c>
      <c r="EY3" s="56" t="s">
        <v>558</v>
      </c>
      <c r="EZ3" s="56" t="s">
        <v>558</v>
      </c>
      <c r="FA3" s="56" t="s">
        <v>558</v>
      </c>
      <c r="FB3" s="56" t="s">
        <v>558</v>
      </c>
      <c r="FC3" s="56" t="s">
        <v>558</v>
      </c>
      <c r="FD3" s="56" t="s">
        <v>558</v>
      </c>
      <c r="FE3" s="56" t="s">
        <v>558</v>
      </c>
      <c r="FF3" s="56" t="s">
        <v>558</v>
      </c>
      <c r="FG3" s="56" t="s">
        <v>558</v>
      </c>
      <c r="FH3" s="56" t="s">
        <v>558</v>
      </c>
      <c r="FI3" s="56" t="s">
        <v>558</v>
      </c>
      <c r="FJ3" s="56" t="s">
        <v>558</v>
      </c>
      <c r="FK3" s="56" t="s">
        <v>558</v>
      </c>
      <c r="FL3" s="56" t="s">
        <v>558</v>
      </c>
      <c r="FM3" s="56" t="s">
        <v>558</v>
      </c>
      <c r="FN3" s="56" t="s">
        <v>558</v>
      </c>
      <c r="FO3" s="56" t="s">
        <v>558</v>
      </c>
      <c r="FP3" s="56" t="s">
        <v>558</v>
      </c>
      <c r="FQ3" s="56" t="s">
        <v>558</v>
      </c>
      <c r="FR3" s="56" t="s">
        <v>558</v>
      </c>
      <c r="FS3" s="56" t="s">
        <v>558</v>
      </c>
      <c r="FT3" s="56" t="s">
        <v>558</v>
      </c>
      <c r="FU3" s="56" t="s">
        <v>558</v>
      </c>
      <c r="FV3" s="56" t="s">
        <v>558</v>
      </c>
      <c r="FW3" s="56" t="s">
        <v>558</v>
      </c>
      <c r="FX3" s="56" t="s">
        <v>558</v>
      </c>
      <c r="FY3" s="56" t="s">
        <v>558</v>
      </c>
      <c r="FZ3" s="56" t="s">
        <v>558</v>
      </c>
      <c r="GA3" s="56" t="s">
        <v>558</v>
      </c>
      <c r="GB3" s="56" t="s">
        <v>558</v>
      </c>
      <c r="GC3" s="56" t="s">
        <v>558</v>
      </c>
      <c r="GD3" s="56" t="s">
        <v>558</v>
      </c>
      <c r="GE3" s="56" t="s">
        <v>558</v>
      </c>
      <c r="GF3" s="56" t="s">
        <v>558</v>
      </c>
      <c r="GG3" s="56" t="s">
        <v>558</v>
      </c>
      <c r="GH3" s="56" t="s">
        <v>558</v>
      </c>
      <c r="GI3" s="56" t="s">
        <v>558</v>
      </c>
      <c r="GJ3" s="56" t="s">
        <v>558</v>
      </c>
      <c r="GK3" s="56" t="s">
        <v>558</v>
      </c>
      <c r="GL3" s="56" t="s">
        <v>558</v>
      </c>
      <c r="GM3" s="56" t="s">
        <v>558</v>
      </c>
      <c r="GN3" s="56" t="s">
        <v>558</v>
      </c>
      <c r="GO3" s="56" t="s">
        <v>558</v>
      </c>
      <c r="GP3" s="56" t="s">
        <v>558</v>
      </c>
      <c r="GQ3" s="56" t="s">
        <v>558</v>
      </c>
      <c r="GS3" s="56" t="s">
        <v>558</v>
      </c>
      <c r="GT3" s="56" t="s">
        <v>558</v>
      </c>
      <c r="GU3" s="56" t="s">
        <v>558</v>
      </c>
      <c r="GV3" s="56" t="s">
        <v>558</v>
      </c>
      <c r="GW3" s="56" t="s">
        <v>558</v>
      </c>
      <c r="GY3" s="56" t="s">
        <v>558</v>
      </c>
      <c r="HA3" s="56" t="s">
        <v>558</v>
      </c>
      <c r="HB3" s="56" t="s">
        <v>558</v>
      </c>
      <c r="HC3" s="56" t="s">
        <v>558</v>
      </c>
      <c r="HD3" s="56" t="str">
        <f>IFERROR(CI3+CJ3+CK3+CL3+CN3,"..")</f>
        <v>..</v>
      </c>
      <c r="HE3" s="56" t="str">
        <f>IFERROR(CP3+CQ3+CR3+CS3,"..")</f>
        <v>..</v>
      </c>
      <c r="HF3" s="56" t="str">
        <f>IFERROR(DL3+DM3+DN3,"..")</f>
        <v>..</v>
      </c>
    </row>
    <row r="4" spans="1:226" ht="12.75" customHeight="1" x14ac:dyDescent="0.3">
      <c r="A4" s="56" t="s">
        <v>223</v>
      </c>
      <c r="B4" s="56">
        <v>2</v>
      </c>
      <c r="C4" s="56" t="s">
        <v>241</v>
      </c>
      <c r="D4" s="56" t="s">
        <v>3661</v>
      </c>
      <c r="E4" s="56" t="s">
        <v>1883</v>
      </c>
      <c r="F4" s="56" t="s">
        <v>907</v>
      </c>
      <c r="G4" s="56">
        <v>50</v>
      </c>
      <c r="H4" s="56">
        <v>0</v>
      </c>
      <c r="I4" s="56" t="s">
        <v>6841</v>
      </c>
      <c r="J4" s="56" t="s">
        <v>39</v>
      </c>
      <c r="L4" s="56" t="s">
        <v>685</v>
      </c>
      <c r="M4" s="56">
        <v>0</v>
      </c>
      <c r="N4" s="56">
        <v>0</v>
      </c>
      <c r="O4" s="56">
        <v>1</v>
      </c>
      <c r="P4" s="56">
        <v>1</v>
      </c>
      <c r="Q4" s="56">
        <v>1</v>
      </c>
      <c r="R4" s="56">
        <v>0</v>
      </c>
      <c r="S4" s="56">
        <v>0</v>
      </c>
      <c r="T4" s="56">
        <v>0</v>
      </c>
      <c r="U4" s="56">
        <v>0</v>
      </c>
      <c r="V4" s="56">
        <v>0</v>
      </c>
      <c r="W4" s="56">
        <v>0</v>
      </c>
      <c r="X4" s="56">
        <v>0</v>
      </c>
      <c r="Y4" s="56">
        <v>0</v>
      </c>
      <c r="Z4" s="56">
        <v>0</v>
      </c>
      <c r="AA4" s="56">
        <v>3</v>
      </c>
      <c r="AB4" s="56">
        <v>0</v>
      </c>
      <c r="AC4" s="56">
        <v>0</v>
      </c>
      <c r="AD4" s="56">
        <v>0</v>
      </c>
      <c r="AE4" s="56">
        <v>1</v>
      </c>
      <c r="AF4" s="56">
        <v>0</v>
      </c>
      <c r="AG4" s="56">
        <v>1</v>
      </c>
      <c r="AH4" s="56">
        <v>0</v>
      </c>
      <c r="AI4" s="56">
        <v>0</v>
      </c>
      <c r="AJ4" s="56">
        <v>1</v>
      </c>
      <c r="AK4" s="56">
        <v>0</v>
      </c>
      <c r="AL4" s="56">
        <v>0</v>
      </c>
      <c r="AM4" s="56">
        <v>0</v>
      </c>
      <c r="AN4" s="56">
        <v>0</v>
      </c>
      <c r="AO4" s="56">
        <v>0</v>
      </c>
      <c r="AP4" s="56">
        <v>3</v>
      </c>
      <c r="AQ4" s="56">
        <v>0</v>
      </c>
      <c r="AR4" s="56">
        <v>0</v>
      </c>
      <c r="AS4" s="56">
        <v>1</v>
      </c>
      <c r="AT4" s="56">
        <v>2</v>
      </c>
      <c r="AU4" s="56">
        <v>1</v>
      </c>
      <c r="AV4" s="56">
        <v>1</v>
      </c>
      <c r="AW4" s="56">
        <v>0</v>
      </c>
      <c r="AX4" s="56">
        <v>0</v>
      </c>
      <c r="AY4" s="56">
        <v>1</v>
      </c>
      <c r="AZ4" s="56">
        <v>0</v>
      </c>
      <c r="BA4" s="56">
        <v>0</v>
      </c>
      <c r="BB4" s="56">
        <v>0</v>
      </c>
      <c r="BC4" s="56">
        <v>0</v>
      </c>
      <c r="BD4" s="56">
        <v>0</v>
      </c>
      <c r="BE4" s="56">
        <v>6</v>
      </c>
      <c r="BF4" s="56">
        <v>1</v>
      </c>
      <c r="BG4" s="56">
        <v>0</v>
      </c>
      <c r="BH4" s="56">
        <v>0</v>
      </c>
      <c r="BI4" s="56">
        <v>0</v>
      </c>
      <c r="BJ4" s="56" t="s">
        <v>3589</v>
      </c>
      <c r="BK4" s="56">
        <v>312498</v>
      </c>
      <c r="BL4" s="56" t="s">
        <v>3589</v>
      </c>
      <c r="BM4" s="56">
        <v>269312</v>
      </c>
      <c r="BN4" s="56">
        <v>115</v>
      </c>
      <c r="BO4" s="56" t="s">
        <v>558</v>
      </c>
      <c r="BP4" s="56" t="s">
        <v>558</v>
      </c>
      <c r="BQ4" s="56">
        <v>3</v>
      </c>
      <c r="BR4" s="56" t="s">
        <v>558</v>
      </c>
      <c r="BS4" s="56">
        <v>190916</v>
      </c>
      <c r="BT4" s="56">
        <v>1062</v>
      </c>
      <c r="BU4" s="56">
        <v>35784</v>
      </c>
      <c r="BV4" s="56">
        <v>67660</v>
      </c>
      <c r="BW4" s="56">
        <v>15082</v>
      </c>
      <c r="BX4" s="56">
        <v>9740</v>
      </c>
      <c r="BY4" s="56">
        <v>128266</v>
      </c>
      <c r="BZ4" s="56">
        <v>59065</v>
      </c>
      <c r="CA4" s="56">
        <v>188393</v>
      </c>
      <c r="CB4" s="56">
        <v>31</v>
      </c>
      <c r="CC4" s="56">
        <v>4333</v>
      </c>
      <c r="CD4" s="56">
        <v>4276</v>
      </c>
      <c r="CE4" s="56">
        <v>983</v>
      </c>
      <c r="CF4" s="56">
        <v>208</v>
      </c>
      <c r="CG4" s="56">
        <v>9800</v>
      </c>
      <c r="CH4" s="56">
        <v>9831</v>
      </c>
      <c r="CI4" s="56">
        <v>0</v>
      </c>
      <c r="CJ4" s="56">
        <v>5740</v>
      </c>
      <c r="CK4" s="56">
        <v>470</v>
      </c>
      <c r="CL4" s="56">
        <v>33040</v>
      </c>
      <c r="CM4" s="56">
        <v>39250</v>
      </c>
      <c r="CN4" s="56">
        <v>2741</v>
      </c>
      <c r="CO4" s="56">
        <v>41991</v>
      </c>
      <c r="CP4" s="56">
        <v>0</v>
      </c>
      <c r="CQ4" s="56">
        <v>437</v>
      </c>
      <c r="CR4" s="56">
        <v>3</v>
      </c>
      <c r="CS4" s="56">
        <v>3279</v>
      </c>
      <c r="CT4" s="56">
        <v>3719</v>
      </c>
      <c r="CU4" s="56">
        <v>3719</v>
      </c>
      <c r="CV4" s="56">
        <v>6438</v>
      </c>
      <c r="CW4" s="56">
        <v>35</v>
      </c>
      <c r="CX4" s="56">
        <v>2014</v>
      </c>
      <c r="CY4" s="56">
        <v>2176300</v>
      </c>
      <c r="CZ4" s="56">
        <v>3340</v>
      </c>
      <c r="DA4" s="56">
        <v>0</v>
      </c>
      <c r="DB4" s="56">
        <v>22</v>
      </c>
      <c r="DC4" s="56">
        <v>50</v>
      </c>
      <c r="DD4" s="56">
        <v>72</v>
      </c>
      <c r="DE4" s="56">
        <v>45</v>
      </c>
      <c r="DF4" s="56">
        <v>1301</v>
      </c>
      <c r="DG4" s="56">
        <v>109230</v>
      </c>
      <c r="DH4" s="56">
        <v>190760</v>
      </c>
      <c r="DI4" s="56">
        <v>58415</v>
      </c>
      <c r="DJ4" s="56">
        <v>12620</v>
      </c>
      <c r="DK4" s="56">
        <v>371025</v>
      </c>
      <c r="DL4" s="56">
        <v>11990</v>
      </c>
      <c r="DM4" s="56">
        <v>1521</v>
      </c>
      <c r="DN4" s="56">
        <v>58876</v>
      </c>
      <c r="DO4" s="56">
        <v>72387</v>
      </c>
      <c r="DP4" s="56">
        <v>7227</v>
      </c>
      <c r="DQ4" s="56">
        <v>20504</v>
      </c>
      <c r="DR4" s="56">
        <v>6311</v>
      </c>
      <c r="DS4" s="56">
        <v>48692</v>
      </c>
      <c r="DT4" s="56">
        <v>463</v>
      </c>
      <c r="DU4" s="56">
        <v>0</v>
      </c>
      <c r="DV4" s="56">
        <v>9781</v>
      </c>
      <c r="DW4" s="56">
        <v>5409</v>
      </c>
      <c r="DX4" s="56">
        <v>78</v>
      </c>
      <c r="DY4" s="56">
        <v>88</v>
      </c>
      <c r="DZ4" s="56">
        <v>96</v>
      </c>
      <c r="EA4" s="56">
        <v>312000</v>
      </c>
      <c r="EB4" s="56">
        <v>9650</v>
      </c>
      <c r="EC4" s="56" t="s">
        <v>55</v>
      </c>
      <c r="ED4" s="56">
        <v>15113</v>
      </c>
      <c r="EE4" s="56">
        <v>13</v>
      </c>
      <c r="EF4" s="56">
        <v>434877</v>
      </c>
      <c r="EG4" s="56">
        <v>0</v>
      </c>
      <c r="EH4" s="56" t="s">
        <v>56</v>
      </c>
      <c r="EI4" s="56">
        <v>3</v>
      </c>
      <c r="EJ4" s="56">
        <v>211298</v>
      </c>
      <c r="EK4" s="56">
        <v>221</v>
      </c>
      <c r="EL4" s="56">
        <v>114</v>
      </c>
      <c r="EM4" s="56">
        <v>1649454</v>
      </c>
      <c r="EN4" s="56">
        <v>991139</v>
      </c>
      <c r="EO4" s="56" t="s">
        <v>3599</v>
      </c>
      <c r="EP4" s="56">
        <v>136860</v>
      </c>
      <c r="EQ4" s="56" t="s">
        <v>3599</v>
      </c>
      <c r="ER4" s="56" t="s">
        <v>3599</v>
      </c>
      <c r="ES4" s="56" t="s">
        <v>3599</v>
      </c>
      <c r="ET4" s="56" t="s">
        <v>3599</v>
      </c>
      <c r="EU4" s="56" t="s">
        <v>3599</v>
      </c>
      <c r="EV4" s="56" t="s">
        <v>3599</v>
      </c>
      <c r="EW4" s="56">
        <v>33339</v>
      </c>
      <c r="EX4" s="56">
        <v>12120</v>
      </c>
      <c r="EY4" s="56" t="s">
        <v>3613</v>
      </c>
      <c r="EZ4" s="56" t="s">
        <v>3613</v>
      </c>
      <c r="FA4" s="56">
        <v>1039</v>
      </c>
      <c r="FB4" s="56">
        <v>918</v>
      </c>
      <c r="FC4" s="56">
        <v>0</v>
      </c>
      <c r="FD4" s="56">
        <v>0</v>
      </c>
      <c r="FE4" s="56">
        <v>50000</v>
      </c>
      <c r="FF4" s="56">
        <v>5327</v>
      </c>
      <c r="FG4" s="56">
        <v>239603</v>
      </c>
      <c r="FH4" s="56">
        <v>2817</v>
      </c>
      <c r="FI4" s="56">
        <v>53791</v>
      </c>
      <c r="FJ4" s="56">
        <v>9029</v>
      </c>
      <c r="FK4" s="56">
        <v>0</v>
      </c>
      <c r="FL4" s="56">
        <v>432080</v>
      </c>
      <c r="FM4" s="56">
        <v>3377913</v>
      </c>
      <c r="FN4" s="56">
        <v>170959</v>
      </c>
      <c r="FO4" s="56">
        <v>6484</v>
      </c>
      <c r="FP4" s="56">
        <v>61039</v>
      </c>
      <c r="FQ4" s="56">
        <v>31555</v>
      </c>
      <c r="FR4" s="56">
        <v>0</v>
      </c>
      <c r="FS4" s="56">
        <v>6787</v>
      </c>
      <c r="FT4" s="56">
        <v>0</v>
      </c>
      <c r="FU4" s="56">
        <v>101575</v>
      </c>
      <c r="FV4" s="56">
        <v>18000</v>
      </c>
      <c r="FW4" s="56">
        <v>396399</v>
      </c>
      <c r="FX4" s="56">
        <v>2981514</v>
      </c>
      <c r="FY4" s="56">
        <v>200491</v>
      </c>
      <c r="FZ4" s="56">
        <v>1622000</v>
      </c>
      <c r="GA4" s="56">
        <v>728000</v>
      </c>
      <c r="GB4" s="56">
        <v>237000</v>
      </c>
      <c r="GC4" s="56">
        <v>510000</v>
      </c>
      <c r="GD4" s="56">
        <v>3097000</v>
      </c>
      <c r="GE4" s="56">
        <v>328000</v>
      </c>
      <c r="GF4" s="56">
        <v>2769000</v>
      </c>
      <c r="GG4" s="56">
        <v>213000</v>
      </c>
      <c r="GH4" s="56">
        <v>0</v>
      </c>
      <c r="GI4" s="56">
        <v>0</v>
      </c>
      <c r="GJ4" s="56">
        <v>4506</v>
      </c>
      <c r="GK4" s="56">
        <v>0</v>
      </c>
      <c r="GL4" s="56">
        <v>0</v>
      </c>
      <c r="GM4" s="56">
        <v>0</v>
      </c>
      <c r="GN4" s="56">
        <v>4506</v>
      </c>
      <c r="GO4" s="56" t="s">
        <v>7335</v>
      </c>
      <c r="GP4" s="56" t="s">
        <v>558</v>
      </c>
      <c r="GQ4" s="56" t="s">
        <v>558</v>
      </c>
      <c r="GR4" s="56" t="s">
        <v>7336</v>
      </c>
      <c r="GS4" s="56" t="s">
        <v>558</v>
      </c>
      <c r="GT4" s="56" t="s">
        <v>558</v>
      </c>
      <c r="GU4" s="56" t="s">
        <v>558</v>
      </c>
      <c r="GV4" s="56" t="s">
        <v>7337</v>
      </c>
      <c r="GW4" s="56">
        <v>3</v>
      </c>
      <c r="GX4" s="56">
        <v>3</v>
      </c>
      <c r="GY4" s="56">
        <v>5</v>
      </c>
      <c r="GZ4" s="56">
        <v>1</v>
      </c>
      <c r="HA4" s="56">
        <v>0</v>
      </c>
      <c r="HB4" s="56">
        <v>0</v>
      </c>
      <c r="HD4" s="56">
        <f t="shared" ref="HD4:HD67" si="0">IFERROR(CI4+CJ4+CK4+CL4+CN4,"..")</f>
        <v>41991</v>
      </c>
      <c r="HE4" s="56">
        <f t="shared" ref="HE4:HE67" si="1">IFERROR(CP4+CQ4+CR4+CS4,"..")</f>
        <v>3719</v>
      </c>
      <c r="HF4" s="56">
        <f t="shared" ref="HF4:HF67" si="2">IFERROR(DL4+DM4+DN4,"..")</f>
        <v>72387</v>
      </c>
    </row>
    <row r="5" spans="1:226" ht="12.75" customHeight="1" x14ac:dyDescent="0.3">
      <c r="A5" s="56" t="s">
        <v>223</v>
      </c>
      <c r="B5" s="56">
        <v>3</v>
      </c>
      <c r="C5" s="56" t="s">
        <v>241</v>
      </c>
      <c r="D5" s="56" t="s">
        <v>3662</v>
      </c>
      <c r="E5" s="56" t="s">
        <v>1884</v>
      </c>
      <c r="F5" s="56" t="s">
        <v>907</v>
      </c>
      <c r="G5" s="56">
        <v>45</v>
      </c>
      <c r="H5" s="56">
        <v>0</v>
      </c>
      <c r="I5" s="56" t="s">
        <v>6841</v>
      </c>
      <c r="J5" s="56" t="s">
        <v>39</v>
      </c>
      <c r="L5" s="56" t="s">
        <v>686</v>
      </c>
      <c r="M5" s="56">
        <v>1</v>
      </c>
      <c r="N5" s="56">
        <v>0</v>
      </c>
      <c r="O5" s="56">
        <v>1</v>
      </c>
      <c r="P5" s="56">
        <v>3</v>
      </c>
      <c r="Q5" s="56">
        <v>3</v>
      </c>
      <c r="R5" s="56">
        <v>0</v>
      </c>
      <c r="S5" s="56">
        <v>0</v>
      </c>
      <c r="T5" s="56">
        <v>1</v>
      </c>
      <c r="U5" s="56">
        <v>0</v>
      </c>
      <c r="V5" s="56">
        <v>0</v>
      </c>
      <c r="W5" s="56">
        <v>0</v>
      </c>
      <c r="X5" s="56">
        <v>0</v>
      </c>
      <c r="Y5" s="56">
        <v>0</v>
      </c>
      <c r="Z5" s="56">
        <v>0</v>
      </c>
      <c r="AA5" s="56">
        <v>9</v>
      </c>
      <c r="AB5" s="56">
        <v>0</v>
      </c>
      <c r="AC5" s="56">
        <v>0</v>
      </c>
      <c r="AD5" s="56">
        <v>0</v>
      </c>
      <c r="AE5" s="56">
        <v>0</v>
      </c>
      <c r="AF5" s="56">
        <v>0</v>
      </c>
      <c r="AG5" s="56">
        <v>0</v>
      </c>
      <c r="AH5" s="56">
        <v>0</v>
      </c>
      <c r="AI5" s="56">
        <v>0</v>
      </c>
      <c r="AJ5" s="56">
        <v>0</v>
      </c>
      <c r="AK5" s="56">
        <v>0</v>
      </c>
      <c r="AL5" s="56">
        <v>0</v>
      </c>
      <c r="AM5" s="56">
        <v>0</v>
      </c>
      <c r="AN5" s="56">
        <v>0</v>
      </c>
      <c r="AO5" s="56">
        <v>0</v>
      </c>
      <c r="AP5" s="56">
        <v>0</v>
      </c>
      <c r="AQ5" s="56">
        <v>1</v>
      </c>
      <c r="AR5" s="56">
        <v>0</v>
      </c>
      <c r="AS5" s="56">
        <v>1</v>
      </c>
      <c r="AT5" s="56">
        <v>3</v>
      </c>
      <c r="AU5" s="56">
        <v>3</v>
      </c>
      <c r="AV5" s="56">
        <v>0</v>
      </c>
      <c r="AW5" s="56">
        <v>0</v>
      </c>
      <c r="AX5" s="56">
        <v>1</v>
      </c>
      <c r="AY5" s="56">
        <v>0</v>
      </c>
      <c r="AZ5" s="56">
        <v>0</v>
      </c>
      <c r="BA5" s="56">
        <v>0</v>
      </c>
      <c r="BB5" s="56">
        <v>0</v>
      </c>
      <c r="BC5" s="56">
        <v>0</v>
      </c>
      <c r="BD5" s="56">
        <v>0</v>
      </c>
      <c r="BE5" s="56">
        <v>9</v>
      </c>
      <c r="BF5" s="56">
        <v>1</v>
      </c>
      <c r="BG5" s="56">
        <v>0</v>
      </c>
      <c r="BH5" s="56">
        <v>0</v>
      </c>
      <c r="BI5" s="56">
        <v>0</v>
      </c>
      <c r="BJ5" s="56" t="s">
        <v>6886</v>
      </c>
      <c r="BK5" s="56">
        <v>72720</v>
      </c>
      <c r="BL5" s="56" t="s">
        <v>6886</v>
      </c>
      <c r="BM5" s="56">
        <v>256317</v>
      </c>
      <c r="BN5" s="56">
        <v>188</v>
      </c>
      <c r="BO5" s="56">
        <v>423606</v>
      </c>
      <c r="BP5" s="56">
        <v>202307</v>
      </c>
      <c r="BQ5" s="56">
        <v>9</v>
      </c>
      <c r="BR5" s="56">
        <v>309239</v>
      </c>
      <c r="BS5" s="56">
        <v>348947</v>
      </c>
      <c r="BT5" s="56">
        <v>20503</v>
      </c>
      <c r="BU5" s="56">
        <v>72524</v>
      </c>
      <c r="BV5" s="56">
        <v>126913</v>
      </c>
      <c r="BW5" s="56">
        <v>48663</v>
      </c>
      <c r="BX5" s="56">
        <v>21845</v>
      </c>
      <c r="BY5" s="56">
        <v>269945</v>
      </c>
      <c r="BZ5" s="56">
        <v>65471</v>
      </c>
      <c r="CA5" s="56">
        <v>355919</v>
      </c>
      <c r="CB5" s="56">
        <v>164</v>
      </c>
      <c r="CC5" s="56">
        <v>4503</v>
      </c>
      <c r="CD5" s="56">
        <v>3401</v>
      </c>
      <c r="CE5" s="56">
        <v>3910</v>
      </c>
      <c r="CF5" s="56">
        <v>1363</v>
      </c>
      <c r="CG5" s="56">
        <v>13177</v>
      </c>
      <c r="CH5" s="56">
        <v>13341</v>
      </c>
      <c r="CI5" s="56">
        <v>0</v>
      </c>
      <c r="CJ5" s="56">
        <v>4302</v>
      </c>
      <c r="CK5" s="56">
        <v>369</v>
      </c>
      <c r="CL5" s="56">
        <v>21222</v>
      </c>
      <c r="CM5" s="56">
        <v>25893</v>
      </c>
      <c r="CN5" s="56">
        <v>230</v>
      </c>
      <c r="CO5" s="56">
        <v>26123</v>
      </c>
      <c r="CP5" s="56">
        <v>0</v>
      </c>
      <c r="CQ5" s="56">
        <v>333</v>
      </c>
      <c r="CR5" s="56">
        <v>1</v>
      </c>
      <c r="CS5" s="56">
        <v>241</v>
      </c>
      <c r="CT5" s="56">
        <v>575</v>
      </c>
      <c r="CU5" s="56">
        <v>575</v>
      </c>
      <c r="CV5" s="56">
        <v>7854</v>
      </c>
      <c r="CW5" s="56">
        <v>8658</v>
      </c>
      <c r="CX5" s="56">
        <v>2577</v>
      </c>
      <c r="CY5" s="56">
        <v>0</v>
      </c>
      <c r="CZ5" s="56">
        <v>0</v>
      </c>
      <c r="DA5" s="56">
        <v>0</v>
      </c>
      <c r="DB5" s="56">
        <v>0</v>
      </c>
      <c r="DC5" s="56">
        <v>65.37</v>
      </c>
      <c r="DD5" s="56">
        <v>65.37</v>
      </c>
      <c r="DE5" s="56">
        <v>44</v>
      </c>
      <c r="DF5" s="56">
        <v>4093</v>
      </c>
      <c r="DG5" s="56">
        <v>101671</v>
      </c>
      <c r="DH5" s="56">
        <v>113051</v>
      </c>
      <c r="DI5" s="56">
        <v>91822</v>
      </c>
      <c r="DJ5" s="56">
        <v>19236</v>
      </c>
      <c r="DK5" s="56">
        <v>325780</v>
      </c>
      <c r="DL5" s="56">
        <v>5478</v>
      </c>
      <c r="DM5" s="56">
        <v>296</v>
      </c>
      <c r="DN5" s="56">
        <v>6553</v>
      </c>
      <c r="DO5" s="56">
        <v>12327</v>
      </c>
      <c r="DP5" s="56">
        <v>10192</v>
      </c>
      <c r="DQ5" s="56">
        <v>15023</v>
      </c>
      <c r="DR5" s="56">
        <v>4282</v>
      </c>
      <c r="DS5" s="56">
        <v>0</v>
      </c>
      <c r="DT5" s="56">
        <v>0</v>
      </c>
      <c r="DU5" s="56">
        <v>0</v>
      </c>
      <c r="DV5" s="56">
        <v>9743</v>
      </c>
      <c r="DW5" s="56">
        <v>5677</v>
      </c>
      <c r="DX5" s="56">
        <v>73</v>
      </c>
      <c r="DY5" s="56">
        <v>82</v>
      </c>
      <c r="DZ5" s="56">
        <v>91</v>
      </c>
      <c r="EA5" s="56" t="s">
        <v>558</v>
      </c>
      <c r="EB5" s="56" t="s">
        <v>558</v>
      </c>
      <c r="EC5" s="56" t="s">
        <v>558</v>
      </c>
      <c r="ED5" s="56">
        <v>16025</v>
      </c>
      <c r="EE5" s="56">
        <v>131</v>
      </c>
      <c r="EF5" s="56">
        <v>1171589</v>
      </c>
      <c r="EG5" s="56">
        <v>0</v>
      </c>
      <c r="EH5" s="56" t="s">
        <v>55</v>
      </c>
      <c r="EI5" s="56">
        <v>8</v>
      </c>
      <c r="EJ5" s="56">
        <v>66713</v>
      </c>
      <c r="EK5" s="56">
        <v>57</v>
      </c>
      <c r="EL5" s="56">
        <v>5</v>
      </c>
      <c r="EM5" s="56">
        <v>2257524</v>
      </c>
      <c r="EN5" s="56">
        <v>31988</v>
      </c>
      <c r="EO5" s="56">
        <v>6005.25</v>
      </c>
      <c r="EP5" s="56">
        <v>30783.43</v>
      </c>
      <c r="EQ5" s="56">
        <v>24488.560000000001</v>
      </c>
      <c r="ER5" s="56">
        <v>13926.55</v>
      </c>
      <c r="ES5" s="56">
        <v>7293.62</v>
      </c>
      <c r="ET5" s="56">
        <v>8618.18</v>
      </c>
      <c r="EU5" s="56">
        <v>6180.82</v>
      </c>
      <c r="EV5" s="56" t="s">
        <v>3591</v>
      </c>
      <c r="EW5" s="56">
        <v>150</v>
      </c>
      <c r="EX5" s="56">
        <v>13500</v>
      </c>
      <c r="EY5" s="56">
        <v>9050</v>
      </c>
      <c r="EZ5" s="56">
        <v>12639.06</v>
      </c>
      <c r="FA5" s="56">
        <v>0</v>
      </c>
      <c r="FB5" s="56">
        <v>0</v>
      </c>
      <c r="FC5" s="56">
        <v>0</v>
      </c>
      <c r="FD5" s="56">
        <v>48406.74</v>
      </c>
      <c r="FE5" s="56">
        <v>7458.12</v>
      </c>
      <c r="FF5" s="56">
        <v>0</v>
      </c>
      <c r="FG5" s="56">
        <v>188500.33</v>
      </c>
      <c r="FH5" s="56">
        <v>19551</v>
      </c>
      <c r="FI5" s="56">
        <v>426239.18</v>
      </c>
      <c r="FJ5" s="56">
        <v>25159</v>
      </c>
      <c r="FK5" s="56">
        <v>0</v>
      </c>
      <c r="FL5" s="56">
        <v>3879020</v>
      </c>
      <c r="FM5" s="56">
        <v>6827981.5099999998</v>
      </c>
      <c r="FN5" s="56">
        <v>11835</v>
      </c>
      <c r="FO5" s="56">
        <v>1610</v>
      </c>
      <c r="FP5" s="56">
        <v>15370</v>
      </c>
      <c r="FQ5" s="56">
        <v>1930</v>
      </c>
      <c r="FR5" s="56">
        <v>0</v>
      </c>
      <c r="FS5" s="56">
        <v>0</v>
      </c>
      <c r="FT5" s="56">
        <v>0</v>
      </c>
      <c r="FU5" s="56">
        <v>50540</v>
      </c>
      <c r="FV5" s="56">
        <v>12000</v>
      </c>
      <c r="FW5" s="56">
        <v>93285</v>
      </c>
      <c r="FX5" s="56">
        <v>6734696.5099999998</v>
      </c>
      <c r="FY5" s="56">
        <v>209</v>
      </c>
      <c r="FZ5" s="56">
        <v>2269404.6799999997</v>
      </c>
      <c r="GA5" s="56">
        <v>100100</v>
      </c>
      <c r="GB5" s="56">
        <v>337437</v>
      </c>
      <c r="GC5" s="56">
        <v>3992081</v>
      </c>
      <c r="GD5" s="56">
        <v>6699022.6799999997</v>
      </c>
      <c r="GE5" s="56">
        <v>83760</v>
      </c>
      <c r="GF5" s="56">
        <v>6615262.6799999997</v>
      </c>
      <c r="GG5" s="56">
        <v>152100</v>
      </c>
      <c r="GH5" s="56">
        <v>0</v>
      </c>
      <c r="GI5" s="56">
        <v>0</v>
      </c>
      <c r="GJ5" s="56">
        <v>0</v>
      </c>
      <c r="GK5" s="56">
        <v>0</v>
      </c>
      <c r="GL5" s="56">
        <v>0</v>
      </c>
      <c r="GM5" s="56">
        <v>0</v>
      </c>
      <c r="GN5" s="56">
        <v>0</v>
      </c>
      <c r="GO5" s="56" t="s">
        <v>558</v>
      </c>
      <c r="GP5" s="56" t="s">
        <v>558</v>
      </c>
      <c r="GQ5" s="56" t="s">
        <v>7338</v>
      </c>
      <c r="GR5" s="56" t="s">
        <v>7339</v>
      </c>
      <c r="GS5" s="56">
        <v>0</v>
      </c>
      <c r="GT5" s="56" t="s">
        <v>558</v>
      </c>
      <c r="GU5" s="56" t="s">
        <v>558</v>
      </c>
      <c r="GV5" s="56" t="s">
        <v>7340</v>
      </c>
      <c r="GW5" s="56">
        <v>9</v>
      </c>
      <c r="GX5" s="56">
        <v>0</v>
      </c>
      <c r="GY5" s="56">
        <v>8</v>
      </c>
      <c r="GZ5" s="56">
        <v>1</v>
      </c>
      <c r="HA5" s="56">
        <v>0</v>
      </c>
      <c r="HB5" s="56">
        <v>0</v>
      </c>
      <c r="HD5" s="56">
        <f t="shared" si="0"/>
        <v>26123</v>
      </c>
      <c r="HE5" s="56">
        <f t="shared" si="1"/>
        <v>575</v>
      </c>
      <c r="HF5" s="56">
        <f t="shared" si="2"/>
        <v>12327</v>
      </c>
    </row>
    <row r="6" spans="1:226" ht="12.75" customHeight="1" x14ac:dyDescent="0.3">
      <c r="A6" s="56" t="s">
        <v>223</v>
      </c>
      <c r="B6" s="56">
        <v>4</v>
      </c>
      <c r="C6" s="56" t="s">
        <v>241</v>
      </c>
      <c r="D6" s="56" t="s">
        <v>3663</v>
      </c>
      <c r="E6" s="56" t="s">
        <v>1885</v>
      </c>
      <c r="F6" s="56" t="s">
        <v>907</v>
      </c>
      <c r="G6" s="56">
        <v>45</v>
      </c>
      <c r="H6" s="56">
        <v>0</v>
      </c>
      <c r="I6" s="56" t="s">
        <v>6841</v>
      </c>
      <c r="J6" s="56" t="s">
        <v>39</v>
      </c>
      <c r="L6" s="56" t="s">
        <v>688</v>
      </c>
      <c r="M6" s="56">
        <v>0</v>
      </c>
      <c r="N6" s="56">
        <v>2</v>
      </c>
      <c r="O6" s="56">
        <v>3</v>
      </c>
      <c r="P6" s="56">
        <v>0</v>
      </c>
      <c r="Q6" s="56">
        <v>1</v>
      </c>
      <c r="R6" s="56">
        <v>2</v>
      </c>
      <c r="S6" s="56">
        <v>3</v>
      </c>
      <c r="T6" s="56">
        <v>1</v>
      </c>
      <c r="U6" s="56">
        <v>0</v>
      </c>
      <c r="V6" s="56">
        <v>0</v>
      </c>
      <c r="W6" s="56">
        <v>0</v>
      </c>
      <c r="X6" s="56">
        <v>0</v>
      </c>
      <c r="Y6" s="56">
        <v>0</v>
      </c>
      <c r="Z6" s="56">
        <v>0</v>
      </c>
      <c r="AA6" s="56">
        <v>12</v>
      </c>
      <c r="AB6" s="56">
        <v>0</v>
      </c>
      <c r="AC6" s="56">
        <v>0</v>
      </c>
      <c r="AD6" s="56">
        <v>0</v>
      </c>
      <c r="AE6" s="56">
        <v>0</v>
      </c>
      <c r="AF6" s="56">
        <v>0</v>
      </c>
      <c r="AG6" s="56">
        <v>0</v>
      </c>
      <c r="AH6" s="56">
        <v>0</v>
      </c>
      <c r="AI6" s="56">
        <v>0</v>
      </c>
      <c r="AJ6" s="56">
        <v>0</v>
      </c>
      <c r="AK6" s="56">
        <v>0</v>
      </c>
      <c r="AL6" s="56">
        <v>0</v>
      </c>
      <c r="AM6" s="56">
        <v>0</v>
      </c>
      <c r="AN6" s="56">
        <v>0</v>
      </c>
      <c r="AO6" s="56">
        <v>0</v>
      </c>
      <c r="AP6" s="56">
        <v>0</v>
      </c>
      <c r="AQ6" s="56">
        <v>0</v>
      </c>
      <c r="AR6" s="56">
        <v>2</v>
      </c>
      <c r="AS6" s="56">
        <v>3</v>
      </c>
      <c r="AT6" s="56">
        <v>0</v>
      </c>
      <c r="AU6" s="56">
        <v>1</v>
      </c>
      <c r="AV6" s="56">
        <v>2</v>
      </c>
      <c r="AW6" s="56">
        <v>3</v>
      </c>
      <c r="AX6" s="56">
        <v>1</v>
      </c>
      <c r="AY6" s="56">
        <v>0</v>
      </c>
      <c r="AZ6" s="56">
        <v>0</v>
      </c>
      <c r="BA6" s="56">
        <v>0</v>
      </c>
      <c r="BB6" s="56">
        <v>0</v>
      </c>
      <c r="BC6" s="56">
        <v>0</v>
      </c>
      <c r="BD6" s="56">
        <v>0</v>
      </c>
      <c r="BE6" s="56">
        <v>12</v>
      </c>
      <c r="BF6" s="56">
        <v>1</v>
      </c>
      <c r="BG6" s="56">
        <v>0</v>
      </c>
      <c r="BH6" s="56">
        <v>0</v>
      </c>
      <c r="BI6" s="56">
        <v>0</v>
      </c>
      <c r="BJ6" s="56" t="s">
        <v>2319</v>
      </c>
      <c r="BK6" s="56">
        <v>211471</v>
      </c>
      <c r="BL6" s="56" t="s">
        <v>2319</v>
      </c>
      <c r="BM6" s="56">
        <v>1226105</v>
      </c>
      <c r="BN6" s="56">
        <v>240</v>
      </c>
      <c r="BO6" s="56">
        <v>747520</v>
      </c>
      <c r="BP6" s="56">
        <v>241062</v>
      </c>
      <c r="BQ6" s="56">
        <v>12</v>
      </c>
      <c r="BR6" s="56">
        <v>283027</v>
      </c>
      <c r="BS6" s="56">
        <v>271472</v>
      </c>
      <c r="BT6" s="56">
        <v>3221</v>
      </c>
      <c r="BU6" s="56">
        <v>78211</v>
      </c>
      <c r="BV6" s="56">
        <v>60659</v>
      </c>
      <c r="BW6" s="56">
        <v>87215</v>
      </c>
      <c r="BX6" s="56">
        <v>22479</v>
      </c>
      <c r="BY6" s="56">
        <v>248564</v>
      </c>
      <c r="BZ6" s="56">
        <v>25397</v>
      </c>
      <c r="CA6" s="56">
        <v>277182</v>
      </c>
      <c r="CB6" s="56">
        <v>1</v>
      </c>
      <c r="CC6" s="56">
        <v>9865</v>
      </c>
      <c r="CD6" s="56">
        <v>5026</v>
      </c>
      <c r="CE6" s="56">
        <v>13559</v>
      </c>
      <c r="CF6" s="56">
        <v>2703</v>
      </c>
      <c r="CG6" s="56">
        <v>31153</v>
      </c>
      <c r="CH6" s="56">
        <v>31154</v>
      </c>
      <c r="CI6" s="56">
        <v>12</v>
      </c>
      <c r="CJ6" s="56">
        <v>6598</v>
      </c>
      <c r="CK6" s="56">
        <v>1020</v>
      </c>
      <c r="CL6" s="56">
        <v>24726</v>
      </c>
      <c r="CM6" s="56">
        <v>32344</v>
      </c>
      <c r="CN6" s="56">
        <v>2631</v>
      </c>
      <c r="CO6" s="56">
        <v>34987</v>
      </c>
      <c r="CP6" s="56">
        <v>0</v>
      </c>
      <c r="CQ6" s="56">
        <v>437</v>
      </c>
      <c r="CR6" s="56">
        <v>0</v>
      </c>
      <c r="CS6" s="56">
        <v>2239</v>
      </c>
      <c r="CT6" s="56">
        <v>2676</v>
      </c>
      <c r="CU6" s="56">
        <v>2676</v>
      </c>
      <c r="CV6" s="56">
        <v>20764</v>
      </c>
      <c r="CW6" s="56">
        <v>6254</v>
      </c>
      <c r="CX6" s="56">
        <v>3480</v>
      </c>
      <c r="CY6" s="56">
        <v>13911853</v>
      </c>
      <c r="CZ6" s="56">
        <v>0</v>
      </c>
      <c r="DA6" s="56">
        <v>0</v>
      </c>
      <c r="DB6" s="56">
        <v>22.4</v>
      </c>
      <c r="DC6" s="56">
        <v>51.6</v>
      </c>
      <c r="DD6" s="56">
        <v>74</v>
      </c>
      <c r="DE6" s="56">
        <v>150</v>
      </c>
      <c r="DF6" s="56">
        <v>4900</v>
      </c>
      <c r="DG6" s="56">
        <v>234565</v>
      </c>
      <c r="DH6" s="56">
        <v>156679</v>
      </c>
      <c r="DI6" s="56">
        <v>415860</v>
      </c>
      <c r="DJ6" s="56">
        <v>48669</v>
      </c>
      <c r="DK6" s="56">
        <v>855773</v>
      </c>
      <c r="DL6" s="56">
        <v>27044</v>
      </c>
      <c r="DM6" s="56">
        <v>1053</v>
      </c>
      <c r="DN6" s="56">
        <v>37363</v>
      </c>
      <c r="DO6" s="56">
        <v>65460</v>
      </c>
      <c r="DP6" s="56">
        <v>12264</v>
      </c>
      <c r="DQ6" s="56">
        <v>0</v>
      </c>
      <c r="DR6" s="56">
        <v>5434</v>
      </c>
      <c r="DS6" s="56">
        <v>18464</v>
      </c>
      <c r="DT6" s="56">
        <v>0</v>
      </c>
      <c r="DU6" s="56">
        <v>0</v>
      </c>
      <c r="DV6" s="56">
        <v>39297</v>
      </c>
      <c r="DW6" s="56">
        <v>24449</v>
      </c>
      <c r="DX6" s="56">
        <v>61</v>
      </c>
      <c r="DY6" s="56">
        <v>70</v>
      </c>
      <c r="DZ6" s="56">
        <v>78</v>
      </c>
      <c r="EA6" s="56">
        <v>221450</v>
      </c>
      <c r="EB6" s="56">
        <v>1650</v>
      </c>
      <c r="EC6" s="56" t="s">
        <v>778</v>
      </c>
      <c r="ED6" s="56">
        <v>32079</v>
      </c>
      <c r="EE6" s="56">
        <v>274</v>
      </c>
      <c r="EF6" s="56">
        <v>2541630</v>
      </c>
      <c r="EG6" s="56" t="s">
        <v>558</v>
      </c>
      <c r="EH6" s="56" t="s">
        <v>558</v>
      </c>
      <c r="EI6" s="56">
        <v>12</v>
      </c>
      <c r="EJ6" s="56">
        <v>121436</v>
      </c>
      <c r="EK6" s="56">
        <v>31</v>
      </c>
      <c r="EL6" s="56">
        <v>58</v>
      </c>
      <c r="EM6" s="56">
        <v>2551046</v>
      </c>
      <c r="EN6" s="56">
        <v>335121.53999999998</v>
      </c>
      <c r="EO6" s="56">
        <v>68</v>
      </c>
      <c r="EP6" s="56">
        <v>68907</v>
      </c>
      <c r="EQ6" s="56">
        <v>53749</v>
      </c>
      <c r="ER6" s="56">
        <v>65745</v>
      </c>
      <c r="ES6" s="56">
        <v>17737</v>
      </c>
      <c r="ET6" s="56">
        <v>21274</v>
      </c>
      <c r="EU6" s="56">
        <v>16746</v>
      </c>
      <c r="EV6" s="56">
        <v>0</v>
      </c>
      <c r="EW6" s="56">
        <v>24837</v>
      </c>
      <c r="EX6" s="56">
        <v>12160</v>
      </c>
      <c r="EY6" s="56">
        <v>7277</v>
      </c>
      <c r="EZ6" s="56">
        <v>1957</v>
      </c>
      <c r="FA6" s="56">
        <v>7000</v>
      </c>
      <c r="FB6" s="56">
        <v>0</v>
      </c>
      <c r="FC6" s="56">
        <v>0</v>
      </c>
      <c r="FD6" s="56">
        <v>40305</v>
      </c>
      <c r="FE6" s="56">
        <v>0</v>
      </c>
      <c r="FF6" s="56">
        <v>0</v>
      </c>
      <c r="FG6" s="56">
        <v>337762</v>
      </c>
      <c r="FH6" s="56">
        <v>188098.34000000005</v>
      </c>
      <c r="FI6" s="56">
        <v>142445.55000000002</v>
      </c>
      <c r="FJ6" s="56">
        <v>18170.390000000003</v>
      </c>
      <c r="FK6" s="56">
        <v>0</v>
      </c>
      <c r="FL6" s="56">
        <v>158256.09999999998</v>
      </c>
      <c r="FM6" s="56">
        <v>3730899.92</v>
      </c>
      <c r="FN6" s="56">
        <v>38724</v>
      </c>
      <c r="FO6" s="56">
        <v>445</v>
      </c>
      <c r="FP6" s="56">
        <v>26534</v>
      </c>
      <c r="FQ6" s="56">
        <v>17637</v>
      </c>
      <c r="FR6" s="56">
        <v>0</v>
      </c>
      <c r="FS6" s="56">
        <v>0</v>
      </c>
      <c r="FT6" s="56">
        <v>0</v>
      </c>
      <c r="FU6" s="56">
        <v>112709</v>
      </c>
      <c r="FV6" s="56">
        <v>0</v>
      </c>
      <c r="FW6" s="56">
        <v>196049</v>
      </c>
      <c r="FX6" s="56">
        <v>3534850.92</v>
      </c>
      <c r="FY6" s="56" t="s">
        <v>558</v>
      </c>
      <c r="FZ6" s="56">
        <v>2500427</v>
      </c>
      <c r="GA6" s="56">
        <v>330118</v>
      </c>
      <c r="GB6" s="56">
        <v>390000</v>
      </c>
      <c r="GC6" s="56">
        <v>563027</v>
      </c>
      <c r="GD6" s="56">
        <v>3783572</v>
      </c>
      <c r="GE6" s="56">
        <v>201552</v>
      </c>
      <c r="GF6" s="56">
        <v>3582020</v>
      </c>
      <c r="GG6" s="56" t="s">
        <v>558</v>
      </c>
      <c r="GH6" s="56" t="s">
        <v>558</v>
      </c>
      <c r="GI6" s="56" t="s">
        <v>558</v>
      </c>
      <c r="GJ6" s="56" t="s">
        <v>558</v>
      </c>
      <c r="GK6" s="56" t="s">
        <v>558</v>
      </c>
      <c r="GL6" s="56" t="s">
        <v>558</v>
      </c>
      <c r="GM6" s="56" t="s">
        <v>558</v>
      </c>
      <c r="GN6" s="56" t="s">
        <v>558</v>
      </c>
      <c r="GO6" s="56" t="s">
        <v>558</v>
      </c>
      <c r="GP6" s="56" t="s">
        <v>6887</v>
      </c>
      <c r="GQ6" s="56" t="s">
        <v>7341</v>
      </c>
      <c r="GR6" s="56" t="s">
        <v>558</v>
      </c>
      <c r="GS6" s="56" t="s">
        <v>558</v>
      </c>
      <c r="GT6" s="56" t="s">
        <v>558</v>
      </c>
      <c r="GU6" s="56" t="s">
        <v>558</v>
      </c>
      <c r="GV6" s="56" t="s">
        <v>7342</v>
      </c>
      <c r="GW6" s="56">
        <v>12</v>
      </c>
      <c r="GX6" s="56">
        <v>0</v>
      </c>
      <c r="GY6" s="56">
        <v>0</v>
      </c>
      <c r="GZ6" s="56">
        <v>0</v>
      </c>
      <c r="HA6" s="56">
        <v>12</v>
      </c>
      <c r="HB6" s="56">
        <v>0</v>
      </c>
      <c r="HD6" s="56">
        <f t="shared" si="0"/>
        <v>34987</v>
      </c>
      <c r="HE6" s="56">
        <f t="shared" si="1"/>
        <v>2676</v>
      </c>
      <c r="HF6" s="56">
        <f t="shared" si="2"/>
        <v>65460</v>
      </c>
    </row>
    <row r="7" spans="1:226" ht="12.75" customHeight="1" x14ac:dyDescent="0.3">
      <c r="A7" s="56" t="s">
        <v>223</v>
      </c>
      <c r="B7" s="56">
        <v>5</v>
      </c>
      <c r="C7" s="56" t="s">
        <v>241</v>
      </c>
      <c r="D7" s="56" t="s">
        <v>3664</v>
      </c>
      <c r="E7" s="56" t="s">
        <v>1886</v>
      </c>
      <c r="F7" s="56" t="s">
        <v>907</v>
      </c>
      <c r="G7" s="56">
        <v>30</v>
      </c>
      <c r="H7" s="56">
        <v>0</v>
      </c>
      <c r="I7" s="56" t="s">
        <v>6841</v>
      </c>
      <c r="J7" s="56" t="s">
        <v>39</v>
      </c>
      <c r="L7" s="56" t="s">
        <v>690</v>
      </c>
      <c r="M7" s="56">
        <v>3</v>
      </c>
      <c r="N7" s="56">
        <v>2</v>
      </c>
      <c r="O7" s="56">
        <v>2</v>
      </c>
      <c r="P7" s="56">
        <v>0</v>
      </c>
      <c r="Q7" s="56">
        <v>0</v>
      </c>
      <c r="R7" s="56">
        <v>1</v>
      </c>
      <c r="S7" s="56">
        <v>0</v>
      </c>
      <c r="T7" s="56">
        <v>0</v>
      </c>
      <c r="U7" s="56">
        <v>0</v>
      </c>
      <c r="V7" s="56">
        <v>0</v>
      </c>
      <c r="W7" s="56">
        <v>0</v>
      </c>
      <c r="X7" s="56">
        <v>0</v>
      </c>
      <c r="Y7" s="56">
        <v>0</v>
      </c>
      <c r="Z7" s="56">
        <v>0</v>
      </c>
      <c r="AA7" s="56">
        <v>8</v>
      </c>
      <c r="AB7" s="56">
        <v>0</v>
      </c>
      <c r="AC7" s="56">
        <v>0</v>
      </c>
      <c r="AD7" s="56">
        <v>0</v>
      </c>
      <c r="AE7" s="56">
        <v>0</v>
      </c>
      <c r="AF7" s="56">
        <v>0</v>
      </c>
      <c r="AG7" s="56">
        <v>0</v>
      </c>
      <c r="AH7" s="56">
        <v>0</v>
      </c>
      <c r="AI7" s="56">
        <v>0</v>
      </c>
      <c r="AJ7" s="56">
        <v>0</v>
      </c>
      <c r="AK7" s="56">
        <v>0</v>
      </c>
      <c r="AL7" s="56">
        <v>0</v>
      </c>
      <c r="AM7" s="56">
        <v>0</v>
      </c>
      <c r="AN7" s="56">
        <v>0</v>
      </c>
      <c r="AO7" s="56">
        <v>0</v>
      </c>
      <c r="AP7" s="56">
        <v>0</v>
      </c>
      <c r="AQ7" s="56">
        <v>3</v>
      </c>
      <c r="AR7" s="56">
        <v>2</v>
      </c>
      <c r="AS7" s="56">
        <v>2</v>
      </c>
      <c r="AT7" s="56">
        <v>0</v>
      </c>
      <c r="AU7" s="56">
        <v>0</v>
      </c>
      <c r="AV7" s="56">
        <v>1</v>
      </c>
      <c r="AW7" s="56">
        <v>0</v>
      </c>
      <c r="AX7" s="56">
        <v>0</v>
      </c>
      <c r="AY7" s="56">
        <v>0</v>
      </c>
      <c r="AZ7" s="56">
        <v>0</v>
      </c>
      <c r="BA7" s="56">
        <v>0</v>
      </c>
      <c r="BB7" s="56">
        <v>0</v>
      </c>
      <c r="BC7" s="56">
        <v>0</v>
      </c>
      <c r="BD7" s="56">
        <v>0</v>
      </c>
      <c r="BE7" s="56">
        <v>8</v>
      </c>
      <c r="BF7" s="56">
        <v>1</v>
      </c>
      <c r="BG7" s="56">
        <v>0</v>
      </c>
      <c r="BH7" s="56">
        <v>0</v>
      </c>
      <c r="BI7" s="56">
        <v>0</v>
      </c>
      <c r="BJ7" s="56" t="s">
        <v>2488</v>
      </c>
      <c r="BK7" s="56">
        <v>122081</v>
      </c>
      <c r="BL7" s="56" t="s">
        <v>2488</v>
      </c>
      <c r="BM7" s="56">
        <v>510747</v>
      </c>
      <c r="BN7" s="56">
        <v>239</v>
      </c>
      <c r="BO7" s="56">
        <v>557969</v>
      </c>
      <c r="BP7" s="56">
        <v>457691</v>
      </c>
      <c r="BQ7" s="56">
        <v>8</v>
      </c>
      <c r="BR7" s="56" t="s">
        <v>558</v>
      </c>
      <c r="BS7" s="56">
        <v>269616</v>
      </c>
      <c r="BT7" s="56">
        <v>2189</v>
      </c>
      <c r="BU7" s="56">
        <v>90495</v>
      </c>
      <c r="BV7" s="56">
        <v>79096</v>
      </c>
      <c r="BW7" s="56">
        <v>77768</v>
      </c>
      <c r="BX7" s="56">
        <v>32601</v>
      </c>
      <c r="BY7" s="56">
        <v>279960</v>
      </c>
      <c r="BZ7" s="56">
        <v>0</v>
      </c>
      <c r="CA7" s="56">
        <v>282149</v>
      </c>
      <c r="CB7" s="56">
        <v>180</v>
      </c>
      <c r="CC7" s="56">
        <v>9457</v>
      </c>
      <c r="CD7" s="56">
        <v>7292</v>
      </c>
      <c r="CE7" s="56">
        <v>10435</v>
      </c>
      <c r="CF7" s="56">
        <v>2200</v>
      </c>
      <c r="CG7" s="56">
        <v>29384</v>
      </c>
      <c r="CH7" s="56">
        <v>29564</v>
      </c>
      <c r="CI7" s="56">
        <v>0</v>
      </c>
      <c r="CJ7" s="56">
        <v>9122</v>
      </c>
      <c r="CK7" s="56">
        <v>1586</v>
      </c>
      <c r="CL7" s="56">
        <v>53546</v>
      </c>
      <c r="CM7" s="56">
        <v>64254</v>
      </c>
      <c r="CN7" s="56">
        <v>0</v>
      </c>
      <c r="CO7" s="56">
        <v>64254</v>
      </c>
      <c r="CP7" s="56">
        <v>0</v>
      </c>
      <c r="CQ7" s="56">
        <v>2457</v>
      </c>
      <c r="CR7" s="56">
        <v>380</v>
      </c>
      <c r="CS7" s="56">
        <v>3075</v>
      </c>
      <c r="CT7" s="56">
        <v>5912</v>
      </c>
      <c r="CU7" s="56">
        <v>5912</v>
      </c>
      <c r="CV7" s="56">
        <v>48078</v>
      </c>
      <c r="CW7" s="56">
        <v>56711</v>
      </c>
      <c r="CX7" s="56">
        <v>15919</v>
      </c>
      <c r="CY7" s="56">
        <v>0</v>
      </c>
      <c r="CZ7" s="56">
        <v>0</v>
      </c>
      <c r="DA7" s="56">
        <v>0</v>
      </c>
      <c r="DB7" s="56">
        <v>17</v>
      </c>
      <c r="DC7" s="56">
        <v>63.5</v>
      </c>
      <c r="DD7" s="56">
        <v>80.5</v>
      </c>
      <c r="DE7" s="56">
        <v>91</v>
      </c>
      <c r="DF7" s="56">
        <v>2993</v>
      </c>
      <c r="DG7" s="56">
        <v>149480</v>
      </c>
      <c r="DH7" s="56">
        <v>131224</v>
      </c>
      <c r="DI7" s="56">
        <v>264518</v>
      </c>
      <c r="DJ7" s="56">
        <v>46416</v>
      </c>
      <c r="DK7" s="56">
        <v>591638</v>
      </c>
      <c r="DL7" s="56">
        <v>13101</v>
      </c>
      <c r="DM7" s="56">
        <v>1605</v>
      </c>
      <c r="DN7" s="56">
        <v>55066</v>
      </c>
      <c r="DO7" s="56">
        <v>69772</v>
      </c>
      <c r="DP7" s="56">
        <v>22732</v>
      </c>
      <c r="DQ7" s="56">
        <v>49643</v>
      </c>
      <c r="DR7" s="56">
        <v>10077</v>
      </c>
      <c r="DS7" s="56">
        <v>0</v>
      </c>
      <c r="DT7" s="56">
        <v>0</v>
      </c>
      <c r="DU7" s="56">
        <v>0</v>
      </c>
      <c r="DV7" s="56">
        <v>35264</v>
      </c>
      <c r="DW7" s="56">
        <v>25143</v>
      </c>
      <c r="DX7" s="56">
        <v>52</v>
      </c>
      <c r="DY7" s="56">
        <v>69</v>
      </c>
      <c r="DZ7" s="56">
        <v>75</v>
      </c>
      <c r="EA7" s="56">
        <v>524365</v>
      </c>
      <c r="EB7" s="56">
        <v>7056</v>
      </c>
      <c r="EC7" s="56" t="s">
        <v>778</v>
      </c>
      <c r="ED7" s="56">
        <v>35793</v>
      </c>
      <c r="EE7" s="56">
        <v>844</v>
      </c>
      <c r="EF7" s="56">
        <v>1636184</v>
      </c>
      <c r="EG7" s="56">
        <v>0</v>
      </c>
      <c r="EH7" s="56" t="s">
        <v>56</v>
      </c>
      <c r="EI7" s="56">
        <v>8</v>
      </c>
      <c r="EJ7" s="56">
        <v>648723</v>
      </c>
      <c r="EK7" s="56">
        <v>315</v>
      </c>
      <c r="EL7" s="56">
        <v>48</v>
      </c>
      <c r="EM7" s="56">
        <v>2813164</v>
      </c>
      <c r="EN7" s="56">
        <v>1375838</v>
      </c>
      <c r="EO7" s="56">
        <v>3723</v>
      </c>
      <c r="EP7" s="56">
        <v>86701</v>
      </c>
      <c r="EQ7" s="56">
        <v>44880</v>
      </c>
      <c r="ER7" s="56">
        <v>55741</v>
      </c>
      <c r="ES7" s="56">
        <v>15741</v>
      </c>
      <c r="ET7" s="56">
        <v>17955</v>
      </c>
      <c r="EU7" s="56">
        <v>9689</v>
      </c>
      <c r="EV7" s="56">
        <v>1500</v>
      </c>
      <c r="EW7" s="56">
        <v>26916</v>
      </c>
      <c r="EX7" s="56">
        <v>12420</v>
      </c>
      <c r="EY7" s="56">
        <v>14773</v>
      </c>
      <c r="EZ7" s="56">
        <v>6000</v>
      </c>
      <c r="FA7" s="56">
        <v>0</v>
      </c>
      <c r="FB7" s="56">
        <v>0</v>
      </c>
      <c r="FC7" s="56">
        <v>0</v>
      </c>
      <c r="FD7" s="56">
        <v>37215</v>
      </c>
      <c r="FE7" s="56">
        <v>15672</v>
      </c>
      <c r="FF7" s="56">
        <v>0</v>
      </c>
      <c r="FG7" s="56">
        <v>348926</v>
      </c>
      <c r="FH7" s="56">
        <v>113519</v>
      </c>
      <c r="FI7" s="56">
        <v>409171</v>
      </c>
      <c r="FJ7" s="56">
        <v>10935</v>
      </c>
      <c r="FK7" s="56">
        <v>0</v>
      </c>
      <c r="FL7" s="56">
        <v>994346</v>
      </c>
      <c r="FM7" s="56">
        <v>6065899</v>
      </c>
      <c r="FN7" s="56">
        <v>27341</v>
      </c>
      <c r="FO7" s="56">
        <v>3328</v>
      </c>
      <c r="FP7" s="56">
        <v>38634</v>
      </c>
      <c r="FQ7" s="56">
        <v>11117</v>
      </c>
      <c r="FR7" s="56">
        <v>0</v>
      </c>
      <c r="FS7" s="56">
        <v>0</v>
      </c>
      <c r="FT7" s="56">
        <v>0</v>
      </c>
      <c r="FU7" s="56">
        <v>73097</v>
      </c>
      <c r="FV7" s="56">
        <v>1229</v>
      </c>
      <c r="FW7" s="56">
        <v>154746</v>
      </c>
      <c r="FX7" s="56">
        <v>5911153</v>
      </c>
      <c r="FY7" s="56">
        <v>0</v>
      </c>
      <c r="FZ7" s="56">
        <v>2955834</v>
      </c>
      <c r="GA7" s="56">
        <v>1229934</v>
      </c>
      <c r="GB7" s="56">
        <v>336000</v>
      </c>
      <c r="GC7" s="56">
        <v>1199153</v>
      </c>
      <c r="GD7" s="56">
        <v>5720921</v>
      </c>
      <c r="GE7" s="56">
        <v>150313</v>
      </c>
      <c r="GF7" s="56">
        <v>5570608</v>
      </c>
      <c r="GG7" s="56">
        <v>0</v>
      </c>
      <c r="GH7" s="56">
        <v>0</v>
      </c>
      <c r="GI7" s="56">
        <v>0</v>
      </c>
      <c r="GJ7" s="56">
        <v>0</v>
      </c>
      <c r="GK7" s="56">
        <v>0</v>
      </c>
      <c r="GL7" s="56">
        <v>0</v>
      </c>
      <c r="GM7" s="56">
        <v>0</v>
      </c>
      <c r="GN7" s="56">
        <v>0</v>
      </c>
      <c r="GO7" s="56" t="s">
        <v>558</v>
      </c>
      <c r="GP7" s="56" t="s">
        <v>558</v>
      </c>
      <c r="GQ7" s="56" t="s">
        <v>558</v>
      </c>
      <c r="GR7" s="56" t="s">
        <v>6888</v>
      </c>
      <c r="GS7" s="56" t="s">
        <v>558</v>
      </c>
      <c r="GT7" s="56" t="s">
        <v>558</v>
      </c>
      <c r="GU7" s="56" t="s">
        <v>558</v>
      </c>
      <c r="GV7" s="56" t="s">
        <v>7343</v>
      </c>
      <c r="GW7" s="56">
        <v>8</v>
      </c>
      <c r="GX7" s="56">
        <v>0</v>
      </c>
      <c r="GY7" s="56">
        <v>8</v>
      </c>
      <c r="GZ7" s="56">
        <v>0</v>
      </c>
      <c r="HA7" s="56">
        <v>0</v>
      </c>
      <c r="HB7" s="56">
        <v>0</v>
      </c>
      <c r="HD7" s="56">
        <f t="shared" si="0"/>
        <v>64254</v>
      </c>
      <c r="HE7" s="56">
        <f t="shared" si="1"/>
        <v>5912</v>
      </c>
      <c r="HF7" s="56">
        <f t="shared" si="2"/>
        <v>69772</v>
      </c>
    </row>
    <row r="8" spans="1:226" ht="12.75" customHeight="1" x14ac:dyDescent="0.3">
      <c r="A8" s="56" t="s">
        <v>223</v>
      </c>
      <c r="B8" s="56">
        <v>6</v>
      </c>
      <c r="C8" s="56" t="s">
        <v>241</v>
      </c>
      <c r="D8" s="56" t="s">
        <v>3665</v>
      </c>
      <c r="E8" s="56" t="s">
        <v>1887</v>
      </c>
      <c r="F8" s="56" t="s">
        <v>907</v>
      </c>
      <c r="G8" s="56">
        <v>33</v>
      </c>
      <c r="H8" s="56">
        <v>0</v>
      </c>
      <c r="I8" s="56" t="s">
        <v>6841</v>
      </c>
      <c r="J8" s="56" t="s">
        <v>39</v>
      </c>
      <c r="L8" s="56" t="s">
        <v>692</v>
      </c>
      <c r="M8" s="56">
        <v>3</v>
      </c>
      <c r="N8" s="56">
        <v>0</v>
      </c>
      <c r="O8" s="56">
        <v>0</v>
      </c>
      <c r="P8" s="56">
        <v>1</v>
      </c>
      <c r="Q8" s="56">
        <v>0</v>
      </c>
      <c r="R8" s="56">
        <v>0</v>
      </c>
      <c r="S8" s="56">
        <v>0</v>
      </c>
      <c r="T8" s="56">
        <v>0</v>
      </c>
      <c r="U8" s="56">
        <v>0</v>
      </c>
      <c r="V8" s="56">
        <v>0</v>
      </c>
      <c r="W8" s="56">
        <v>0</v>
      </c>
      <c r="X8" s="56">
        <v>0</v>
      </c>
      <c r="Y8" s="56">
        <v>0</v>
      </c>
      <c r="Z8" s="56">
        <v>0</v>
      </c>
      <c r="AA8" s="56">
        <v>4</v>
      </c>
      <c r="AB8" s="56">
        <v>0</v>
      </c>
      <c r="AC8" s="56">
        <v>0</v>
      </c>
      <c r="AD8" s="56">
        <v>0</v>
      </c>
      <c r="AE8" s="56">
        <v>0</v>
      </c>
      <c r="AF8" s="56">
        <v>0</v>
      </c>
      <c r="AG8" s="56">
        <v>0</v>
      </c>
      <c r="AH8" s="56">
        <v>0</v>
      </c>
      <c r="AI8" s="56">
        <v>0</v>
      </c>
      <c r="AJ8" s="56">
        <v>0</v>
      </c>
      <c r="AK8" s="56">
        <v>0</v>
      </c>
      <c r="AL8" s="56">
        <v>0</v>
      </c>
      <c r="AM8" s="56">
        <v>0</v>
      </c>
      <c r="AN8" s="56">
        <v>0</v>
      </c>
      <c r="AO8" s="56">
        <v>0</v>
      </c>
      <c r="AP8" s="56">
        <v>0</v>
      </c>
      <c r="AQ8" s="56">
        <v>3</v>
      </c>
      <c r="AR8" s="56">
        <v>0</v>
      </c>
      <c r="AS8" s="56">
        <v>0</v>
      </c>
      <c r="AT8" s="56">
        <v>1</v>
      </c>
      <c r="AU8" s="56">
        <v>0</v>
      </c>
      <c r="AV8" s="56">
        <v>0</v>
      </c>
      <c r="AW8" s="56">
        <v>0</v>
      </c>
      <c r="AX8" s="56">
        <v>0</v>
      </c>
      <c r="AY8" s="56">
        <v>0</v>
      </c>
      <c r="AZ8" s="56">
        <v>0</v>
      </c>
      <c r="BA8" s="56">
        <v>0</v>
      </c>
      <c r="BB8" s="56">
        <v>0</v>
      </c>
      <c r="BC8" s="56">
        <v>0</v>
      </c>
      <c r="BD8" s="56">
        <v>0</v>
      </c>
      <c r="BE8" s="56">
        <v>4</v>
      </c>
      <c r="BF8" s="56">
        <v>1</v>
      </c>
      <c r="BG8" s="56">
        <v>0</v>
      </c>
      <c r="BH8" s="56" t="s">
        <v>558</v>
      </c>
      <c r="BI8" s="56" t="s">
        <v>558</v>
      </c>
      <c r="BJ8" s="56" t="s">
        <v>1987</v>
      </c>
      <c r="BK8" s="56">
        <v>111749</v>
      </c>
      <c r="BL8" s="56" t="s">
        <v>558</v>
      </c>
      <c r="BM8" s="56" t="s">
        <v>558</v>
      </c>
      <c r="BN8" s="56">
        <v>116</v>
      </c>
      <c r="BO8" s="56">
        <v>332017</v>
      </c>
      <c r="BP8" s="56">
        <v>105857</v>
      </c>
      <c r="BQ8" s="56">
        <v>4</v>
      </c>
      <c r="BR8" s="56" t="s">
        <v>558</v>
      </c>
      <c r="BS8" s="56">
        <v>174869</v>
      </c>
      <c r="BT8" s="56">
        <v>15092</v>
      </c>
      <c r="BU8" s="56">
        <v>26153</v>
      </c>
      <c r="BV8" s="56">
        <v>40507</v>
      </c>
      <c r="BW8" s="56">
        <v>32346</v>
      </c>
      <c r="BX8" s="56">
        <v>7298</v>
      </c>
      <c r="BY8" s="56">
        <v>106304</v>
      </c>
      <c r="BZ8" s="56">
        <v>11410</v>
      </c>
      <c r="CA8" s="56">
        <v>132806</v>
      </c>
      <c r="CB8" s="56" t="s">
        <v>558</v>
      </c>
      <c r="CC8" s="56">
        <v>4960</v>
      </c>
      <c r="CD8" s="56">
        <v>3902</v>
      </c>
      <c r="CE8" s="56">
        <v>6199</v>
      </c>
      <c r="CF8" s="56">
        <v>709</v>
      </c>
      <c r="CG8" s="56">
        <v>15770</v>
      </c>
      <c r="CH8" s="56" t="s">
        <v>558</v>
      </c>
      <c r="CI8" s="56">
        <v>1</v>
      </c>
      <c r="CJ8" s="56">
        <v>1382</v>
      </c>
      <c r="CK8" s="56">
        <v>460</v>
      </c>
      <c r="CL8" s="56">
        <v>8195</v>
      </c>
      <c r="CM8" s="56">
        <v>10037</v>
      </c>
      <c r="CN8" s="56">
        <v>1932</v>
      </c>
      <c r="CO8" s="56">
        <v>11970</v>
      </c>
      <c r="CP8" s="56" t="s">
        <v>558</v>
      </c>
      <c r="CQ8" s="56">
        <v>151</v>
      </c>
      <c r="CR8" s="56">
        <v>38</v>
      </c>
      <c r="CS8" s="56">
        <v>1012</v>
      </c>
      <c r="CT8" s="56">
        <v>1201</v>
      </c>
      <c r="CU8" s="56" t="s">
        <v>558</v>
      </c>
      <c r="CV8" s="56">
        <v>659</v>
      </c>
      <c r="CW8" s="56">
        <v>819</v>
      </c>
      <c r="CX8" s="56">
        <v>586</v>
      </c>
      <c r="CY8" s="56">
        <v>0</v>
      </c>
      <c r="CZ8" s="56">
        <v>0</v>
      </c>
      <c r="DA8" s="56">
        <v>0</v>
      </c>
      <c r="DB8" s="56" t="s">
        <v>558</v>
      </c>
      <c r="DC8" s="56" t="s">
        <v>558</v>
      </c>
      <c r="DD8" s="56" t="s">
        <v>558</v>
      </c>
      <c r="DE8" s="56">
        <v>179</v>
      </c>
      <c r="DF8" s="56">
        <v>3800</v>
      </c>
      <c r="DG8" s="56">
        <v>77379</v>
      </c>
      <c r="DH8" s="56">
        <v>106981</v>
      </c>
      <c r="DI8" s="56">
        <v>123744</v>
      </c>
      <c r="DJ8" s="56">
        <v>12554</v>
      </c>
      <c r="DK8" s="56">
        <v>320658</v>
      </c>
      <c r="DL8" s="56">
        <v>1093</v>
      </c>
      <c r="DM8" s="56">
        <v>443</v>
      </c>
      <c r="DN8" s="56">
        <v>7876</v>
      </c>
      <c r="DO8" s="56">
        <v>9412</v>
      </c>
      <c r="DP8" s="56">
        <v>6397</v>
      </c>
      <c r="DQ8" s="56">
        <v>16603</v>
      </c>
      <c r="DR8" s="56">
        <v>1975</v>
      </c>
      <c r="DS8" s="56" t="s">
        <v>558</v>
      </c>
      <c r="DT8" s="56" t="s">
        <v>558</v>
      </c>
      <c r="DU8" s="56" t="s">
        <v>558</v>
      </c>
      <c r="DV8" s="56" t="s">
        <v>558</v>
      </c>
      <c r="DW8" s="56" t="s">
        <v>558</v>
      </c>
      <c r="DX8" s="56" t="s">
        <v>558</v>
      </c>
      <c r="DY8" s="56" t="s">
        <v>558</v>
      </c>
      <c r="DZ8" s="56" t="s">
        <v>558</v>
      </c>
      <c r="EA8" s="56" t="s">
        <v>558</v>
      </c>
      <c r="EB8" s="56" t="s">
        <v>558</v>
      </c>
      <c r="EC8" s="56" t="s">
        <v>558</v>
      </c>
      <c r="ED8" s="56">
        <v>29685</v>
      </c>
      <c r="EE8" s="56">
        <v>191</v>
      </c>
      <c r="EF8" s="56">
        <v>1012346</v>
      </c>
      <c r="EG8" s="56" t="s">
        <v>558</v>
      </c>
      <c r="EH8" s="56" t="s">
        <v>558</v>
      </c>
      <c r="EI8" s="56">
        <v>4</v>
      </c>
      <c r="EJ8" s="56">
        <v>159387</v>
      </c>
      <c r="EK8" s="56" t="s">
        <v>558</v>
      </c>
      <c r="EL8" s="56" t="s">
        <v>558</v>
      </c>
      <c r="EM8" s="56">
        <v>1338900</v>
      </c>
      <c r="EN8" s="56">
        <v>371100</v>
      </c>
      <c r="EO8" s="56">
        <v>2600</v>
      </c>
      <c r="EP8" s="56">
        <v>24100</v>
      </c>
      <c r="EQ8" s="56">
        <v>15200</v>
      </c>
      <c r="ER8" s="56">
        <v>26700</v>
      </c>
      <c r="ES8" s="56">
        <v>2800</v>
      </c>
      <c r="ET8" s="56">
        <v>9100</v>
      </c>
      <c r="EU8" s="56">
        <v>6200</v>
      </c>
      <c r="EV8" s="56" t="s">
        <v>3591</v>
      </c>
      <c r="EW8" s="56">
        <v>10500</v>
      </c>
      <c r="EX8" s="56">
        <v>8100</v>
      </c>
      <c r="EY8" s="56">
        <v>15700</v>
      </c>
      <c r="EZ8" s="56">
        <v>4400</v>
      </c>
      <c r="FA8" s="56">
        <v>48100</v>
      </c>
      <c r="FB8" s="56">
        <v>0</v>
      </c>
      <c r="FC8" s="56">
        <v>0</v>
      </c>
      <c r="FD8" s="56">
        <v>0</v>
      </c>
      <c r="FE8" s="56">
        <v>0</v>
      </c>
      <c r="FF8" s="56">
        <v>0</v>
      </c>
      <c r="FG8" s="56">
        <v>173500</v>
      </c>
      <c r="FH8" s="56">
        <v>20100</v>
      </c>
      <c r="FI8" s="56">
        <v>49000</v>
      </c>
      <c r="FJ8" s="56">
        <v>6600</v>
      </c>
      <c r="FK8" s="56">
        <v>271000</v>
      </c>
      <c r="FL8" s="56">
        <v>10900</v>
      </c>
      <c r="FM8" s="56">
        <v>2241100</v>
      </c>
      <c r="FN8" s="56">
        <v>29000</v>
      </c>
      <c r="FO8" s="56">
        <v>0</v>
      </c>
      <c r="FP8" s="56">
        <v>46800</v>
      </c>
      <c r="FQ8" s="56">
        <v>5200</v>
      </c>
      <c r="FR8" s="56">
        <v>10000</v>
      </c>
      <c r="FS8" s="56">
        <v>0</v>
      </c>
      <c r="FT8" s="56">
        <v>88400</v>
      </c>
      <c r="FU8" s="56">
        <v>66400</v>
      </c>
      <c r="FV8" s="56">
        <v>20300</v>
      </c>
      <c r="FW8" s="56">
        <v>266100</v>
      </c>
      <c r="FX8" s="56">
        <v>1975000</v>
      </c>
      <c r="FY8" s="56" t="s">
        <v>558</v>
      </c>
      <c r="FZ8" s="56">
        <v>1365700</v>
      </c>
      <c r="GA8" s="56">
        <v>378500</v>
      </c>
      <c r="GB8" s="56">
        <v>177400</v>
      </c>
      <c r="GC8" s="56">
        <v>364800</v>
      </c>
      <c r="GD8" s="56">
        <v>2286400</v>
      </c>
      <c r="GE8" s="56">
        <v>279500</v>
      </c>
      <c r="GF8" s="56">
        <v>2006900</v>
      </c>
      <c r="GG8" s="56" t="s">
        <v>558</v>
      </c>
      <c r="GH8" s="56">
        <v>0</v>
      </c>
      <c r="GI8" s="56">
        <v>0</v>
      </c>
      <c r="GJ8" s="56">
        <v>0</v>
      </c>
      <c r="GK8" s="56">
        <v>0</v>
      </c>
      <c r="GL8" s="56">
        <v>0</v>
      </c>
      <c r="GM8" s="56">
        <v>0</v>
      </c>
      <c r="GN8" s="56">
        <v>0</v>
      </c>
      <c r="GO8" s="56" t="s">
        <v>558</v>
      </c>
      <c r="GP8" s="56" t="s">
        <v>558</v>
      </c>
      <c r="GQ8" s="56" t="s">
        <v>558</v>
      </c>
      <c r="GR8" s="56" t="s">
        <v>558</v>
      </c>
      <c r="GS8" s="56" t="s">
        <v>558</v>
      </c>
      <c r="GT8" s="56" t="s">
        <v>558</v>
      </c>
      <c r="GU8" s="56" t="s">
        <v>558</v>
      </c>
      <c r="GV8" s="56" t="s">
        <v>7344</v>
      </c>
      <c r="GW8" s="56">
        <v>4</v>
      </c>
      <c r="GX8" s="56">
        <v>0</v>
      </c>
      <c r="GY8" s="56">
        <v>4</v>
      </c>
      <c r="GZ8" s="56">
        <v>0</v>
      </c>
      <c r="HA8" s="56">
        <v>0</v>
      </c>
      <c r="HB8" s="56">
        <v>0</v>
      </c>
      <c r="HD8" s="56">
        <f t="shared" si="0"/>
        <v>11970</v>
      </c>
      <c r="HE8" s="56" t="str">
        <f t="shared" si="1"/>
        <v>..</v>
      </c>
      <c r="HF8" s="56">
        <f t="shared" si="2"/>
        <v>9412</v>
      </c>
    </row>
    <row r="9" spans="1:226" ht="12.75" customHeight="1" x14ac:dyDescent="0.3">
      <c r="A9" s="56" t="s">
        <v>223</v>
      </c>
      <c r="B9" s="56">
        <v>7</v>
      </c>
      <c r="C9" s="56" t="s">
        <v>241</v>
      </c>
      <c r="D9" s="56" t="s">
        <v>3666</v>
      </c>
      <c r="E9" s="56" t="s">
        <v>1888</v>
      </c>
      <c r="F9" s="56" t="s">
        <v>907</v>
      </c>
      <c r="G9" s="56">
        <v>33</v>
      </c>
      <c r="H9" s="56">
        <v>0</v>
      </c>
      <c r="I9" s="56" t="s">
        <v>6841</v>
      </c>
      <c r="J9" s="56" t="s">
        <v>39</v>
      </c>
      <c r="L9" s="56" t="s">
        <v>694</v>
      </c>
      <c r="M9" s="56">
        <v>0</v>
      </c>
      <c r="N9" s="56">
        <v>1</v>
      </c>
      <c r="O9" s="56">
        <v>1</v>
      </c>
      <c r="P9" s="56">
        <v>1</v>
      </c>
      <c r="Q9" s="56">
        <v>0</v>
      </c>
      <c r="R9" s="56">
        <v>3</v>
      </c>
      <c r="S9" s="56">
        <v>2</v>
      </c>
      <c r="T9" s="56">
        <v>2</v>
      </c>
      <c r="U9" s="56">
        <v>0</v>
      </c>
      <c r="V9" s="56">
        <v>0</v>
      </c>
      <c r="W9" s="56">
        <v>0</v>
      </c>
      <c r="X9" s="56">
        <v>0</v>
      </c>
      <c r="Y9" s="56">
        <v>0</v>
      </c>
      <c r="Z9" s="56">
        <v>0</v>
      </c>
      <c r="AA9" s="56">
        <v>10</v>
      </c>
      <c r="AB9" s="56">
        <v>0</v>
      </c>
      <c r="AC9" s="56">
        <v>0</v>
      </c>
      <c r="AD9" s="56">
        <v>0</v>
      </c>
      <c r="AE9" s="56">
        <v>0</v>
      </c>
      <c r="AF9" s="56">
        <v>0</v>
      </c>
      <c r="AG9" s="56">
        <v>0</v>
      </c>
      <c r="AH9" s="56">
        <v>0</v>
      </c>
      <c r="AI9" s="56">
        <v>0</v>
      </c>
      <c r="AJ9" s="56">
        <v>0</v>
      </c>
      <c r="AK9" s="56">
        <v>0</v>
      </c>
      <c r="AL9" s="56">
        <v>0</v>
      </c>
      <c r="AM9" s="56">
        <v>0</v>
      </c>
      <c r="AN9" s="56">
        <v>0</v>
      </c>
      <c r="AO9" s="56">
        <v>0</v>
      </c>
      <c r="AP9" s="56">
        <v>0</v>
      </c>
      <c r="AQ9" s="56">
        <v>0</v>
      </c>
      <c r="AR9" s="56">
        <v>1</v>
      </c>
      <c r="AS9" s="56">
        <v>1</v>
      </c>
      <c r="AT9" s="56">
        <v>1</v>
      </c>
      <c r="AU9" s="56">
        <v>0</v>
      </c>
      <c r="AV9" s="56">
        <v>3</v>
      </c>
      <c r="AW9" s="56">
        <v>2</v>
      </c>
      <c r="AX9" s="56">
        <v>2</v>
      </c>
      <c r="AY9" s="56">
        <v>0</v>
      </c>
      <c r="AZ9" s="56">
        <v>0</v>
      </c>
      <c r="BA9" s="56">
        <v>0</v>
      </c>
      <c r="BB9" s="56">
        <v>0</v>
      </c>
      <c r="BC9" s="56">
        <v>0</v>
      </c>
      <c r="BD9" s="56">
        <v>0</v>
      </c>
      <c r="BE9" s="56">
        <v>10</v>
      </c>
      <c r="BF9" s="56">
        <v>1</v>
      </c>
      <c r="BG9" s="56">
        <v>0</v>
      </c>
      <c r="BH9" s="56">
        <v>0</v>
      </c>
      <c r="BI9" s="56">
        <v>0</v>
      </c>
      <c r="BJ9" s="56" t="s">
        <v>3593</v>
      </c>
      <c r="BK9" s="56">
        <v>179742</v>
      </c>
      <c r="BL9" s="56" t="s">
        <v>3593</v>
      </c>
      <c r="BM9" s="56">
        <v>253429</v>
      </c>
      <c r="BN9" s="56">
        <v>130</v>
      </c>
      <c r="BO9" s="56">
        <v>278344</v>
      </c>
      <c r="BP9" s="56">
        <v>123313</v>
      </c>
      <c r="BQ9" s="56">
        <v>10</v>
      </c>
      <c r="BR9" s="56" t="s">
        <v>558</v>
      </c>
      <c r="BS9" s="56">
        <v>207963</v>
      </c>
      <c r="BT9" s="56">
        <v>8070</v>
      </c>
      <c r="BU9" s="56">
        <v>56872</v>
      </c>
      <c r="BV9" s="56">
        <v>48713</v>
      </c>
      <c r="BW9" s="56">
        <v>66763</v>
      </c>
      <c r="BX9" s="56">
        <v>11964</v>
      </c>
      <c r="BY9" s="56">
        <v>184312</v>
      </c>
      <c r="BZ9" s="56">
        <v>15581</v>
      </c>
      <c r="CA9" s="56">
        <v>207963</v>
      </c>
      <c r="CB9" s="56">
        <v>44</v>
      </c>
      <c r="CC9" s="56">
        <v>9677</v>
      </c>
      <c r="CD9" s="56">
        <v>7764</v>
      </c>
      <c r="CE9" s="56">
        <v>13105</v>
      </c>
      <c r="CF9" s="56">
        <v>1667</v>
      </c>
      <c r="CG9" s="56">
        <v>32213</v>
      </c>
      <c r="CH9" s="56">
        <v>32257</v>
      </c>
      <c r="CI9" s="56">
        <v>565</v>
      </c>
      <c r="CJ9" s="56">
        <v>5416</v>
      </c>
      <c r="CK9" s="56">
        <v>1323</v>
      </c>
      <c r="CL9" s="56">
        <v>31365</v>
      </c>
      <c r="CM9" s="56">
        <v>38104</v>
      </c>
      <c r="CN9" s="56">
        <v>0</v>
      </c>
      <c r="CO9" s="56">
        <v>38669</v>
      </c>
      <c r="CP9" s="56">
        <v>1</v>
      </c>
      <c r="CQ9" s="56">
        <v>1046</v>
      </c>
      <c r="CR9" s="56">
        <v>110</v>
      </c>
      <c r="CS9" s="56">
        <v>3040</v>
      </c>
      <c r="CT9" s="56">
        <v>4196</v>
      </c>
      <c r="CU9" s="56">
        <v>4197</v>
      </c>
      <c r="CV9" s="56">
        <v>1294</v>
      </c>
      <c r="CW9" s="56" t="s">
        <v>558</v>
      </c>
      <c r="CX9" s="56">
        <v>808</v>
      </c>
      <c r="CY9" s="56">
        <v>0</v>
      </c>
      <c r="CZ9" s="56">
        <v>0</v>
      </c>
      <c r="DA9" s="56">
        <v>0</v>
      </c>
      <c r="DB9" s="56">
        <v>12.7</v>
      </c>
      <c r="DC9" s="56">
        <v>60.81</v>
      </c>
      <c r="DD9" s="56">
        <v>73.510000000000005</v>
      </c>
      <c r="DE9" s="56">
        <v>0</v>
      </c>
      <c r="DF9" s="56">
        <v>0</v>
      </c>
      <c r="DG9" s="56">
        <v>180175</v>
      </c>
      <c r="DH9" s="56">
        <v>170250</v>
      </c>
      <c r="DI9" s="56">
        <v>239005</v>
      </c>
      <c r="DJ9" s="56">
        <v>29619</v>
      </c>
      <c r="DK9" s="56">
        <v>619049</v>
      </c>
      <c r="DL9" s="56">
        <v>13207</v>
      </c>
      <c r="DM9" s="56">
        <v>2685</v>
      </c>
      <c r="DN9" s="56">
        <v>63502</v>
      </c>
      <c r="DO9" s="56">
        <v>79394</v>
      </c>
      <c r="DP9" s="56">
        <v>5989</v>
      </c>
      <c r="DQ9" s="56">
        <v>35351</v>
      </c>
      <c r="DR9" s="56">
        <v>6398</v>
      </c>
      <c r="DS9" s="56">
        <v>0</v>
      </c>
      <c r="DT9" s="56">
        <v>0</v>
      </c>
      <c r="DU9" s="56">
        <v>0</v>
      </c>
      <c r="DV9" s="56">
        <v>56883</v>
      </c>
      <c r="DW9" s="56">
        <v>37395</v>
      </c>
      <c r="DX9" s="56">
        <v>67</v>
      </c>
      <c r="DY9" s="56">
        <v>75</v>
      </c>
      <c r="DZ9" s="56">
        <v>82</v>
      </c>
      <c r="EA9" s="56" t="s">
        <v>558</v>
      </c>
      <c r="EB9" s="56" t="s">
        <v>558</v>
      </c>
      <c r="EC9" s="56" t="s">
        <v>558</v>
      </c>
      <c r="ED9" s="56">
        <v>28017</v>
      </c>
      <c r="EE9" s="56">
        <v>222</v>
      </c>
      <c r="EF9" s="56">
        <v>1065699</v>
      </c>
      <c r="EG9" s="56">
        <v>0</v>
      </c>
      <c r="EH9" s="56" t="s">
        <v>558</v>
      </c>
      <c r="EI9" s="56">
        <v>10</v>
      </c>
      <c r="EJ9" s="56">
        <v>222726</v>
      </c>
      <c r="EK9" s="56">
        <v>48</v>
      </c>
      <c r="EL9" s="56">
        <v>100</v>
      </c>
      <c r="EM9" s="56">
        <v>3125708</v>
      </c>
      <c r="EN9" s="56">
        <v>16732</v>
      </c>
      <c r="EO9" s="56">
        <v>1994</v>
      </c>
      <c r="EP9" s="56">
        <v>72866</v>
      </c>
      <c r="EQ9" s="56">
        <v>66048</v>
      </c>
      <c r="ER9" s="56">
        <v>56692</v>
      </c>
      <c r="ES9" s="56">
        <v>15094</v>
      </c>
      <c r="ET9" s="56">
        <v>34251</v>
      </c>
      <c r="EU9" s="56">
        <v>37860</v>
      </c>
      <c r="EV9" s="56">
        <v>2849</v>
      </c>
      <c r="EW9" s="56">
        <v>32814</v>
      </c>
      <c r="EX9" s="56">
        <v>46664</v>
      </c>
      <c r="EY9" s="56">
        <v>23605</v>
      </c>
      <c r="EZ9" s="56">
        <v>16245</v>
      </c>
      <c r="FA9" s="56">
        <v>0</v>
      </c>
      <c r="FB9" s="56">
        <v>0</v>
      </c>
      <c r="FC9" s="56">
        <v>0</v>
      </c>
      <c r="FD9" s="56">
        <v>0</v>
      </c>
      <c r="FE9" s="56">
        <v>0</v>
      </c>
      <c r="FF9" s="56">
        <v>0</v>
      </c>
      <c r="FG9" s="56">
        <v>406982</v>
      </c>
      <c r="FH9" s="56">
        <v>139084</v>
      </c>
      <c r="FI9" s="56">
        <v>94497</v>
      </c>
      <c r="FJ9" s="56">
        <v>2389</v>
      </c>
      <c r="FK9" s="56">
        <v>0</v>
      </c>
      <c r="FL9" s="56">
        <v>74235</v>
      </c>
      <c r="FM9" s="56">
        <v>3859627</v>
      </c>
      <c r="FN9" s="56">
        <v>36894</v>
      </c>
      <c r="FO9" s="56" t="s">
        <v>7345</v>
      </c>
      <c r="FP9" s="56">
        <v>44262</v>
      </c>
      <c r="FQ9" s="56">
        <v>23639</v>
      </c>
      <c r="FR9" s="56">
        <v>0</v>
      </c>
      <c r="FS9" s="56">
        <v>2027</v>
      </c>
      <c r="FT9" s="56">
        <v>0</v>
      </c>
      <c r="FU9" s="56">
        <v>36773</v>
      </c>
      <c r="FV9" s="56">
        <v>40758</v>
      </c>
      <c r="FW9" s="56">
        <v>184353</v>
      </c>
      <c r="FX9" s="56">
        <v>3675274</v>
      </c>
      <c r="FY9" s="56" t="s">
        <v>558</v>
      </c>
      <c r="FZ9" s="56">
        <v>3155652</v>
      </c>
      <c r="GA9" s="56">
        <v>0</v>
      </c>
      <c r="GB9" s="56">
        <v>295400</v>
      </c>
      <c r="GC9" s="56">
        <v>261889</v>
      </c>
      <c r="GD9" s="56">
        <v>3712941</v>
      </c>
      <c r="GE9" s="56">
        <v>145000</v>
      </c>
      <c r="GF9" s="56">
        <v>3567941</v>
      </c>
      <c r="GG9" s="56" t="s">
        <v>558</v>
      </c>
      <c r="GH9" s="56">
        <v>0</v>
      </c>
      <c r="GI9" s="56">
        <v>14000</v>
      </c>
      <c r="GJ9" s="56">
        <v>0</v>
      </c>
      <c r="GK9" s="56">
        <v>0</v>
      </c>
      <c r="GL9" s="56">
        <v>0</v>
      </c>
      <c r="GM9" s="56">
        <v>0</v>
      </c>
      <c r="GN9" s="56">
        <v>14000</v>
      </c>
      <c r="GO9" s="56" t="s">
        <v>558</v>
      </c>
      <c r="GP9" s="56" t="s">
        <v>558</v>
      </c>
      <c r="GQ9" s="56" t="s">
        <v>7346</v>
      </c>
      <c r="GR9" s="56" t="s">
        <v>558</v>
      </c>
      <c r="GS9" s="56" t="s">
        <v>558</v>
      </c>
      <c r="GT9" s="56" t="s">
        <v>558</v>
      </c>
      <c r="GU9" s="56" t="s">
        <v>558</v>
      </c>
      <c r="GV9" s="56" t="s">
        <v>7347</v>
      </c>
      <c r="GW9" s="56">
        <v>10</v>
      </c>
      <c r="GX9" s="56">
        <v>0</v>
      </c>
      <c r="GY9" s="56">
        <v>10</v>
      </c>
      <c r="GZ9" s="56">
        <v>0</v>
      </c>
      <c r="HA9" s="56">
        <v>0</v>
      </c>
      <c r="HB9" s="56">
        <v>0</v>
      </c>
      <c r="HD9" s="56">
        <f t="shared" si="0"/>
        <v>38669</v>
      </c>
      <c r="HE9" s="56">
        <f t="shared" si="1"/>
        <v>4197</v>
      </c>
      <c r="HF9" s="56">
        <f t="shared" si="2"/>
        <v>79394</v>
      </c>
    </row>
    <row r="10" spans="1:226" ht="12.75" customHeight="1" x14ac:dyDescent="0.3">
      <c r="A10" s="56" t="s">
        <v>223</v>
      </c>
      <c r="B10" s="56">
        <v>8</v>
      </c>
      <c r="C10" s="56" t="s">
        <v>241</v>
      </c>
      <c r="D10" s="56" t="s">
        <v>3667</v>
      </c>
      <c r="E10" s="56" t="s">
        <v>1889</v>
      </c>
      <c r="F10" s="56" t="s">
        <v>907</v>
      </c>
      <c r="G10" s="56">
        <v>33</v>
      </c>
      <c r="H10" s="56">
        <v>0</v>
      </c>
      <c r="I10" s="56" t="s">
        <v>6841</v>
      </c>
      <c r="J10" s="56" t="s">
        <v>39</v>
      </c>
      <c r="L10" s="56" t="s">
        <v>695</v>
      </c>
      <c r="M10" s="56">
        <v>0</v>
      </c>
      <c r="N10" s="56">
        <v>1</v>
      </c>
      <c r="O10" s="56">
        <v>3</v>
      </c>
      <c r="P10" s="56">
        <v>0</v>
      </c>
      <c r="Q10" s="56">
        <v>0</v>
      </c>
      <c r="R10" s="56">
        <v>0</v>
      </c>
      <c r="S10" s="56">
        <v>0</v>
      </c>
      <c r="T10" s="56">
        <v>2</v>
      </c>
      <c r="U10" s="56">
        <v>0</v>
      </c>
      <c r="V10" s="56">
        <v>0</v>
      </c>
      <c r="W10" s="56">
        <v>0</v>
      </c>
      <c r="X10" s="56">
        <v>0</v>
      </c>
      <c r="Y10" s="56">
        <v>0</v>
      </c>
      <c r="Z10" s="56">
        <v>0</v>
      </c>
      <c r="AA10" s="56">
        <v>6</v>
      </c>
      <c r="AB10" s="56">
        <v>0</v>
      </c>
      <c r="AC10" s="56">
        <v>0</v>
      </c>
      <c r="AD10" s="56">
        <v>0</v>
      </c>
      <c r="AE10" s="56">
        <v>0</v>
      </c>
      <c r="AF10" s="56">
        <v>0</v>
      </c>
      <c r="AG10" s="56">
        <v>0</v>
      </c>
      <c r="AH10" s="56">
        <v>0</v>
      </c>
      <c r="AI10" s="56">
        <v>0</v>
      </c>
      <c r="AJ10" s="56">
        <v>0</v>
      </c>
      <c r="AK10" s="56">
        <v>0</v>
      </c>
      <c r="AL10" s="56">
        <v>0</v>
      </c>
      <c r="AM10" s="56">
        <v>0</v>
      </c>
      <c r="AN10" s="56">
        <v>0</v>
      </c>
      <c r="AO10" s="56">
        <v>0</v>
      </c>
      <c r="AP10" s="56">
        <v>0</v>
      </c>
      <c r="AQ10" s="56">
        <v>0</v>
      </c>
      <c r="AR10" s="56">
        <v>1</v>
      </c>
      <c r="AS10" s="56">
        <v>3</v>
      </c>
      <c r="AT10" s="56">
        <v>0</v>
      </c>
      <c r="AU10" s="56">
        <v>0</v>
      </c>
      <c r="AV10" s="56">
        <v>0</v>
      </c>
      <c r="AW10" s="56">
        <v>0</v>
      </c>
      <c r="AX10" s="56">
        <v>2</v>
      </c>
      <c r="AY10" s="56">
        <v>0</v>
      </c>
      <c r="AZ10" s="56">
        <v>0</v>
      </c>
      <c r="BA10" s="56">
        <v>0</v>
      </c>
      <c r="BB10" s="56">
        <v>0</v>
      </c>
      <c r="BC10" s="56">
        <v>0</v>
      </c>
      <c r="BD10" s="56">
        <v>0</v>
      </c>
      <c r="BE10" s="56">
        <v>6</v>
      </c>
      <c r="BF10" s="56">
        <v>1</v>
      </c>
      <c r="BG10" s="56">
        <v>0</v>
      </c>
      <c r="BH10" s="56" t="s">
        <v>558</v>
      </c>
      <c r="BI10" s="56" t="s">
        <v>558</v>
      </c>
      <c r="BJ10" s="56" t="s">
        <v>1569</v>
      </c>
      <c r="BK10" s="56">
        <v>218276</v>
      </c>
      <c r="BL10" s="56" t="s">
        <v>1569</v>
      </c>
      <c r="BM10" s="56">
        <v>296383</v>
      </c>
      <c r="BN10" s="56">
        <v>139</v>
      </c>
      <c r="BO10" s="56">
        <v>291417</v>
      </c>
      <c r="BP10" s="56">
        <v>83151</v>
      </c>
      <c r="BQ10" s="56">
        <v>6</v>
      </c>
      <c r="BR10" s="56" t="s">
        <v>558</v>
      </c>
      <c r="BS10" s="56">
        <v>291816</v>
      </c>
      <c r="BT10" s="56">
        <v>83536</v>
      </c>
      <c r="BU10" s="56">
        <v>34731</v>
      </c>
      <c r="BV10" s="56">
        <v>58443</v>
      </c>
      <c r="BW10" s="56">
        <v>34274</v>
      </c>
      <c r="BX10" s="56">
        <v>9826</v>
      </c>
      <c r="BY10" s="56">
        <v>137274</v>
      </c>
      <c r="BZ10" s="56">
        <v>69444</v>
      </c>
      <c r="CA10" s="56">
        <v>290254</v>
      </c>
      <c r="CB10" s="56" t="s">
        <v>558</v>
      </c>
      <c r="CC10" s="56">
        <v>5689</v>
      </c>
      <c r="CD10" s="56">
        <v>6189</v>
      </c>
      <c r="CE10" s="56">
        <v>7035</v>
      </c>
      <c r="CF10" s="56">
        <v>943</v>
      </c>
      <c r="CG10" s="56">
        <v>19856</v>
      </c>
      <c r="CH10" s="56" t="s">
        <v>558</v>
      </c>
      <c r="CI10" s="56">
        <v>1</v>
      </c>
      <c r="CJ10" s="56">
        <v>1904</v>
      </c>
      <c r="CK10" s="56">
        <v>246</v>
      </c>
      <c r="CL10" s="56">
        <v>5580</v>
      </c>
      <c r="CM10" s="56">
        <v>7730</v>
      </c>
      <c r="CN10" s="56">
        <v>153</v>
      </c>
      <c r="CO10" s="56">
        <v>7884</v>
      </c>
      <c r="CP10" s="56">
        <v>0</v>
      </c>
      <c r="CQ10" s="56">
        <v>223</v>
      </c>
      <c r="CR10" s="56">
        <v>85</v>
      </c>
      <c r="CS10" s="56">
        <v>1193</v>
      </c>
      <c r="CT10" s="56">
        <v>1501</v>
      </c>
      <c r="CU10" s="56">
        <v>1501</v>
      </c>
      <c r="CV10" s="56">
        <v>481</v>
      </c>
      <c r="CW10" s="56">
        <v>1024</v>
      </c>
      <c r="CX10" s="56">
        <v>820</v>
      </c>
      <c r="CY10" s="56">
        <v>0</v>
      </c>
      <c r="CZ10" s="56">
        <v>0</v>
      </c>
      <c r="DA10" s="56">
        <v>0</v>
      </c>
      <c r="DB10" s="56" t="s">
        <v>558</v>
      </c>
      <c r="DC10" s="56" t="s">
        <v>558</v>
      </c>
      <c r="DD10" s="56" t="s">
        <v>558</v>
      </c>
      <c r="DE10" s="56">
        <v>177</v>
      </c>
      <c r="DF10" s="56">
        <v>4673</v>
      </c>
      <c r="DG10" s="56">
        <v>111699</v>
      </c>
      <c r="DH10" s="56">
        <v>156887</v>
      </c>
      <c r="DI10" s="56">
        <v>121827</v>
      </c>
      <c r="DJ10" s="56">
        <v>19539</v>
      </c>
      <c r="DK10" s="56">
        <v>409952</v>
      </c>
      <c r="DL10" s="56">
        <v>7221</v>
      </c>
      <c r="DM10" s="56">
        <v>389</v>
      </c>
      <c r="DN10" s="56">
        <v>6008</v>
      </c>
      <c r="DO10" s="56">
        <v>13618</v>
      </c>
      <c r="DP10" s="56">
        <v>7260</v>
      </c>
      <c r="DQ10" s="56">
        <v>36749</v>
      </c>
      <c r="DR10" s="56">
        <v>3896</v>
      </c>
      <c r="DS10" s="56">
        <v>0</v>
      </c>
      <c r="DT10" s="56">
        <v>0</v>
      </c>
      <c r="DU10" s="56">
        <v>0</v>
      </c>
      <c r="DV10" s="56" t="s">
        <v>558</v>
      </c>
      <c r="DW10" s="56" t="s">
        <v>558</v>
      </c>
      <c r="DX10" s="56" t="s">
        <v>558</v>
      </c>
      <c r="DY10" s="56" t="s">
        <v>558</v>
      </c>
      <c r="DZ10" s="56" t="s">
        <v>558</v>
      </c>
      <c r="EA10" s="56" t="s">
        <v>558</v>
      </c>
      <c r="EB10" s="56" t="s">
        <v>558</v>
      </c>
      <c r="EC10" s="56" t="s">
        <v>558</v>
      </c>
      <c r="ED10" s="56">
        <v>29077</v>
      </c>
      <c r="EE10" s="56">
        <v>220</v>
      </c>
      <c r="EF10" s="56">
        <v>801280</v>
      </c>
      <c r="EG10" s="56" t="s">
        <v>558</v>
      </c>
      <c r="EH10" s="56" t="s">
        <v>558</v>
      </c>
      <c r="EI10" s="56">
        <v>6</v>
      </c>
      <c r="EJ10" s="56">
        <v>80761</v>
      </c>
      <c r="EK10" s="56" t="s">
        <v>558</v>
      </c>
      <c r="EL10" s="56" t="s">
        <v>558</v>
      </c>
      <c r="EM10" s="56">
        <v>2053600</v>
      </c>
      <c r="EN10" s="56">
        <v>16200</v>
      </c>
      <c r="EO10" s="56">
        <v>14900</v>
      </c>
      <c r="EP10" s="56">
        <v>34200</v>
      </c>
      <c r="EQ10" s="56">
        <v>26700</v>
      </c>
      <c r="ER10" s="56">
        <v>47100</v>
      </c>
      <c r="ES10" s="56">
        <v>3300</v>
      </c>
      <c r="ET10" s="56">
        <v>37600</v>
      </c>
      <c r="EU10" s="56">
        <v>10600</v>
      </c>
      <c r="EV10" s="56" t="s">
        <v>3591</v>
      </c>
      <c r="EW10" s="56">
        <v>9000</v>
      </c>
      <c r="EX10" s="56">
        <v>16400</v>
      </c>
      <c r="EY10" s="56">
        <v>26000</v>
      </c>
      <c r="EZ10" s="56">
        <v>11800</v>
      </c>
      <c r="FA10" s="56">
        <v>0</v>
      </c>
      <c r="FB10" s="56">
        <v>0</v>
      </c>
      <c r="FC10" s="56">
        <v>0</v>
      </c>
      <c r="FD10" s="56">
        <v>63800</v>
      </c>
      <c r="FE10" s="56">
        <v>0</v>
      </c>
      <c r="FF10" s="56">
        <v>0</v>
      </c>
      <c r="FG10" s="56">
        <v>301400</v>
      </c>
      <c r="FH10" s="56">
        <v>110800</v>
      </c>
      <c r="FI10" s="56">
        <v>253200</v>
      </c>
      <c r="FJ10" s="56">
        <v>9000</v>
      </c>
      <c r="FK10" s="56">
        <v>312400</v>
      </c>
      <c r="FL10" s="56">
        <v>479000</v>
      </c>
      <c r="FM10" s="56">
        <v>3535600</v>
      </c>
      <c r="FN10" s="56">
        <v>33900</v>
      </c>
      <c r="FO10" s="56">
        <v>0</v>
      </c>
      <c r="FP10" s="56">
        <v>48500</v>
      </c>
      <c r="FQ10" s="56">
        <v>6500</v>
      </c>
      <c r="FR10" s="56">
        <v>0</v>
      </c>
      <c r="FS10" s="56">
        <v>0</v>
      </c>
      <c r="FT10" s="56">
        <v>212000</v>
      </c>
      <c r="FU10" s="56">
        <v>30700</v>
      </c>
      <c r="FV10" s="56">
        <v>50400</v>
      </c>
      <c r="FW10" s="56">
        <v>382000</v>
      </c>
      <c r="FX10" s="56">
        <v>3153600</v>
      </c>
      <c r="FY10" s="56">
        <v>121400</v>
      </c>
      <c r="FZ10" s="56">
        <v>2094600</v>
      </c>
      <c r="GA10" s="56">
        <v>16500</v>
      </c>
      <c r="GB10" s="56">
        <v>290500</v>
      </c>
      <c r="GC10" s="56">
        <v>1190100</v>
      </c>
      <c r="GD10" s="56">
        <v>3591700</v>
      </c>
      <c r="GE10" s="56">
        <v>401100</v>
      </c>
      <c r="GF10" s="56">
        <v>3190600</v>
      </c>
      <c r="GG10" s="56">
        <v>121400</v>
      </c>
      <c r="GH10" s="56">
        <v>0</v>
      </c>
      <c r="GI10" s="56">
        <v>0</v>
      </c>
      <c r="GJ10" s="56">
        <v>0</v>
      </c>
      <c r="GK10" s="56">
        <v>0</v>
      </c>
      <c r="GL10" s="56">
        <v>0</v>
      </c>
      <c r="GM10" s="56">
        <v>0</v>
      </c>
      <c r="GN10" s="56">
        <v>0</v>
      </c>
      <c r="GO10" s="56" t="s">
        <v>558</v>
      </c>
      <c r="GP10" s="56" t="s">
        <v>558</v>
      </c>
      <c r="GQ10" s="56" t="s">
        <v>558</v>
      </c>
      <c r="GR10" s="56" t="s">
        <v>558</v>
      </c>
      <c r="GS10" s="56" t="s">
        <v>558</v>
      </c>
      <c r="GT10" s="56" t="s">
        <v>558</v>
      </c>
      <c r="GU10" s="56" t="s">
        <v>558</v>
      </c>
      <c r="GV10" s="56" t="s">
        <v>7344</v>
      </c>
      <c r="GW10" s="56">
        <v>6</v>
      </c>
      <c r="GX10" s="56">
        <v>0</v>
      </c>
      <c r="GY10" s="56">
        <v>6</v>
      </c>
      <c r="GZ10" s="56">
        <v>0</v>
      </c>
      <c r="HA10" s="56">
        <v>0</v>
      </c>
      <c r="HB10" s="56">
        <v>0</v>
      </c>
      <c r="HD10" s="56">
        <f t="shared" si="0"/>
        <v>7884</v>
      </c>
      <c r="HE10" s="56">
        <f t="shared" si="1"/>
        <v>1501</v>
      </c>
      <c r="HF10" s="56">
        <f t="shared" si="2"/>
        <v>13618</v>
      </c>
    </row>
    <row r="11" spans="1:226" ht="12.75" customHeight="1" x14ac:dyDescent="0.3">
      <c r="A11" s="56" t="s">
        <v>223</v>
      </c>
      <c r="B11" s="56">
        <v>9</v>
      </c>
      <c r="C11" s="56" t="s">
        <v>241</v>
      </c>
      <c r="D11" s="56" t="s">
        <v>3668</v>
      </c>
      <c r="E11" s="56" t="s">
        <v>1890</v>
      </c>
      <c r="F11" s="56" t="s">
        <v>907</v>
      </c>
      <c r="G11" s="56">
        <v>37</v>
      </c>
      <c r="H11" s="56">
        <v>0</v>
      </c>
      <c r="I11" s="56" t="s">
        <v>6841</v>
      </c>
      <c r="J11" s="56" t="s">
        <v>39</v>
      </c>
      <c r="L11" s="56" t="s">
        <v>697</v>
      </c>
      <c r="M11" s="56" t="s">
        <v>558</v>
      </c>
      <c r="N11" s="56" t="s">
        <v>558</v>
      </c>
      <c r="O11" s="56" t="s">
        <v>558</v>
      </c>
      <c r="P11" s="56" t="s">
        <v>558</v>
      </c>
      <c r="Q11" s="56" t="s">
        <v>558</v>
      </c>
      <c r="R11" s="56" t="s">
        <v>558</v>
      </c>
      <c r="S11" s="56" t="s">
        <v>558</v>
      </c>
      <c r="T11" s="56" t="s">
        <v>558</v>
      </c>
      <c r="U11" s="56" t="s">
        <v>558</v>
      </c>
      <c r="V11" s="56" t="s">
        <v>558</v>
      </c>
      <c r="W11" s="56" t="s">
        <v>558</v>
      </c>
      <c r="X11" s="56" t="s">
        <v>558</v>
      </c>
      <c r="Y11" s="56" t="s">
        <v>558</v>
      </c>
      <c r="Z11" s="56" t="s">
        <v>558</v>
      </c>
      <c r="AA11" s="56" t="s">
        <v>558</v>
      </c>
      <c r="AB11" s="56" t="s">
        <v>558</v>
      </c>
      <c r="AC11" s="56" t="s">
        <v>558</v>
      </c>
      <c r="AD11" s="56" t="s">
        <v>558</v>
      </c>
      <c r="AE11" s="56" t="s">
        <v>558</v>
      </c>
      <c r="AF11" s="56" t="s">
        <v>558</v>
      </c>
      <c r="AG11" s="56" t="s">
        <v>558</v>
      </c>
      <c r="AH11" s="56" t="s">
        <v>558</v>
      </c>
      <c r="AI11" s="56" t="s">
        <v>558</v>
      </c>
      <c r="AJ11" s="56" t="s">
        <v>558</v>
      </c>
      <c r="AK11" s="56" t="s">
        <v>558</v>
      </c>
      <c r="AL11" s="56" t="s">
        <v>558</v>
      </c>
      <c r="AM11" s="56" t="s">
        <v>558</v>
      </c>
      <c r="AN11" s="56" t="s">
        <v>558</v>
      </c>
      <c r="AO11" s="56" t="s">
        <v>558</v>
      </c>
      <c r="AP11" s="56" t="s">
        <v>558</v>
      </c>
      <c r="AQ11" s="56" t="s">
        <v>558</v>
      </c>
      <c r="AR11" s="56" t="s">
        <v>558</v>
      </c>
      <c r="AS11" s="56" t="s">
        <v>558</v>
      </c>
      <c r="AT11" s="56" t="s">
        <v>558</v>
      </c>
      <c r="AU11" s="56" t="s">
        <v>558</v>
      </c>
      <c r="AV11" s="56" t="s">
        <v>558</v>
      </c>
      <c r="AW11" s="56" t="s">
        <v>558</v>
      </c>
      <c r="AX11" s="56" t="s">
        <v>558</v>
      </c>
      <c r="AY11" s="56" t="s">
        <v>558</v>
      </c>
      <c r="AZ11" s="56" t="s">
        <v>558</v>
      </c>
      <c r="BA11" s="56" t="s">
        <v>558</v>
      </c>
      <c r="BB11" s="56" t="s">
        <v>558</v>
      </c>
      <c r="BC11" s="56" t="s">
        <v>558</v>
      </c>
      <c r="BD11" s="56" t="s">
        <v>558</v>
      </c>
      <c r="BE11" s="56" t="s">
        <v>558</v>
      </c>
      <c r="BF11" s="56" t="s">
        <v>558</v>
      </c>
      <c r="BG11" s="56" t="s">
        <v>558</v>
      </c>
      <c r="BH11" s="56" t="s">
        <v>558</v>
      </c>
      <c r="BI11" s="56" t="s">
        <v>558</v>
      </c>
      <c r="BJ11" s="56" t="s">
        <v>558</v>
      </c>
      <c r="BK11" s="56" t="s">
        <v>558</v>
      </c>
      <c r="BL11" s="56" t="s">
        <v>558</v>
      </c>
      <c r="BM11" s="56" t="s">
        <v>558</v>
      </c>
      <c r="BN11" s="56" t="s">
        <v>558</v>
      </c>
      <c r="BO11" s="56" t="s">
        <v>558</v>
      </c>
      <c r="BP11" s="56" t="s">
        <v>558</v>
      </c>
      <c r="BQ11" s="56" t="s">
        <v>558</v>
      </c>
      <c r="BR11" s="56" t="s">
        <v>558</v>
      </c>
      <c r="BS11" s="56" t="s">
        <v>558</v>
      </c>
      <c r="BT11" s="56" t="s">
        <v>558</v>
      </c>
      <c r="BU11" s="56" t="s">
        <v>558</v>
      </c>
      <c r="BV11" s="56" t="s">
        <v>558</v>
      </c>
      <c r="BW11" s="56" t="s">
        <v>558</v>
      </c>
      <c r="BX11" s="56" t="s">
        <v>558</v>
      </c>
      <c r="BY11" s="56" t="s">
        <v>558</v>
      </c>
      <c r="BZ11" s="56" t="s">
        <v>558</v>
      </c>
      <c r="CA11" s="56" t="s">
        <v>558</v>
      </c>
      <c r="CB11" s="56" t="s">
        <v>558</v>
      </c>
      <c r="CC11" s="56" t="s">
        <v>558</v>
      </c>
      <c r="CD11" s="56" t="s">
        <v>558</v>
      </c>
      <c r="CE11" s="56" t="s">
        <v>558</v>
      </c>
      <c r="CF11" s="56" t="s">
        <v>558</v>
      </c>
      <c r="CG11" s="56" t="s">
        <v>558</v>
      </c>
      <c r="CH11" s="56" t="s">
        <v>558</v>
      </c>
      <c r="CI11" s="56" t="s">
        <v>558</v>
      </c>
      <c r="CJ11" s="56" t="s">
        <v>558</v>
      </c>
      <c r="CK11" s="56" t="s">
        <v>558</v>
      </c>
      <c r="CL11" s="56" t="s">
        <v>558</v>
      </c>
      <c r="CM11" s="56" t="s">
        <v>558</v>
      </c>
      <c r="CN11" s="56" t="s">
        <v>558</v>
      </c>
      <c r="CO11" s="56" t="s">
        <v>558</v>
      </c>
      <c r="CP11" s="56" t="s">
        <v>558</v>
      </c>
      <c r="CQ11" s="56" t="s">
        <v>558</v>
      </c>
      <c r="CR11" s="56" t="s">
        <v>558</v>
      </c>
      <c r="CS11" s="56" t="s">
        <v>558</v>
      </c>
      <c r="CT11" s="56" t="s">
        <v>558</v>
      </c>
      <c r="CU11" s="56" t="s">
        <v>558</v>
      </c>
      <c r="CV11" s="56" t="s">
        <v>558</v>
      </c>
      <c r="CW11" s="56" t="s">
        <v>558</v>
      </c>
      <c r="CX11" s="56" t="s">
        <v>558</v>
      </c>
      <c r="CY11" s="56" t="s">
        <v>558</v>
      </c>
      <c r="CZ11" s="56" t="s">
        <v>558</v>
      </c>
      <c r="DA11" s="56" t="s">
        <v>558</v>
      </c>
      <c r="DB11" s="56" t="s">
        <v>558</v>
      </c>
      <c r="DC11" s="56" t="s">
        <v>558</v>
      </c>
      <c r="DD11" s="56" t="s">
        <v>558</v>
      </c>
      <c r="DE11" s="56" t="s">
        <v>558</v>
      </c>
      <c r="DF11" s="56" t="s">
        <v>558</v>
      </c>
      <c r="DG11" s="56" t="s">
        <v>558</v>
      </c>
      <c r="DH11" s="56" t="s">
        <v>558</v>
      </c>
      <c r="DI11" s="56" t="s">
        <v>558</v>
      </c>
      <c r="DJ11" s="56" t="s">
        <v>558</v>
      </c>
      <c r="DK11" s="56" t="s">
        <v>558</v>
      </c>
      <c r="DL11" s="56" t="s">
        <v>558</v>
      </c>
      <c r="DM11" s="56" t="s">
        <v>558</v>
      </c>
      <c r="DN11" s="56" t="s">
        <v>558</v>
      </c>
      <c r="DO11" s="56" t="s">
        <v>558</v>
      </c>
      <c r="DP11" s="56" t="s">
        <v>558</v>
      </c>
      <c r="DQ11" s="56" t="s">
        <v>558</v>
      </c>
      <c r="DR11" s="56" t="s">
        <v>558</v>
      </c>
      <c r="DS11" s="56" t="s">
        <v>558</v>
      </c>
      <c r="DT11" s="56" t="s">
        <v>558</v>
      </c>
      <c r="DU11" s="56" t="s">
        <v>558</v>
      </c>
      <c r="DV11" s="56" t="s">
        <v>558</v>
      </c>
      <c r="DW11" s="56" t="s">
        <v>558</v>
      </c>
      <c r="DX11" s="56" t="s">
        <v>558</v>
      </c>
      <c r="DY11" s="56" t="s">
        <v>558</v>
      </c>
      <c r="DZ11" s="56" t="s">
        <v>558</v>
      </c>
      <c r="EA11" s="56" t="s">
        <v>558</v>
      </c>
      <c r="EB11" s="56" t="s">
        <v>558</v>
      </c>
      <c r="EC11" s="56" t="s">
        <v>558</v>
      </c>
      <c r="ED11" s="56" t="s">
        <v>558</v>
      </c>
      <c r="EE11" s="56" t="s">
        <v>558</v>
      </c>
      <c r="EF11" s="56" t="s">
        <v>558</v>
      </c>
      <c r="EG11" s="56" t="s">
        <v>558</v>
      </c>
      <c r="EH11" s="56" t="s">
        <v>558</v>
      </c>
      <c r="EI11" s="56" t="s">
        <v>558</v>
      </c>
      <c r="EJ11" s="56" t="s">
        <v>558</v>
      </c>
      <c r="EK11" s="56" t="s">
        <v>558</v>
      </c>
      <c r="EL11" s="56" t="s">
        <v>558</v>
      </c>
      <c r="EM11" s="56" t="s">
        <v>558</v>
      </c>
      <c r="EN11" s="56" t="s">
        <v>558</v>
      </c>
      <c r="EO11" s="56" t="s">
        <v>558</v>
      </c>
      <c r="EP11" s="56" t="s">
        <v>558</v>
      </c>
      <c r="EQ11" s="56" t="s">
        <v>558</v>
      </c>
      <c r="ER11" s="56" t="s">
        <v>558</v>
      </c>
      <c r="ES11" s="56" t="s">
        <v>558</v>
      </c>
      <c r="ET11" s="56" t="s">
        <v>558</v>
      </c>
      <c r="EU11" s="56" t="s">
        <v>558</v>
      </c>
      <c r="EV11" s="56" t="s">
        <v>558</v>
      </c>
      <c r="EW11" s="56" t="s">
        <v>558</v>
      </c>
      <c r="EX11" s="56" t="s">
        <v>558</v>
      </c>
      <c r="EY11" s="56" t="s">
        <v>558</v>
      </c>
      <c r="EZ11" s="56" t="s">
        <v>558</v>
      </c>
      <c r="FA11" s="56" t="s">
        <v>558</v>
      </c>
      <c r="FB11" s="56" t="s">
        <v>558</v>
      </c>
      <c r="FC11" s="56" t="s">
        <v>558</v>
      </c>
      <c r="FD11" s="56" t="s">
        <v>558</v>
      </c>
      <c r="FE11" s="56" t="s">
        <v>558</v>
      </c>
      <c r="FF11" s="56" t="s">
        <v>558</v>
      </c>
      <c r="FG11" s="56" t="s">
        <v>558</v>
      </c>
      <c r="FH11" s="56" t="s">
        <v>558</v>
      </c>
      <c r="FI11" s="56" t="s">
        <v>558</v>
      </c>
      <c r="FJ11" s="56" t="s">
        <v>558</v>
      </c>
      <c r="FK11" s="56" t="s">
        <v>558</v>
      </c>
      <c r="FL11" s="56" t="s">
        <v>558</v>
      </c>
      <c r="FM11" s="56" t="s">
        <v>558</v>
      </c>
      <c r="FN11" s="56" t="s">
        <v>558</v>
      </c>
      <c r="FO11" s="56" t="s">
        <v>558</v>
      </c>
      <c r="FP11" s="56" t="s">
        <v>558</v>
      </c>
      <c r="FQ11" s="56" t="s">
        <v>558</v>
      </c>
      <c r="FR11" s="56" t="s">
        <v>558</v>
      </c>
      <c r="FS11" s="56" t="s">
        <v>558</v>
      </c>
      <c r="FT11" s="56" t="s">
        <v>558</v>
      </c>
      <c r="FU11" s="56" t="s">
        <v>558</v>
      </c>
      <c r="FV11" s="56" t="s">
        <v>558</v>
      </c>
      <c r="FW11" s="56" t="s">
        <v>558</v>
      </c>
      <c r="FX11" s="56" t="s">
        <v>558</v>
      </c>
      <c r="FY11" s="56" t="s">
        <v>558</v>
      </c>
      <c r="FZ11" s="56" t="s">
        <v>558</v>
      </c>
      <c r="GA11" s="56" t="s">
        <v>558</v>
      </c>
      <c r="GB11" s="56" t="s">
        <v>558</v>
      </c>
      <c r="GC11" s="56" t="s">
        <v>558</v>
      </c>
      <c r="GD11" s="56" t="s">
        <v>558</v>
      </c>
      <c r="GE11" s="56" t="s">
        <v>558</v>
      </c>
      <c r="GF11" s="56" t="s">
        <v>558</v>
      </c>
      <c r="GG11" s="56" t="s">
        <v>558</v>
      </c>
      <c r="GH11" s="56" t="s">
        <v>558</v>
      </c>
      <c r="GI11" s="56" t="s">
        <v>558</v>
      </c>
      <c r="GJ11" s="56" t="s">
        <v>558</v>
      </c>
      <c r="GK11" s="56" t="s">
        <v>558</v>
      </c>
      <c r="GL11" s="56" t="s">
        <v>558</v>
      </c>
      <c r="GM11" s="56" t="s">
        <v>558</v>
      </c>
      <c r="GN11" s="56" t="s">
        <v>558</v>
      </c>
      <c r="GO11" s="56" t="s">
        <v>558</v>
      </c>
      <c r="GP11" s="56" t="s">
        <v>558</v>
      </c>
      <c r="GQ11" s="56" t="s">
        <v>558</v>
      </c>
      <c r="GR11" s="56" t="s">
        <v>558</v>
      </c>
      <c r="GS11" s="56" t="s">
        <v>558</v>
      </c>
      <c r="GT11" s="56" t="s">
        <v>558</v>
      </c>
      <c r="GU11" s="56" t="s">
        <v>558</v>
      </c>
      <c r="GV11" s="56" t="s">
        <v>558</v>
      </c>
      <c r="GW11" s="56" t="s">
        <v>558</v>
      </c>
      <c r="GX11" s="56" t="s">
        <v>558</v>
      </c>
      <c r="GY11" s="56" t="s">
        <v>558</v>
      </c>
      <c r="GZ11" s="56" t="s">
        <v>558</v>
      </c>
      <c r="HA11" s="56" t="s">
        <v>558</v>
      </c>
      <c r="HB11" s="56" t="s">
        <v>558</v>
      </c>
      <c r="HD11" s="56" t="str">
        <f t="shared" si="0"/>
        <v>..</v>
      </c>
      <c r="HE11" s="56" t="str">
        <f t="shared" si="1"/>
        <v>..</v>
      </c>
      <c r="HF11" s="56" t="str">
        <f t="shared" si="2"/>
        <v>..</v>
      </c>
    </row>
    <row r="12" spans="1:226" ht="12.75" customHeight="1" x14ac:dyDescent="0.3">
      <c r="A12" s="56" t="s">
        <v>223</v>
      </c>
      <c r="B12" s="56">
        <v>10</v>
      </c>
      <c r="C12" s="56" t="s">
        <v>241</v>
      </c>
      <c r="D12" s="56" t="s">
        <v>3669</v>
      </c>
      <c r="E12" s="56" t="s">
        <v>1231</v>
      </c>
      <c r="F12" s="56" t="s">
        <v>907</v>
      </c>
      <c r="G12" s="56">
        <v>37</v>
      </c>
      <c r="H12" s="56">
        <v>0</v>
      </c>
      <c r="I12" s="56" t="s">
        <v>6841</v>
      </c>
      <c r="J12" s="56" t="s">
        <v>39</v>
      </c>
      <c r="L12" s="56" t="s">
        <v>699</v>
      </c>
      <c r="M12" s="56">
        <v>5</v>
      </c>
      <c r="N12" s="56">
        <v>2</v>
      </c>
      <c r="O12" s="56">
        <v>0</v>
      </c>
      <c r="P12" s="56">
        <v>0</v>
      </c>
      <c r="Q12" s="56">
        <v>1</v>
      </c>
      <c r="R12" s="56">
        <v>1</v>
      </c>
      <c r="S12" s="56">
        <v>2</v>
      </c>
      <c r="T12" s="56">
        <v>1</v>
      </c>
      <c r="U12" s="56">
        <v>0</v>
      </c>
      <c r="V12" s="56">
        <v>1</v>
      </c>
      <c r="W12" s="56">
        <v>0</v>
      </c>
      <c r="X12" s="56">
        <v>0</v>
      </c>
      <c r="Y12" s="56">
        <v>0</v>
      </c>
      <c r="Z12" s="56">
        <v>0</v>
      </c>
      <c r="AA12" s="56">
        <v>13</v>
      </c>
      <c r="AB12" s="56">
        <v>0</v>
      </c>
      <c r="AC12" s="56">
        <v>0</v>
      </c>
      <c r="AD12" s="56">
        <v>0</v>
      </c>
      <c r="AE12" s="56">
        <v>0</v>
      </c>
      <c r="AF12" s="56">
        <v>0</v>
      </c>
      <c r="AG12" s="56">
        <v>0</v>
      </c>
      <c r="AH12" s="56">
        <v>0</v>
      </c>
      <c r="AI12" s="56">
        <v>0</v>
      </c>
      <c r="AJ12" s="56">
        <v>0</v>
      </c>
      <c r="AK12" s="56">
        <v>0</v>
      </c>
      <c r="AL12" s="56">
        <v>0</v>
      </c>
      <c r="AM12" s="56">
        <v>0</v>
      </c>
      <c r="AN12" s="56">
        <v>0</v>
      </c>
      <c r="AO12" s="56">
        <v>0</v>
      </c>
      <c r="AP12" s="56">
        <v>0</v>
      </c>
      <c r="AQ12" s="56">
        <v>5</v>
      </c>
      <c r="AR12" s="56">
        <v>2</v>
      </c>
      <c r="AS12" s="56">
        <v>0</v>
      </c>
      <c r="AT12" s="56">
        <v>0</v>
      </c>
      <c r="AU12" s="56">
        <v>1</v>
      </c>
      <c r="AV12" s="56">
        <v>1</v>
      </c>
      <c r="AW12" s="56">
        <v>2</v>
      </c>
      <c r="AX12" s="56">
        <v>1</v>
      </c>
      <c r="AY12" s="56">
        <v>0</v>
      </c>
      <c r="AZ12" s="56">
        <v>1</v>
      </c>
      <c r="BA12" s="56">
        <v>0</v>
      </c>
      <c r="BB12" s="56">
        <v>0</v>
      </c>
      <c r="BC12" s="56">
        <v>0</v>
      </c>
      <c r="BD12" s="56">
        <v>0</v>
      </c>
      <c r="BE12" s="56">
        <v>13</v>
      </c>
      <c r="BF12" s="56">
        <v>1</v>
      </c>
      <c r="BG12" s="56">
        <v>0</v>
      </c>
      <c r="BH12" s="56">
        <v>0</v>
      </c>
      <c r="BI12" s="56">
        <v>0</v>
      </c>
      <c r="BJ12" s="56" t="s">
        <v>700</v>
      </c>
      <c r="BK12" s="56">
        <v>133637</v>
      </c>
      <c r="BL12" s="56" t="s">
        <v>1728</v>
      </c>
      <c r="BM12" s="56">
        <v>357181</v>
      </c>
      <c r="BN12" s="56">
        <v>130</v>
      </c>
      <c r="BO12" s="56">
        <v>383307</v>
      </c>
      <c r="BP12" s="56">
        <v>157156</v>
      </c>
      <c r="BQ12" s="56">
        <v>12</v>
      </c>
      <c r="BR12" s="56" t="s">
        <v>558</v>
      </c>
      <c r="BS12" s="56">
        <v>364581</v>
      </c>
      <c r="BT12" s="56">
        <v>29066</v>
      </c>
      <c r="BU12" s="56">
        <v>98348</v>
      </c>
      <c r="BV12" s="56">
        <v>68796</v>
      </c>
      <c r="BW12" s="56">
        <v>121634</v>
      </c>
      <c r="BX12" s="56">
        <v>35817</v>
      </c>
      <c r="BY12" s="56">
        <v>324595</v>
      </c>
      <c r="BZ12" s="56">
        <v>19500</v>
      </c>
      <c r="CA12" s="56">
        <v>373161</v>
      </c>
      <c r="CB12" s="56">
        <v>14</v>
      </c>
      <c r="CC12" s="56">
        <v>8034</v>
      </c>
      <c r="CD12" s="56">
        <v>2861</v>
      </c>
      <c r="CE12" s="56">
        <v>11661</v>
      </c>
      <c r="CF12" s="56">
        <v>2500</v>
      </c>
      <c r="CG12" s="56">
        <v>25056</v>
      </c>
      <c r="CH12" s="56">
        <v>25070</v>
      </c>
      <c r="CI12" s="56">
        <v>0</v>
      </c>
      <c r="CJ12" s="56">
        <v>4403</v>
      </c>
      <c r="CK12" s="56">
        <v>1392</v>
      </c>
      <c r="CL12" s="56">
        <v>10095</v>
      </c>
      <c r="CM12" s="56">
        <v>15890</v>
      </c>
      <c r="CN12" s="56">
        <v>0</v>
      </c>
      <c r="CO12" s="56">
        <v>15890</v>
      </c>
      <c r="CP12" s="56">
        <v>0</v>
      </c>
      <c r="CQ12" s="56">
        <v>136</v>
      </c>
      <c r="CR12" s="56">
        <v>14</v>
      </c>
      <c r="CS12" s="56">
        <v>115</v>
      </c>
      <c r="CT12" s="56">
        <v>265</v>
      </c>
      <c r="CU12" s="56">
        <v>265</v>
      </c>
      <c r="CV12" s="56">
        <v>7059</v>
      </c>
      <c r="CW12" s="56">
        <v>8000</v>
      </c>
      <c r="CX12" s="56">
        <v>5926</v>
      </c>
      <c r="CY12" s="56" t="s">
        <v>558</v>
      </c>
      <c r="CZ12" s="56" t="s">
        <v>558</v>
      </c>
      <c r="DA12" s="56">
        <v>0</v>
      </c>
      <c r="DB12" s="56">
        <v>16</v>
      </c>
      <c r="DC12" s="56">
        <v>59</v>
      </c>
      <c r="DD12" s="56">
        <v>75</v>
      </c>
      <c r="DE12" s="56">
        <v>1756</v>
      </c>
      <c r="DF12" s="56">
        <v>16867</v>
      </c>
      <c r="DG12" s="56">
        <v>106604</v>
      </c>
      <c r="DH12" s="56">
        <v>65398</v>
      </c>
      <c r="DI12" s="56">
        <v>245166</v>
      </c>
      <c r="DJ12" s="56">
        <v>36837</v>
      </c>
      <c r="DK12" s="56">
        <v>454005</v>
      </c>
      <c r="DL12" s="56">
        <v>7477</v>
      </c>
      <c r="DM12" s="56">
        <v>1119</v>
      </c>
      <c r="DN12" s="56">
        <v>4604</v>
      </c>
      <c r="DO12" s="56">
        <v>13200</v>
      </c>
      <c r="DP12" s="56">
        <v>16172</v>
      </c>
      <c r="DQ12" s="56">
        <v>37568</v>
      </c>
      <c r="DR12" s="56">
        <v>13679</v>
      </c>
      <c r="DS12" s="56">
        <v>88</v>
      </c>
      <c r="DT12" s="56">
        <v>12</v>
      </c>
      <c r="DU12" s="56">
        <v>0</v>
      </c>
      <c r="DV12" s="56">
        <v>18023</v>
      </c>
      <c r="DW12" s="56">
        <v>12231</v>
      </c>
      <c r="DX12" s="56">
        <v>39</v>
      </c>
      <c r="DY12" s="56">
        <v>62</v>
      </c>
      <c r="DZ12" s="56">
        <v>77</v>
      </c>
      <c r="EA12" s="56">
        <v>254026</v>
      </c>
      <c r="EB12" s="56">
        <v>158740</v>
      </c>
      <c r="EC12" s="56" t="s">
        <v>55</v>
      </c>
      <c r="ED12" s="56">
        <v>22944</v>
      </c>
      <c r="EE12" s="56">
        <v>307</v>
      </c>
      <c r="EF12" s="56">
        <v>2012709</v>
      </c>
      <c r="EG12" s="56">
        <v>0</v>
      </c>
      <c r="EH12" s="56" t="s">
        <v>56</v>
      </c>
      <c r="EI12" s="56">
        <v>12</v>
      </c>
      <c r="EJ12" s="56">
        <v>763966</v>
      </c>
      <c r="EK12" s="56">
        <v>18762</v>
      </c>
      <c r="EL12" s="56">
        <v>11335</v>
      </c>
      <c r="EM12" s="56">
        <v>2224245</v>
      </c>
      <c r="EN12" s="56">
        <v>401587</v>
      </c>
      <c r="EO12" s="56">
        <v>216</v>
      </c>
      <c r="EP12" s="56">
        <v>52736</v>
      </c>
      <c r="EQ12" s="56">
        <v>27569</v>
      </c>
      <c r="ER12" s="56">
        <v>10030</v>
      </c>
      <c r="ES12" s="56" t="s">
        <v>3594</v>
      </c>
      <c r="ET12" s="56">
        <v>36708</v>
      </c>
      <c r="EU12" s="56">
        <v>6842</v>
      </c>
      <c r="EV12" s="56" t="s">
        <v>3591</v>
      </c>
      <c r="EW12" s="56">
        <v>53</v>
      </c>
      <c r="EX12" s="56" t="s">
        <v>3600</v>
      </c>
      <c r="EY12" s="56" t="s">
        <v>3600</v>
      </c>
      <c r="EZ12" s="56" t="s">
        <v>3600</v>
      </c>
      <c r="FA12" s="56" t="s">
        <v>3600</v>
      </c>
      <c r="FB12" s="56" t="s">
        <v>3600</v>
      </c>
      <c r="FC12" s="56">
        <v>0</v>
      </c>
      <c r="FD12" s="56">
        <v>36369</v>
      </c>
      <c r="FE12" s="56">
        <v>155185</v>
      </c>
      <c r="FF12" s="56">
        <v>0</v>
      </c>
      <c r="FG12" s="56">
        <v>325708</v>
      </c>
      <c r="FH12" s="56">
        <v>179702</v>
      </c>
      <c r="FI12" s="56">
        <v>141012</v>
      </c>
      <c r="FJ12" s="56">
        <v>16643</v>
      </c>
      <c r="FK12" s="56">
        <v>0</v>
      </c>
      <c r="FL12" s="56">
        <v>242893</v>
      </c>
      <c r="FM12" s="56">
        <v>3531790</v>
      </c>
      <c r="FN12" s="56">
        <v>16015</v>
      </c>
      <c r="FO12" s="56">
        <v>0</v>
      </c>
      <c r="FP12" s="56">
        <v>26090</v>
      </c>
      <c r="FQ12" s="56">
        <v>1595</v>
      </c>
      <c r="FR12" s="56">
        <v>0</v>
      </c>
      <c r="FS12" s="56">
        <v>0</v>
      </c>
      <c r="FT12" s="56">
        <v>0</v>
      </c>
      <c r="FU12" s="56">
        <v>50771</v>
      </c>
      <c r="FV12" s="56">
        <v>0</v>
      </c>
      <c r="FW12" s="56">
        <v>94471</v>
      </c>
      <c r="FX12" s="56">
        <v>3437319</v>
      </c>
      <c r="FY12" s="56">
        <v>359729</v>
      </c>
      <c r="FZ12" s="56">
        <v>2453720</v>
      </c>
      <c r="GA12" s="56">
        <v>364200</v>
      </c>
      <c r="GB12" s="56">
        <v>329800</v>
      </c>
      <c r="GC12" s="56">
        <v>466000</v>
      </c>
      <c r="GD12" s="56">
        <v>3613720</v>
      </c>
      <c r="GE12" s="56">
        <v>85000</v>
      </c>
      <c r="GF12" s="56">
        <v>3528720</v>
      </c>
      <c r="GG12" s="56">
        <v>359729</v>
      </c>
      <c r="GH12" s="56">
        <v>0</v>
      </c>
      <c r="GI12" s="56">
        <v>0</v>
      </c>
      <c r="GJ12" s="56">
        <v>0</v>
      </c>
      <c r="GK12" s="56">
        <v>0</v>
      </c>
      <c r="GL12" s="56">
        <v>0</v>
      </c>
      <c r="GM12" s="56">
        <v>0</v>
      </c>
      <c r="GN12" s="56">
        <v>0</v>
      </c>
      <c r="GO12" s="56" t="s">
        <v>558</v>
      </c>
      <c r="GP12" s="56" t="s">
        <v>558</v>
      </c>
      <c r="GQ12" s="56" t="s">
        <v>558</v>
      </c>
      <c r="GR12" s="56" t="s">
        <v>558</v>
      </c>
      <c r="GS12" s="56">
        <v>0</v>
      </c>
      <c r="GT12" s="56" t="s">
        <v>7348</v>
      </c>
      <c r="GU12" s="56" t="s">
        <v>558</v>
      </c>
      <c r="GV12" s="56" t="s">
        <v>7349</v>
      </c>
      <c r="GW12" s="56">
        <v>13</v>
      </c>
      <c r="GX12" s="56">
        <v>0</v>
      </c>
      <c r="GY12" s="56">
        <v>4</v>
      </c>
      <c r="GZ12" s="56">
        <v>9</v>
      </c>
      <c r="HA12" s="56">
        <v>0</v>
      </c>
      <c r="HB12" s="56">
        <v>0</v>
      </c>
      <c r="HD12" s="56">
        <f t="shared" si="0"/>
        <v>15890</v>
      </c>
      <c r="HE12" s="56">
        <f t="shared" si="1"/>
        <v>265</v>
      </c>
      <c r="HF12" s="56">
        <f t="shared" si="2"/>
        <v>13200</v>
      </c>
    </row>
    <row r="13" spans="1:226" ht="12.75" customHeight="1" x14ac:dyDescent="0.3">
      <c r="A13" s="56" t="s">
        <v>223</v>
      </c>
      <c r="B13" s="56">
        <v>11</v>
      </c>
      <c r="C13" s="56" t="s">
        <v>241</v>
      </c>
      <c r="D13" s="56" t="s">
        <v>3670</v>
      </c>
      <c r="E13" s="56" t="s">
        <v>1897</v>
      </c>
      <c r="F13" s="56" t="s">
        <v>907</v>
      </c>
      <c r="G13" s="56">
        <v>30</v>
      </c>
      <c r="H13" s="56">
        <v>0</v>
      </c>
      <c r="I13" s="56" t="s">
        <v>6841</v>
      </c>
      <c r="J13" s="56" t="s">
        <v>39</v>
      </c>
      <c r="L13" s="56" t="s">
        <v>701</v>
      </c>
      <c r="M13" s="56">
        <v>5</v>
      </c>
      <c r="N13" s="56">
        <v>0</v>
      </c>
      <c r="O13" s="56">
        <v>0</v>
      </c>
      <c r="P13" s="56">
        <v>1</v>
      </c>
      <c r="Q13" s="56">
        <v>0</v>
      </c>
      <c r="R13" s="56">
        <v>1</v>
      </c>
      <c r="S13" s="56">
        <v>1</v>
      </c>
      <c r="T13" s="56">
        <v>2</v>
      </c>
      <c r="U13" s="56">
        <v>1</v>
      </c>
      <c r="V13" s="56">
        <v>0</v>
      </c>
      <c r="W13" s="56">
        <v>0</v>
      </c>
      <c r="X13" s="56">
        <v>0</v>
      </c>
      <c r="Y13" s="56">
        <v>0</v>
      </c>
      <c r="Z13" s="56">
        <v>0</v>
      </c>
      <c r="AA13" s="56">
        <v>11</v>
      </c>
      <c r="AB13" s="56">
        <v>0</v>
      </c>
      <c r="AC13" s="56">
        <v>0</v>
      </c>
      <c r="AD13" s="56">
        <v>0</v>
      </c>
      <c r="AE13" s="56">
        <v>0</v>
      </c>
      <c r="AF13" s="56">
        <v>0</v>
      </c>
      <c r="AG13" s="56">
        <v>0</v>
      </c>
      <c r="AH13" s="56">
        <v>0</v>
      </c>
      <c r="AI13" s="56">
        <v>0</v>
      </c>
      <c r="AJ13" s="56">
        <v>0</v>
      </c>
      <c r="AK13" s="56">
        <v>0</v>
      </c>
      <c r="AL13" s="56">
        <v>0</v>
      </c>
      <c r="AM13" s="56">
        <v>0</v>
      </c>
      <c r="AN13" s="56">
        <v>0</v>
      </c>
      <c r="AO13" s="56">
        <v>0</v>
      </c>
      <c r="AP13" s="56">
        <v>0</v>
      </c>
      <c r="AQ13" s="56">
        <v>5</v>
      </c>
      <c r="AR13" s="56">
        <v>0</v>
      </c>
      <c r="AS13" s="56">
        <v>0</v>
      </c>
      <c r="AT13" s="56">
        <v>1</v>
      </c>
      <c r="AU13" s="56">
        <v>0</v>
      </c>
      <c r="AV13" s="56">
        <v>1</v>
      </c>
      <c r="AW13" s="56">
        <v>1</v>
      </c>
      <c r="AX13" s="56">
        <v>2</v>
      </c>
      <c r="AY13" s="56">
        <v>1</v>
      </c>
      <c r="AZ13" s="56">
        <v>0</v>
      </c>
      <c r="BA13" s="56">
        <v>0</v>
      </c>
      <c r="BB13" s="56">
        <v>0</v>
      </c>
      <c r="BC13" s="56">
        <v>0</v>
      </c>
      <c r="BD13" s="56">
        <v>0</v>
      </c>
      <c r="BE13" s="56">
        <v>11</v>
      </c>
      <c r="BF13" s="56">
        <v>0.98661567877629064</v>
      </c>
      <c r="BG13" s="56">
        <v>1.338432122370937E-2</v>
      </c>
      <c r="BH13" s="56">
        <v>0</v>
      </c>
      <c r="BI13" s="56">
        <v>0</v>
      </c>
      <c r="BJ13" s="56" t="s">
        <v>3096</v>
      </c>
      <c r="BK13" s="56">
        <v>264775</v>
      </c>
      <c r="BL13" s="56" t="s">
        <v>3096</v>
      </c>
      <c r="BM13" s="56">
        <v>435617</v>
      </c>
      <c r="BN13" s="56">
        <v>172</v>
      </c>
      <c r="BO13" s="56">
        <v>478675</v>
      </c>
      <c r="BP13" s="56">
        <v>251618</v>
      </c>
      <c r="BQ13" s="56">
        <v>11</v>
      </c>
      <c r="BR13" s="56">
        <v>794999</v>
      </c>
      <c r="BS13" s="56">
        <v>286965</v>
      </c>
      <c r="BT13" s="56">
        <v>539</v>
      </c>
      <c r="BU13" s="56">
        <v>88028</v>
      </c>
      <c r="BV13" s="56">
        <v>80118</v>
      </c>
      <c r="BW13" s="56">
        <v>82227</v>
      </c>
      <c r="BX13" s="56">
        <v>22577</v>
      </c>
      <c r="BY13" s="56">
        <v>272950</v>
      </c>
      <c r="BZ13" s="56">
        <v>10942</v>
      </c>
      <c r="CA13" s="56">
        <v>284431</v>
      </c>
      <c r="CB13" s="56">
        <v>69</v>
      </c>
      <c r="CC13" s="56">
        <v>13384</v>
      </c>
      <c r="CD13" s="56">
        <v>12940</v>
      </c>
      <c r="CE13" s="56">
        <v>14734</v>
      </c>
      <c r="CF13" s="56">
        <v>1084</v>
      </c>
      <c r="CG13" s="56">
        <v>42142</v>
      </c>
      <c r="CH13" s="56">
        <v>42211</v>
      </c>
      <c r="CI13" s="56">
        <v>0</v>
      </c>
      <c r="CJ13" s="56">
        <v>8133</v>
      </c>
      <c r="CK13" s="56">
        <v>741</v>
      </c>
      <c r="CL13" s="56">
        <v>28631</v>
      </c>
      <c r="CM13" s="56">
        <v>37505</v>
      </c>
      <c r="CN13" s="56">
        <v>0</v>
      </c>
      <c r="CO13" s="56">
        <v>37505</v>
      </c>
      <c r="CP13" s="56">
        <v>0</v>
      </c>
      <c r="CQ13" s="56">
        <v>285</v>
      </c>
      <c r="CR13" s="56">
        <v>8</v>
      </c>
      <c r="CS13" s="56">
        <v>2847</v>
      </c>
      <c r="CT13" s="56">
        <v>3140</v>
      </c>
      <c r="CU13" s="56">
        <v>3140</v>
      </c>
      <c r="CV13" s="56">
        <v>5386</v>
      </c>
      <c r="CW13" s="56">
        <v>7052</v>
      </c>
      <c r="CX13" s="56">
        <v>2038</v>
      </c>
      <c r="CY13" s="56">
        <v>0</v>
      </c>
      <c r="CZ13" s="56">
        <v>0</v>
      </c>
      <c r="DA13" s="56">
        <v>0</v>
      </c>
      <c r="DB13" s="56">
        <v>17</v>
      </c>
      <c r="DC13" s="56">
        <v>77.900000000000006</v>
      </c>
      <c r="DD13" s="56">
        <v>94.9</v>
      </c>
      <c r="DE13" s="56">
        <v>220</v>
      </c>
      <c r="DF13" s="56">
        <v>7936</v>
      </c>
      <c r="DG13" s="56">
        <v>343799</v>
      </c>
      <c r="DH13" s="56">
        <v>375358</v>
      </c>
      <c r="DI13" s="56">
        <v>458216</v>
      </c>
      <c r="DJ13" s="56">
        <v>82448</v>
      </c>
      <c r="DK13" s="56">
        <v>1259821</v>
      </c>
      <c r="DL13" s="56">
        <v>15253</v>
      </c>
      <c r="DM13" s="56">
        <v>3423</v>
      </c>
      <c r="DN13" s="56">
        <v>53219</v>
      </c>
      <c r="DO13" s="56">
        <v>71895</v>
      </c>
      <c r="DP13" s="56">
        <v>56096</v>
      </c>
      <c r="DQ13" s="56">
        <v>56741</v>
      </c>
      <c r="DR13" s="56">
        <v>55263</v>
      </c>
      <c r="DS13" s="56">
        <v>0</v>
      </c>
      <c r="DT13" s="56">
        <v>0</v>
      </c>
      <c r="DU13" s="56">
        <v>0</v>
      </c>
      <c r="DV13" s="56">
        <v>38485</v>
      </c>
      <c r="DW13" s="56">
        <v>30377</v>
      </c>
      <c r="DX13" s="56">
        <v>52</v>
      </c>
      <c r="DY13" s="56">
        <v>61</v>
      </c>
      <c r="DZ13" s="56">
        <v>70</v>
      </c>
      <c r="EA13" s="56" t="s">
        <v>558</v>
      </c>
      <c r="EB13" s="56" t="s">
        <v>558</v>
      </c>
      <c r="EC13" s="56" t="s">
        <v>558</v>
      </c>
      <c r="ED13" s="56">
        <v>46862</v>
      </c>
      <c r="EE13" s="56">
        <v>217</v>
      </c>
      <c r="EF13" s="56">
        <v>1989494</v>
      </c>
      <c r="EG13" s="56">
        <v>0</v>
      </c>
      <c r="EH13" s="56" t="s">
        <v>558</v>
      </c>
      <c r="EI13" s="56">
        <v>11</v>
      </c>
      <c r="EJ13" s="56">
        <v>1784291</v>
      </c>
      <c r="EK13" s="56">
        <v>2</v>
      </c>
      <c r="EL13" s="56">
        <v>12</v>
      </c>
      <c r="EM13" s="56">
        <v>3076310</v>
      </c>
      <c r="EN13" s="56">
        <v>1069113</v>
      </c>
      <c r="EO13" s="56">
        <v>1569</v>
      </c>
      <c r="EP13" s="56">
        <v>65085</v>
      </c>
      <c r="EQ13" s="56">
        <v>93734</v>
      </c>
      <c r="ER13" s="56">
        <v>72287</v>
      </c>
      <c r="ES13" s="56">
        <v>14620</v>
      </c>
      <c r="ET13" s="56">
        <v>51858</v>
      </c>
      <c r="EU13" s="56">
        <v>9914.76</v>
      </c>
      <c r="EV13" s="56">
        <v>160</v>
      </c>
      <c r="EW13" s="56">
        <v>28903</v>
      </c>
      <c r="EX13" s="56">
        <v>59376</v>
      </c>
      <c r="EY13" s="56">
        <v>7200</v>
      </c>
      <c r="EZ13" s="56" t="s">
        <v>3613</v>
      </c>
      <c r="FA13" s="56">
        <v>0</v>
      </c>
      <c r="FB13" s="56">
        <v>0</v>
      </c>
      <c r="FC13" s="56">
        <v>0</v>
      </c>
      <c r="FD13" s="56">
        <v>0</v>
      </c>
      <c r="FE13" s="56">
        <v>24872</v>
      </c>
      <c r="FF13" s="56">
        <v>0</v>
      </c>
      <c r="FG13" s="56">
        <v>429578.76</v>
      </c>
      <c r="FH13" s="56">
        <v>283371</v>
      </c>
      <c r="FI13" s="56">
        <v>174144</v>
      </c>
      <c r="FJ13" s="56">
        <v>25258</v>
      </c>
      <c r="FK13" s="56">
        <v>16300</v>
      </c>
      <c r="FL13" s="56">
        <v>1178231</v>
      </c>
      <c r="FM13" s="56">
        <v>6252305.7599999998</v>
      </c>
      <c r="FN13" s="56">
        <v>68384</v>
      </c>
      <c r="FO13" s="56">
        <v>3478</v>
      </c>
      <c r="FP13" s="56">
        <v>0</v>
      </c>
      <c r="FQ13" s="56">
        <v>24455</v>
      </c>
      <c r="FR13" s="56">
        <v>0</v>
      </c>
      <c r="FS13" s="56">
        <v>0</v>
      </c>
      <c r="FT13" s="56">
        <v>0</v>
      </c>
      <c r="FU13" s="56">
        <v>359634</v>
      </c>
      <c r="FV13" s="56">
        <v>0</v>
      </c>
      <c r="FW13" s="56">
        <v>455951</v>
      </c>
      <c r="FX13" s="56">
        <v>5796354.7599999998</v>
      </c>
      <c r="FY13" s="56">
        <v>843456</v>
      </c>
      <c r="FZ13" s="56">
        <v>3278568</v>
      </c>
      <c r="GA13" s="56">
        <v>844302</v>
      </c>
      <c r="GB13" s="56">
        <v>429579</v>
      </c>
      <c r="GC13" s="56">
        <v>1720836</v>
      </c>
      <c r="GD13" s="56">
        <v>6273285</v>
      </c>
      <c r="GE13" s="56">
        <v>452372</v>
      </c>
      <c r="GF13" s="56">
        <v>5820913</v>
      </c>
      <c r="GG13" s="56">
        <v>843456</v>
      </c>
      <c r="GH13" s="56">
        <v>619117</v>
      </c>
      <c r="GI13" s="56">
        <v>394537</v>
      </c>
      <c r="GJ13" s="56">
        <v>0</v>
      </c>
      <c r="GK13" s="56">
        <v>0</v>
      </c>
      <c r="GL13" s="56">
        <v>0</v>
      </c>
      <c r="GM13" s="56">
        <v>10804</v>
      </c>
      <c r="GN13" s="56">
        <v>1024458</v>
      </c>
      <c r="GO13" s="56" t="s">
        <v>7350</v>
      </c>
      <c r="GP13" s="56">
        <v>0</v>
      </c>
      <c r="GQ13" s="56" t="s">
        <v>7351</v>
      </c>
      <c r="GR13" s="56" t="s">
        <v>7352</v>
      </c>
      <c r="GS13" s="56" t="s">
        <v>7353</v>
      </c>
      <c r="GT13" s="56" t="s">
        <v>558</v>
      </c>
      <c r="GU13" s="56" t="s">
        <v>558</v>
      </c>
      <c r="GV13" s="56" t="s">
        <v>558</v>
      </c>
      <c r="GW13" s="56">
        <v>11</v>
      </c>
      <c r="GX13" s="56">
        <v>0</v>
      </c>
      <c r="GY13" s="56">
        <v>11</v>
      </c>
      <c r="GZ13" s="56">
        <v>0</v>
      </c>
      <c r="HA13" s="56">
        <v>0</v>
      </c>
      <c r="HB13" s="56">
        <v>0</v>
      </c>
      <c r="HD13" s="56">
        <f t="shared" si="0"/>
        <v>37505</v>
      </c>
      <c r="HE13" s="56">
        <f t="shared" si="1"/>
        <v>3140</v>
      </c>
      <c r="HF13" s="56">
        <f t="shared" si="2"/>
        <v>71895</v>
      </c>
    </row>
    <row r="14" spans="1:226" ht="12.75" customHeight="1" x14ac:dyDescent="0.3">
      <c r="A14" s="56" t="s">
        <v>223</v>
      </c>
      <c r="B14" s="56">
        <v>12</v>
      </c>
      <c r="C14" s="56" t="s">
        <v>241</v>
      </c>
      <c r="D14" s="56" t="s">
        <v>3671</v>
      </c>
      <c r="E14" s="56" t="s">
        <v>1891</v>
      </c>
      <c r="F14" s="56" t="s">
        <v>907</v>
      </c>
      <c r="G14" s="56">
        <v>45</v>
      </c>
      <c r="H14" s="56">
        <v>0</v>
      </c>
      <c r="I14" s="56" t="s">
        <v>6841</v>
      </c>
      <c r="J14" s="56" t="s">
        <v>39</v>
      </c>
      <c r="L14" s="56" t="s">
        <v>703</v>
      </c>
      <c r="M14" s="56">
        <v>5</v>
      </c>
      <c r="N14" s="56">
        <v>0</v>
      </c>
      <c r="O14" s="56">
        <v>2</v>
      </c>
      <c r="P14" s="56">
        <v>0</v>
      </c>
      <c r="Q14" s="56">
        <v>0</v>
      </c>
      <c r="R14" s="56">
        <v>0</v>
      </c>
      <c r="S14" s="56">
        <v>1</v>
      </c>
      <c r="T14" s="56">
        <v>0</v>
      </c>
      <c r="U14" s="56">
        <v>0</v>
      </c>
      <c r="V14" s="56">
        <v>0</v>
      </c>
      <c r="W14" s="56">
        <v>0</v>
      </c>
      <c r="X14" s="56">
        <v>0</v>
      </c>
      <c r="Y14" s="56">
        <v>0</v>
      </c>
      <c r="Z14" s="56">
        <v>0</v>
      </c>
      <c r="AA14" s="56">
        <v>8</v>
      </c>
      <c r="AB14" s="56">
        <v>0</v>
      </c>
      <c r="AC14" s="56">
        <v>0</v>
      </c>
      <c r="AD14" s="56">
        <v>0</v>
      </c>
      <c r="AE14" s="56">
        <v>0</v>
      </c>
      <c r="AF14" s="56">
        <v>0</v>
      </c>
      <c r="AG14" s="56">
        <v>0</v>
      </c>
      <c r="AH14" s="56">
        <v>0</v>
      </c>
      <c r="AI14" s="56">
        <v>0</v>
      </c>
      <c r="AJ14" s="56">
        <v>0</v>
      </c>
      <c r="AK14" s="56">
        <v>0</v>
      </c>
      <c r="AL14" s="56">
        <v>0</v>
      </c>
      <c r="AM14" s="56">
        <v>0</v>
      </c>
      <c r="AN14" s="56">
        <v>0</v>
      </c>
      <c r="AO14" s="56">
        <v>0</v>
      </c>
      <c r="AP14" s="56">
        <v>0</v>
      </c>
      <c r="AQ14" s="56">
        <v>5</v>
      </c>
      <c r="AR14" s="56">
        <v>0</v>
      </c>
      <c r="AS14" s="56">
        <v>2</v>
      </c>
      <c r="AT14" s="56">
        <v>0</v>
      </c>
      <c r="AU14" s="56">
        <v>0</v>
      </c>
      <c r="AV14" s="56">
        <v>0</v>
      </c>
      <c r="AW14" s="56">
        <v>1</v>
      </c>
      <c r="AX14" s="56">
        <v>0</v>
      </c>
      <c r="AY14" s="56">
        <v>0</v>
      </c>
      <c r="AZ14" s="56">
        <v>0</v>
      </c>
      <c r="BA14" s="56">
        <v>0</v>
      </c>
      <c r="BB14" s="56">
        <v>0</v>
      </c>
      <c r="BC14" s="56">
        <v>0</v>
      </c>
      <c r="BD14" s="56">
        <v>0</v>
      </c>
      <c r="BE14" s="56">
        <v>8</v>
      </c>
      <c r="BF14" s="56">
        <v>1</v>
      </c>
      <c r="BG14" s="56">
        <v>0</v>
      </c>
      <c r="BH14" s="56">
        <v>0</v>
      </c>
      <c r="BI14" s="56">
        <v>0</v>
      </c>
      <c r="BJ14" s="56" t="s">
        <v>3329</v>
      </c>
      <c r="BK14" s="56">
        <v>140994</v>
      </c>
      <c r="BL14" s="56" t="s">
        <v>3329</v>
      </c>
      <c r="BM14" s="56">
        <v>526830</v>
      </c>
      <c r="BN14" s="56">
        <v>192</v>
      </c>
      <c r="BO14" s="56">
        <v>576969</v>
      </c>
      <c r="BP14" s="56">
        <v>220114</v>
      </c>
      <c r="BQ14" s="56">
        <v>8</v>
      </c>
      <c r="BR14" s="56" t="s">
        <v>558</v>
      </c>
      <c r="BS14" s="56">
        <v>316453</v>
      </c>
      <c r="BT14" s="56">
        <v>11543</v>
      </c>
      <c r="BU14" s="56">
        <v>97382</v>
      </c>
      <c r="BV14" s="56">
        <v>89025</v>
      </c>
      <c r="BW14" s="56">
        <v>112499</v>
      </c>
      <c r="BX14" s="56">
        <v>24226</v>
      </c>
      <c r="BY14" s="56">
        <v>323132</v>
      </c>
      <c r="BZ14" s="56">
        <v>0</v>
      </c>
      <c r="CA14" s="56">
        <v>334675</v>
      </c>
      <c r="CB14" s="56">
        <v>21</v>
      </c>
      <c r="CC14" s="56">
        <v>20455</v>
      </c>
      <c r="CD14" s="56">
        <v>4346</v>
      </c>
      <c r="CE14" s="56">
        <v>21133</v>
      </c>
      <c r="CF14" s="56">
        <v>756</v>
      </c>
      <c r="CG14" s="56">
        <v>46690</v>
      </c>
      <c r="CH14" s="56">
        <v>46711</v>
      </c>
      <c r="CI14" s="56">
        <v>0</v>
      </c>
      <c r="CJ14" s="56">
        <v>6218</v>
      </c>
      <c r="CK14" s="56">
        <v>365</v>
      </c>
      <c r="CL14" s="56">
        <v>21219</v>
      </c>
      <c r="CM14" s="56">
        <v>27802</v>
      </c>
      <c r="CN14" s="56">
        <v>0</v>
      </c>
      <c r="CO14" s="56">
        <v>27802</v>
      </c>
      <c r="CP14" s="56">
        <v>0</v>
      </c>
      <c r="CQ14" s="56">
        <v>586</v>
      </c>
      <c r="CR14" s="56">
        <v>42</v>
      </c>
      <c r="CS14" s="56">
        <v>1366</v>
      </c>
      <c r="CT14" s="56">
        <v>1994</v>
      </c>
      <c r="CU14" s="56">
        <v>1994</v>
      </c>
      <c r="CV14" s="56">
        <v>6267</v>
      </c>
      <c r="CW14" s="56">
        <v>2752</v>
      </c>
      <c r="CX14" s="56">
        <v>4921</v>
      </c>
      <c r="CY14" s="56">
        <v>28650</v>
      </c>
      <c r="CZ14" s="56">
        <v>0</v>
      </c>
      <c r="DA14" s="56">
        <v>0</v>
      </c>
      <c r="DB14" s="56">
        <v>3</v>
      </c>
      <c r="DC14" s="56">
        <v>107.4</v>
      </c>
      <c r="DD14" s="56">
        <v>110.4</v>
      </c>
      <c r="DE14" s="56">
        <v>153</v>
      </c>
      <c r="DF14" s="56">
        <v>3458</v>
      </c>
      <c r="DG14" s="56">
        <v>169511</v>
      </c>
      <c r="DH14" s="56">
        <v>134398</v>
      </c>
      <c r="DI14" s="56">
        <v>336412</v>
      </c>
      <c r="DJ14" s="56">
        <v>33219</v>
      </c>
      <c r="DK14" s="56">
        <v>673540</v>
      </c>
      <c r="DL14" s="56">
        <v>5419</v>
      </c>
      <c r="DM14" s="56">
        <v>1264</v>
      </c>
      <c r="DN14" s="56">
        <v>51524</v>
      </c>
      <c r="DO14" s="56">
        <v>58207</v>
      </c>
      <c r="DP14" s="56">
        <v>39967</v>
      </c>
      <c r="DQ14" s="56">
        <v>68255</v>
      </c>
      <c r="DR14" s="56">
        <v>18701</v>
      </c>
      <c r="DS14" s="56">
        <v>73574</v>
      </c>
      <c r="DT14" s="56">
        <v>0</v>
      </c>
      <c r="DU14" s="56">
        <v>0</v>
      </c>
      <c r="DV14" s="56">
        <v>37345</v>
      </c>
      <c r="DW14" s="56">
        <v>37345</v>
      </c>
      <c r="DX14" s="56">
        <v>33.200000000000003</v>
      </c>
      <c r="DY14" s="56">
        <v>58.61</v>
      </c>
      <c r="DZ14" s="56">
        <v>79.06</v>
      </c>
      <c r="EA14" s="56" t="s">
        <v>558</v>
      </c>
      <c r="EB14" s="56" t="s">
        <v>558</v>
      </c>
      <c r="EC14" s="56" t="s">
        <v>558</v>
      </c>
      <c r="ED14" s="56">
        <v>31844</v>
      </c>
      <c r="EE14" s="56">
        <v>51</v>
      </c>
      <c r="EF14" s="56">
        <v>1872583</v>
      </c>
      <c r="EG14" s="56">
        <v>0</v>
      </c>
      <c r="EH14" s="56" t="s">
        <v>558</v>
      </c>
      <c r="EI14" s="56">
        <v>7</v>
      </c>
      <c r="EJ14" s="56">
        <v>2130768</v>
      </c>
      <c r="EK14" s="56">
        <v>14</v>
      </c>
      <c r="EL14" s="56">
        <v>0</v>
      </c>
      <c r="EM14" s="56">
        <v>4313178.9400000004</v>
      </c>
      <c r="EN14" s="56">
        <v>1531246.61</v>
      </c>
      <c r="EO14" s="56">
        <v>388884.33</v>
      </c>
      <c r="EP14" s="56" t="s">
        <v>3590</v>
      </c>
      <c r="EQ14" s="56" t="s">
        <v>3590</v>
      </c>
      <c r="ER14" s="56" t="s">
        <v>3590</v>
      </c>
      <c r="ES14" s="56" t="s">
        <v>3590</v>
      </c>
      <c r="ET14" s="56">
        <v>43982.85</v>
      </c>
      <c r="EU14" s="56" t="s">
        <v>3590</v>
      </c>
      <c r="EV14" s="56" t="s">
        <v>3590</v>
      </c>
      <c r="EW14" s="56" t="s">
        <v>3590</v>
      </c>
      <c r="EX14" s="56" t="s">
        <v>3590</v>
      </c>
      <c r="EY14" s="56" t="s">
        <v>3590</v>
      </c>
      <c r="EZ14" s="56" t="s">
        <v>3590</v>
      </c>
      <c r="FA14" s="56" t="s">
        <v>3590</v>
      </c>
      <c r="FB14" s="56">
        <v>0</v>
      </c>
      <c r="FC14" s="56">
        <v>0</v>
      </c>
      <c r="FD14" s="56" t="s">
        <v>3590</v>
      </c>
      <c r="FE14" s="56">
        <v>0</v>
      </c>
      <c r="FF14" s="56">
        <v>0</v>
      </c>
      <c r="FG14" s="56">
        <v>432867.18</v>
      </c>
      <c r="FH14" s="56">
        <v>115371.72</v>
      </c>
      <c r="FI14" s="56">
        <v>543987.47</v>
      </c>
      <c r="FJ14" s="56">
        <v>10423.58</v>
      </c>
      <c r="FK14" s="56">
        <v>2206.6</v>
      </c>
      <c r="FL14" s="56">
        <v>1186245.33</v>
      </c>
      <c r="FM14" s="56">
        <v>8135527.4299999997</v>
      </c>
      <c r="FN14" s="56">
        <v>36703.300000000003</v>
      </c>
      <c r="FO14" s="56">
        <v>0</v>
      </c>
      <c r="FP14" s="56">
        <v>155002.73000000001</v>
      </c>
      <c r="FQ14" s="56">
        <v>0</v>
      </c>
      <c r="FR14" s="56">
        <v>0</v>
      </c>
      <c r="FS14" s="56">
        <v>0</v>
      </c>
      <c r="FT14" s="56">
        <v>0</v>
      </c>
      <c r="FU14" s="56">
        <v>27882.639999999999</v>
      </c>
      <c r="FV14" s="56">
        <v>1025000</v>
      </c>
      <c r="FW14" s="56">
        <v>1244588.67</v>
      </c>
      <c r="FX14" s="56">
        <v>6890938.7599999998</v>
      </c>
      <c r="FY14" s="56">
        <v>553637.80000000005</v>
      </c>
      <c r="FZ14" s="56">
        <v>4642237</v>
      </c>
      <c r="GA14" s="56">
        <v>1512043.43</v>
      </c>
      <c r="GB14" s="56">
        <v>432867.18</v>
      </c>
      <c r="GC14" s="56">
        <v>1858234.7</v>
      </c>
      <c r="GD14" s="56">
        <v>8445382.3099999987</v>
      </c>
      <c r="GE14" s="56">
        <v>1244588.67</v>
      </c>
      <c r="GF14" s="56">
        <v>7200793.6399999987</v>
      </c>
      <c r="GG14" s="56">
        <v>553638</v>
      </c>
      <c r="GH14" s="56" t="s">
        <v>558</v>
      </c>
      <c r="GI14" s="56" t="s">
        <v>558</v>
      </c>
      <c r="GJ14" s="56" t="s">
        <v>558</v>
      </c>
      <c r="GK14" s="56">
        <v>0</v>
      </c>
      <c r="GL14" s="56">
        <v>0</v>
      </c>
      <c r="GM14" s="56" t="s">
        <v>558</v>
      </c>
      <c r="GN14" s="56" t="s">
        <v>558</v>
      </c>
      <c r="GO14" s="56" t="s">
        <v>558</v>
      </c>
      <c r="GP14" s="56" t="s">
        <v>558</v>
      </c>
      <c r="GQ14" s="56" t="s">
        <v>7354</v>
      </c>
      <c r="GR14" s="56" t="s">
        <v>558</v>
      </c>
      <c r="GS14" s="56" t="s">
        <v>558</v>
      </c>
      <c r="GT14" s="56" t="s">
        <v>558</v>
      </c>
      <c r="GU14" s="56" t="s">
        <v>558</v>
      </c>
      <c r="GV14" s="56" t="s">
        <v>7355</v>
      </c>
      <c r="GW14" s="56">
        <v>8</v>
      </c>
      <c r="GX14" s="56">
        <v>0</v>
      </c>
      <c r="GY14" s="56">
        <v>8</v>
      </c>
      <c r="GZ14" s="56">
        <v>0</v>
      </c>
      <c r="HA14" s="56">
        <v>0</v>
      </c>
      <c r="HB14" s="56">
        <v>0</v>
      </c>
      <c r="HD14" s="56">
        <f t="shared" si="0"/>
        <v>27802</v>
      </c>
      <c r="HE14" s="56">
        <f t="shared" si="1"/>
        <v>1994</v>
      </c>
      <c r="HF14" s="56">
        <f t="shared" si="2"/>
        <v>58207</v>
      </c>
    </row>
    <row r="15" spans="1:226" ht="12.75" customHeight="1" x14ac:dyDescent="0.3">
      <c r="A15" s="56" t="s">
        <v>223</v>
      </c>
      <c r="B15" s="56">
        <v>13</v>
      </c>
      <c r="C15" s="56" t="s">
        <v>241</v>
      </c>
      <c r="D15" s="56" t="s">
        <v>3672</v>
      </c>
      <c r="E15" s="56" t="s">
        <v>1892</v>
      </c>
      <c r="F15" s="56" t="s">
        <v>907</v>
      </c>
      <c r="G15" s="56">
        <v>45</v>
      </c>
      <c r="H15" s="56">
        <v>0</v>
      </c>
      <c r="I15" s="56" t="s">
        <v>6841</v>
      </c>
      <c r="J15" s="56" t="s">
        <v>39</v>
      </c>
      <c r="L15" s="56" t="s">
        <v>705</v>
      </c>
      <c r="M15" s="56">
        <v>0</v>
      </c>
      <c r="N15" s="56">
        <v>0</v>
      </c>
      <c r="O15" s="56">
        <v>3</v>
      </c>
      <c r="P15" s="56">
        <v>2</v>
      </c>
      <c r="Q15" s="56">
        <v>0</v>
      </c>
      <c r="R15" s="56">
        <v>0</v>
      </c>
      <c r="S15" s="56">
        <v>6</v>
      </c>
      <c r="T15" s="56">
        <v>0</v>
      </c>
      <c r="U15" s="56">
        <v>0</v>
      </c>
      <c r="V15" s="56">
        <v>0</v>
      </c>
      <c r="W15" s="56">
        <v>0</v>
      </c>
      <c r="X15" s="56">
        <v>0</v>
      </c>
      <c r="Y15" s="56">
        <v>0</v>
      </c>
      <c r="Z15" s="56">
        <v>0</v>
      </c>
      <c r="AA15" s="56">
        <v>11</v>
      </c>
      <c r="AB15" s="56">
        <v>0</v>
      </c>
      <c r="AC15" s="56">
        <v>0</v>
      </c>
      <c r="AD15" s="56">
        <v>0</v>
      </c>
      <c r="AE15" s="56">
        <v>0</v>
      </c>
      <c r="AF15" s="56">
        <v>0</v>
      </c>
      <c r="AG15" s="56">
        <v>0</v>
      </c>
      <c r="AH15" s="56">
        <v>0</v>
      </c>
      <c r="AI15" s="56">
        <v>0</v>
      </c>
      <c r="AJ15" s="56">
        <v>0</v>
      </c>
      <c r="AK15" s="56">
        <v>0</v>
      </c>
      <c r="AL15" s="56">
        <v>0</v>
      </c>
      <c r="AM15" s="56">
        <v>0</v>
      </c>
      <c r="AN15" s="56">
        <v>0</v>
      </c>
      <c r="AO15" s="56">
        <v>0</v>
      </c>
      <c r="AP15" s="56">
        <v>0</v>
      </c>
      <c r="AQ15" s="56">
        <v>0</v>
      </c>
      <c r="AR15" s="56">
        <v>0</v>
      </c>
      <c r="AS15" s="56">
        <v>3</v>
      </c>
      <c r="AT15" s="56">
        <v>2</v>
      </c>
      <c r="AU15" s="56">
        <v>0</v>
      </c>
      <c r="AV15" s="56">
        <v>0</v>
      </c>
      <c r="AW15" s="56">
        <v>6</v>
      </c>
      <c r="AX15" s="56">
        <v>0</v>
      </c>
      <c r="AY15" s="56">
        <v>0</v>
      </c>
      <c r="AZ15" s="56">
        <v>0</v>
      </c>
      <c r="BA15" s="56">
        <v>0</v>
      </c>
      <c r="BB15" s="56">
        <v>0</v>
      </c>
      <c r="BC15" s="56">
        <v>0</v>
      </c>
      <c r="BD15" s="56">
        <v>0</v>
      </c>
      <c r="BE15" s="56">
        <v>11</v>
      </c>
      <c r="BF15" s="56">
        <v>1</v>
      </c>
      <c r="BG15" s="56">
        <v>0</v>
      </c>
      <c r="BH15" s="56">
        <v>0</v>
      </c>
      <c r="BI15" s="56">
        <v>0</v>
      </c>
      <c r="BJ15" s="56" t="s">
        <v>3332</v>
      </c>
      <c r="BK15" s="56">
        <v>235406</v>
      </c>
      <c r="BL15" s="56" t="s">
        <v>3332</v>
      </c>
      <c r="BM15" s="56">
        <v>228646</v>
      </c>
      <c r="BN15" s="56">
        <v>253</v>
      </c>
      <c r="BO15" s="56">
        <v>563108</v>
      </c>
      <c r="BP15" s="56">
        <v>168198</v>
      </c>
      <c r="BQ15" s="56">
        <v>11</v>
      </c>
      <c r="BR15" s="56">
        <v>55401</v>
      </c>
      <c r="BS15" s="56">
        <v>532308</v>
      </c>
      <c r="BT15" s="56">
        <v>22758</v>
      </c>
      <c r="BU15" s="56">
        <v>108633</v>
      </c>
      <c r="BV15" s="56">
        <v>106587</v>
      </c>
      <c r="BW15" s="56">
        <v>138206</v>
      </c>
      <c r="BX15" s="56">
        <v>60154</v>
      </c>
      <c r="BY15" s="56">
        <v>413580</v>
      </c>
      <c r="BZ15" s="56">
        <v>97468</v>
      </c>
      <c r="CA15" s="56">
        <v>533806</v>
      </c>
      <c r="CB15" s="56">
        <v>39</v>
      </c>
      <c r="CC15" s="56">
        <v>14152</v>
      </c>
      <c r="CD15" s="56">
        <v>9425</v>
      </c>
      <c r="CE15" s="56">
        <v>13735</v>
      </c>
      <c r="CF15" s="56">
        <v>1525</v>
      </c>
      <c r="CG15" s="56">
        <v>38837</v>
      </c>
      <c r="CH15" s="56">
        <v>38876</v>
      </c>
      <c r="CI15" s="56">
        <v>0</v>
      </c>
      <c r="CJ15" s="56">
        <v>4882</v>
      </c>
      <c r="CK15" s="56">
        <v>1968</v>
      </c>
      <c r="CL15" s="56">
        <v>12709</v>
      </c>
      <c r="CM15" s="56">
        <v>19559</v>
      </c>
      <c r="CN15" s="56">
        <v>4302</v>
      </c>
      <c r="CO15" s="56">
        <v>23861</v>
      </c>
      <c r="CP15" s="56">
        <v>0</v>
      </c>
      <c r="CQ15" s="56">
        <v>225</v>
      </c>
      <c r="CR15" s="56">
        <v>90</v>
      </c>
      <c r="CS15" s="56">
        <v>633</v>
      </c>
      <c r="CT15" s="56">
        <v>948</v>
      </c>
      <c r="CU15" s="56">
        <v>948</v>
      </c>
      <c r="CV15" s="56">
        <v>21371</v>
      </c>
      <c r="CW15" s="56">
        <v>7095</v>
      </c>
      <c r="CX15" s="56">
        <v>3723</v>
      </c>
      <c r="CY15" s="56">
        <v>15000000</v>
      </c>
      <c r="CZ15" s="56">
        <v>0</v>
      </c>
      <c r="DA15" s="56">
        <v>0</v>
      </c>
      <c r="DB15" s="56">
        <v>14.5</v>
      </c>
      <c r="DC15" s="56">
        <v>54</v>
      </c>
      <c r="DD15" s="56">
        <v>68.5</v>
      </c>
      <c r="DE15" s="56">
        <v>169</v>
      </c>
      <c r="DF15" s="56">
        <v>3767</v>
      </c>
      <c r="DG15" s="56">
        <v>362184</v>
      </c>
      <c r="DH15" s="56">
        <v>318731</v>
      </c>
      <c r="DI15" s="56">
        <v>616995</v>
      </c>
      <c r="DJ15" s="56">
        <v>108881</v>
      </c>
      <c r="DK15" s="56">
        <v>1406791</v>
      </c>
      <c r="DL15" s="56">
        <v>7697</v>
      </c>
      <c r="DM15" s="56">
        <v>4145</v>
      </c>
      <c r="DN15" s="56">
        <v>22470</v>
      </c>
      <c r="DO15" s="56">
        <v>34312</v>
      </c>
      <c r="DP15" s="56">
        <v>22693</v>
      </c>
      <c r="DQ15" s="56">
        <v>23647</v>
      </c>
      <c r="DR15" s="56">
        <v>9505</v>
      </c>
      <c r="DS15" s="56">
        <v>171150</v>
      </c>
      <c r="DT15" s="56">
        <v>0</v>
      </c>
      <c r="DU15" s="56">
        <v>0</v>
      </c>
      <c r="DV15" s="56">
        <v>57850</v>
      </c>
      <c r="DW15" s="56">
        <v>40617</v>
      </c>
      <c r="DX15" s="56">
        <v>60</v>
      </c>
      <c r="DY15" s="56">
        <v>79</v>
      </c>
      <c r="DZ15" s="56">
        <v>90</v>
      </c>
      <c r="EA15" s="56">
        <v>119800</v>
      </c>
      <c r="EB15" s="56">
        <v>8150</v>
      </c>
      <c r="EC15" s="56" t="s">
        <v>778</v>
      </c>
      <c r="ED15" s="56">
        <v>45061</v>
      </c>
      <c r="EE15" s="56">
        <v>255</v>
      </c>
      <c r="EF15" s="56">
        <v>1344066</v>
      </c>
      <c r="EG15" s="56">
        <v>0</v>
      </c>
      <c r="EH15" s="56" t="s">
        <v>56</v>
      </c>
      <c r="EI15" s="56">
        <v>11</v>
      </c>
      <c r="EJ15" s="56">
        <v>39767</v>
      </c>
      <c r="EK15" s="56">
        <v>27</v>
      </c>
      <c r="EL15" s="56">
        <v>478</v>
      </c>
      <c r="EM15" s="56">
        <v>2550638</v>
      </c>
      <c r="EN15" s="56">
        <v>621229</v>
      </c>
      <c r="EO15" s="56">
        <v>813.53</v>
      </c>
      <c r="EP15" s="56">
        <v>100316.28</v>
      </c>
      <c r="EQ15" s="56">
        <v>84058.92</v>
      </c>
      <c r="ER15" s="56">
        <v>65530</v>
      </c>
      <c r="ES15" s="56">
        <v>16382.312</v>
      </c>
      <c r="ET15" s="56">
        <v>27873</v>
      </c>
      <c r="EU15" s="56">
        <v>9570</v>
      </c>
      <c r="EV15" s="56">
        <v>3259</v>
      </c>
      <c r="EW15" s="56">
        <v>8271</v>
      </c>
      <c r="EX15" s="56">
        <v>14000</v>
      </c>
      <c r="EY15" s="56">
        <v>8489</v>
      </c>
      <c r="EZ15" s="56" t="s">
        <v>3613</v>
      </c>
      <c r="FA15" s="56">
        <v>2705</v>
      </c>
      <c r="FB15" s="56">
        <v>0</v>
      </c>
      <c r="FC15" s="56">
        <v>0</v>
      </c>
      <c r="FD15" s="56">
        <v>25909</v>
      </c>
      <c r="FE15" s="56">
        <v>0</v>
      </c>
      <c r="FF15" s="56">
        <v>0</v>
      </c>
      <c r="FG15" s="56">
        <v>367177.04199999996</v>
      </c>
      <c r="FH15" s="56">
        <v>207644</v>
      </c>
      <c r="FI15" s="56">
        <v>453312</v>
      </c>
      <c r="FJ15" s="56">
        <v>0</v>
      </c>
      <c r="FK15" s="56">
        <v>0</v>
      </c>
      <c r="FL15" s="56">
        <v>193528</v>
      </c>
      <c r="FM15" s="56">
        <v>4393528.0419999994</v>
      </c>
      <c r="FN15" s="56">
        <v>43403</v>
      </c>
      <c r="FO15" s="56">
        <v>5910</v>
      </c>
      <c r="FP15" s="56">
        <v>270294</v>
      </c>
      <c r="FQ15" s="56">
        <v>13447</v>
      </c>
      <c r="FR15" s="56">
        <v>0</v>
      </c>
      <c r="FS15" s="56">
        <v>0</v>
      </c>
      <c r="FT15" s="56">
        <v>0</v>
      </c>
      <c r="FU15" s="56">
        <v>258845</v>
      </c>
      <c r="FV15" s="56">
        <v>0</v>
      </c>
      <c r="FW15" s="56">
        <v>591899</v>
      </c>
      <c r="FX15" s="56">
        <v>3801629.0419999994</v>
      </c>
      <c r="FY15" s="56" t="s">
        <v>558</v>
      </c>
      <c r="FZ15" s="56">
        <v>2550638</v>
      </c>
      <c r="GA15" s="56">
        <v>621229</v>
      </c>
      <c r="GB15" s="56">
        <v>371000</v>
      </c>
      <c r="GC15" s="56">
        <v>840000</v>
      </c>
      <c r="GD15" s="56">
        <v>4382867</v>
      </c>
      <c r="GE15" s="56">
        <v>500000</v>
      </c>
      <c r="GF15" s="56">
        <v>3882867</v>
      </c>
      <c r="GG15" s="56" t="s">
        <v>558</v>
      </c>
      <c r="GH15" s="56">
        <v>0</v>
      </c>
      <c r="GI15" s="56">
        <v>0</v>
      </c>
      <c r="GJ15" s="56">
        <v>0</v>
      </c>
      <c r="GK15" s="56">
        <v>0</v>
      </c>
      <c r="GL15" s="56">
        <v>0</v>
      </c>
      <c r="GM15" s="56">
        <v>0</v>
      </c>
      <c r="GN15" s="56">
        <v>0</v>
      </c>
      <c r="GO15" s="56" t="s">
        <v>558</v>
      </c>
      <c r="GP15" s="56" t="s">
        <v>3596</v>
      </c>
      <c r="GQ15" s="56" t="s">
        <v>558</v>
      </c>
      <c r="GR15" s="56" t="s">
        <v>558</v>
      </c>
      <c r="GS15" s="56">
        <v>0</v>
      </c>
      <c r="GT15" s="56" t="s">
        <v>7356</v>
      </c>
      <c r="GU15" s="56" t="s">
        <v>558</v>
      </c>
      <c r="GV15" s="56" t="s">
        <v>558</v>
      </c>
      <c r="GW15" s="56">
        <v>11</v>
      </c>
      <c r="GX15" s="56">
        <v>0</v>
      </c>
      <c r="GY15" s="56">
        <v>0</v>
      </c>
      <c r="GZ15" s="56">
        <v>0</v>
      </c>
      <c r="HA15" s="56">
        <v>11</v>
      </c>
      <c r="HB15" s="56">
        <v>0</v>
      </c>
      <c r="HD15" s="56">
        <f t="shared" si="0"/>
        <v>23861</v>
      </c>
      <c r="HE15" s="56">
        <f t="shared" si="1"/>
        <v>948</v>
      </c>
      <c r="HF15" s="56">
        <f t="shared" si="2"/>
        <v>34312</v>
      </c>
    </row>
    <row r="16" spans="1:226" ht="12.75" customHeight="1" x14ac:dyDescent="0.3">
      <c r="A16" s="56" t="s">
        <v>223</v>
      </c>
      <c r="B16" s="56">
        <v>14</v>
      </c>
      <c r="C16" s="56" t="s">
        <v>241</v>
      </c>
      <c r="D16" s="56" t="s">
        <v>3673</v>
      </c>
      <c r="E16" s="56" t="s">
        <v>1893</v>
      </c>
      <c r="F16" s="56" t="s">
        <v>907</v>
      </c>
      <c r="G16" s="56">
        <v>33</v>
      </c>
      <c r="H16" s="56">
        <v>0</v>
      </c>
      <c r="I16" s="56" t="s">
        <v>6841</v>
      </c>
      <c r="J16" s="56" t="s">
        <v>39</v>
      </c>
      <c r="L16" s="56" t="s">
        <v>707</v>
      </c>
      <c r="M16" s="56">
        <v>3</v>
      </c>
      <c r="N16" s="56">
        <v>7</v>
      </c>
      <c r="O16" s="56">
        <v>0</v>
      </c>
      <c r="P16" s="56">
        <v>0</v>
      </c>
      <c r="Q16" s="56">
        <v>1</v>
      </c>
      <c r="R16" s="56">
        <v>0</v>
      </c>
      <c r="S16" s="56">
        <v>0</v>
      </c>
      <c r="T16" s="56">
        <v>0</v>
      </c>
      <c r="U16" s="56">
        <v>0</v>
      </c>
      <c r="V16" s="56">
        <v>0</v>
      </c>
      <c r="W16" s="56">
        <v>0</v>
      </c>
      <c r="X16" s="56">
        <v>0</v>
      </c>
      <c r="Y16" s="56">
        <v>0</v>
      </c>
      <c r="Z16" s="56">
        <v>0</v>
      </c>
      <c r="AA16" s="56">
        <v>11</v>
      </c>
      <c r="AB16" s="56">
        <v>0</v>
      </c>
      <c r="AC16" s="56">
        <v>0</v>
      </c>
      <c r="AD16" s="56">
        <v>0</v>
      </c>
      <c r="AE16" s="56">
        <v>0</v>
      </c>
      <c r="AF16" s="56">
        <v>0</v>
      </c>
      <c r="AG16" s="56">
        <v>0</v>
      </c>
      <c r="AH16" s="56">
        <v>0</v>
      </c>
      <c r="AI16" s="56">
        <v>0</v>
      </c>
      <c r="AJ16" s="56">
        <v>0</v>
      </c>
      <c r="AK16" s="56">
        <v>0</v>
      </c>
      <c r="AL16" s="56">
        <v>0</v>
      </c>
      <c r="AM16" s="56">
        <v>0</v>
      </c>
      <c r="AN16" s="56">
        <v>0</v>
      </c>
      <c r="AO16" s="56">
        <v>0</v>
      </c>
      <c r="AP16" s="56">
        <v>0</v>
      </c>
      <c r="AQ16" s="56">
        <v>3</v>
      </c>
      <c r="AR16" s="56">
        <v>7</v>
      </c>
      <c r="AS16" s="56">
        <v>0</v>
      </c>
      <c r="AT16" s="56">
        <v>0</v>
      </c>
      <c r="AU16" s="56">
        <v>1</v>
      </c>
      <c r="AV16" s="56">
        <v>0</v>
      </c>
      <c r="AW16" s="56">
        <v>0</v>
      </c>
      <c r="AX16" s="56">
        <v>0</v>
      </c>
      <c r="AY16" s="56">
        <v>0</v>
      </c>
      <c r="AZ16" s="56">
        <v>0</v>
      </c>
      <c r="BA16" s="56">
        <v>0</v>
      </c>
      <c r="BB16" s="56">
        <v>0</v>
      </c>
      <c r="BC16" s="56">
        <v>0</v>
      </c>
      <c r="BD16" s="56">
        <v>0</v>
      </c>
      <c r="BE16" s="56">
        <v>11</v>
      </c>
      <c r="BF16" s="56">
        <v>1</v>
      </c>
      <c r="BG16" s="56">
        <v>0</v>
      </c>
      <c r="BH16" s="56" t="s">
        <v>558</v>
      </c>
      <c r="BI16" s="56">
        <v>0</v>
      </c>
      <c r="BJ16" s="56" t="s">
        <v>3449</v>
      </c>
      <c r="BK16" s="56">
        <v>158691</v>
      </c>
      <c r="BL16" s="56" t="s">
        <v>3455</v>
      </c>
      <c r="BM16" s="56">
        <v>289556</v>
      </c>
      <c r="BN16" s="56">
        <v>239</v>
      </c>
      <c r="BO16" s="56">
        <v>676818</v>
      </c>
      <c r="BP16" s="56">
        <v>209356</v>
      </c>
      <c r="BQ16" s="56">
        <v>11</v>
      </c>
      <c r="BR16" s="56" t="s">
        <v>558</v>
      </c>
      <c r="BS16" s="56">
        <v>531672</v>
      </c>
      <c r="BT16" s="56">
        <v>67888</v>
      </c>
      <c r="BU16" s="56">
        <v>51801</v>
      </c>
      <c r="BV16" s="56">
        <v>147149</v>
      </c>
      <c r="BW16" s="56">
        <v>63550</v>
      </c>
      <c r="BX16" s="56">
        <v>23353</v>
      </c>
      <c r="BY16" s="56">
        <v>285853</v>
      </c>
      <c r="BZ16" s="56">
        <v>90128</v>
      </c>
      <c r="CA16" s="56">
        <v>443869</v>
      </c>
      <c r="CB16" s="56">
        <v>1</v>
      </c>
      <c r="CC16" s="56">
        <v>12107</v>
      </c>
      <c r="CD16" s="56">
        <v>13205</v>
      </c>
      <c r="CE16" s="56">
        <v>13974</v>
      </c>
      <c r="CF16" s="56">
        <v>1728</v>
      </c>
      <c r="CG16" s="56">
        <v>41014</v>
      </c>
      <c r="CH16" s="56">
        <v>41015</v>
      </c>
      <c r="CI16" s="56">
        <v>67</v>
      </c>
      <c r="CJ16" s="56">
        <v>2067</v>
      </c>
      <c r="CK16" s="56">
        <v>401</v>
      </c>
      <c r="CL16" s="56">
        <v>20498</v>
      </c>
      <c r="CM16" s="56">
        <v>22966</v>
      </c>
      <c r="CN16" s="56">
        <v>1724</v>
      </c>
      <c r="CO16" s="56">
        <v>24757</v>
      </c>
      <c r="CP16" s="56" t="s">
        <v>558</v>
      </c>
      <c r="CQ16" s="56">
        <v>486</v>
      </c>
      <c r="CR16" s="56">
        <v>208</v>
      </c>
      <c r="CS16" s="56">
        <v>3153</v>
      </c>
      <c r="CT16" s="56">
        <v>3847</v>
      </c>
      <c r="CU16" s="56" t="s">
        <v>558</v>
      </c>
      <c r="CV16" s="56">
        <v>927</v>
      </c>
      <c r="CW16" s="56">
        <v>940</v>
      </c>
      <c r="CX16" s="56">
        <v>937</v>
      </c>
      <c r="CY16" s="56">
        <v>0</v>
      </c>
      <c r="CZ16" s="56">
        <v>0</v>
      </c>
      <c r="DA16" s="56">
        <v>0</v>
      </c>
      <c r="DB16" s="56" t="s">
        <v>558</v>
      </c>
      <c r="DC16" s="56" t="s">
        <v>558</v>
      </c>
      <c r="DD16" s="56" t="s">
        <v>558</v>
      </c>
      <c r="DE16" s="56">
        <v>221</v>
      </c>
      <c r="DF16" s="56">
        <v>9986</v>
      </c>
      <c r="DG16" s="56">
        <v>221529</v>
      </c>
      <c r="DH16" s="56">
        <v>350709</v>
      </c>
      <c r="DI16" s="56">
        <v>285943</v>
      </c>
      <c r="DJ16" s="56">
        <v>60602</v>
      </c>
      <c r="DK16" s="56">
        <v>918783</v>
      </c>
      <c r="DL16" s="56">
        <v>2698</v>
      </c>
      <c r="DM16" s="56">
        <v>690</v>
      </c>
      <c r="DN16" s="56">
        <v>27686</v>
      </c>
      <c r="DO16" s="56">
        <v>31074</v>
      </c>
      <c r="DP16" s="56">
        <v>11645</v>
      </c>
      <c r="DQ16" s="56">
        <v>146087</v>
      </c>
      <c r="DR16" s="56">
        <v>6142</v>
      </c>
      <c r="DS16" s="56">
        <v>0</v>
      </c>
      <c r="DT16" s="56">
        <v>0</v>
      </c>
      <c r="DU16" s="56">
        <v>0</v>
      </c>
      <c r="DV16" s="56" t="s">
        <v>558</v>
      </c>
      <c r="DW16" s="56" t="s">
        <v>558</v>
      </c>
      <c r="DX16" s="56" t="s">
        <v>558</v>
      </c>
      <c r="DY16" s="56" t="s">
        <v>558</v>
      </c>
      <c r="DZ16" s="56" t="s">
        <v>558</v>
      </c>
      <c r="EA16" s="56" t="s">
        <v>558</v>
      </c>
      <c r="EB16" s="56" t="s">
        <v>558</v>
      </c>
      <c r="EC16" s="56" t="s">
        <v>558</v>
      </c>
      <c r="ED16" s="56">
        <v>68098</v>
      </c>
      <c r="EE16" s="56">
        <v>435</v>
      </c>
      <c r="EF16" s="56">
        <v>1871364</v>
      </c>
      <c r="EG16" s="56" t="s">
        <v>558</v>
      </c>
      <c r="EH16" s="56" t="s">
        <v>558</v>
      </c>
      <c r="EI16" s="56">
        <v>11</v>
      </c>
      <c r="EJ16" s="56">
        <v>321458</v>
      </c>
      <c r="EK16" s="56" t="s">
        <v>558</v>
      </c>
      <c r="EL16" s="56" t="s">
        <v>558</v>
      </c>
      <c r="EM16" s="56">
        <v>4842600</v>
      </c>
      <c r="EN16" s="56">
        <v>1253700</v>
      </c>
      <c r="EO16" s="56">
        <v>6300</v>
      </c>
      <c r="EP16" s="56">
        <v>52200</v>
      </c>
      <c r="EQ16" s="56">
        <v>62400</v>
      </c>
      <c r="ER16" s="56">
        <v>77400</v>
      </c>
      <c r="ES16" s="56">
        <v>5900</v>
      </c>
      <c r="ET16" s="56">
        <v>41900</v>
      </c>
      <c r="EU16" s="56">
        <v>12900</v>
      </c>
      <c r="EV16" s="56" t="s">
        <v>3591</v>
      </c>
      <c r="EW16" s="56">
        <v>23500</v>
      </c>
      <c r="EX16" s="56">
        <v>12300</v>
      </c>
      <c r="EY16" s="56">
        <v>20000</v>
      </c>
      <c r="EZ16" s="56">
        <v>7200</v>
      </c>
      <c r="FA16" s="56">
        <v>0</v>
      </c>
      <c r="FB16" s="56">
        <v>0</v>
      </c>
      <c r="FC16" s="56">
        <v>0</v>
      </c>
      <c r="FD16" s="56">
        <v>147700</v>
      </c>
      <c r="FE16" s="56">
        <v>0</v>
      </c>
      <c r="FF16" s="56">
        <v>0</v>
      </c>
      <c r="FG16" s="56">
        <v>469700</v>
      </c>
      <c r="FH16" s="56">
        <v>142400</v>
      </c>
      <c r="FI16" s="56">
        <v>324200</v>
      </c>
      <c r="FJ16" s="56">
        <v>28300</v>
      </c>
      <c r="FK16" s="56">
        <v>143100</v>
      </c>
      <c r="FL16" s="56">
        <v>1633400</v>
      </c>
      <c r="FM16" s="56">
        <v>8837400</v>
      </c>
      <c r="FN16" s="56">
        <v>48200</v>
      </c>
      <c r="FO16" s="56">
        <v>10900</v>
      </c>
      <c r="FP16" s="56">
        <v>42200</v>
      </c>
      <c r="FQ16" s="56">
        <v>25600</v>
      </c>
      <c r="FR16" s="56">
        <v>5500</v>
      </c>
      <c r="FS16" s="56">
        <v>0</v>
      </c>
      <c r="FT16" s="56">
        <v>438200</v>
      </c>
      <c r="FU16" s="56">
        <v>184000</v>
      </c>
      <c r="FV16" s="56">
        <v>286000</v>
      </c>
      <c r="FW16" s="56">
        <v>1040600</v>
      </c>
      <c r="FX16" s="56">
        <v>7796800</v>
      </c>
      <c r="FY16" s="56">
        <v>208200</v>
      </c>
      <c r="FZ16" s="56">
        <v>4939500</v>
      </c>
      <c r="GA16" s="56">
        <v>1278700</v>
      </c>
      <c r="GB16" s="56">
        <v>461800</v>
      </c>
      <c r="GC16" s="56">
        <v>2685800</v>
      </c>
      <c r="GD16" s="56">
        <v>9365800</v>
      </c>
      <c r="GE16" s="56">
        <v>1092700</v>
      </c>
      <c r="GF16" s="56">
        <v>8273100</v>
      </c>
      <c r="GG16" s="56">
        <v>271400</v>
      </c>
      <c r="GH16" s="56">
        <v>0</v>
      </c>
      <c r="GI16" s="56">
        <v>0</v>
      </c>
      <c r="GJ16" s="56">
        <v>0</v>
      </c>
      <c r="GK16" s="56">
        <v>0</v>
      </c>
      <c r="GL16" s="56">
        <v>0</v>
      </c>
      <c r="GM16" s="56">
        <v>0</v>
      </c>
      <c r="GN16" s="56">
        <v>0</v>
      </c>
      <c r="GO16" s="56" t="s">
        <v>558</v>
      </c>
      <c r="GP16" s="56" t="s">
        <v>558</v>
      </c>
      <c r="GQ16" s="56" t="s">
        <v>558</v>
      </c>
      <c r="GR16" s="56" t="s">
        <v>558</v>
      </c>
      <c r="GS16" s="56" t="s">
        <v>558</v>
      </c>
      <c r="GT16" s="56" t="s">
        <v>558</v>
      </c>
      <c r="GU16" s="56" t="s">
        <v>558</v>
      </c>
      <c r="GV16" s="56" t="s">
        <v>558</v>
      </c>
      <c r="GW16" s="56">
        <v>11</v>
      </c>
      <c r="GX16" s="56">
        <v>0</v>
      </c>
      <c r="GY16" s="56">
        <v>11</v>
      </c>
      <c r="GZ16" s="56">
        <v>0</v>
      </c>
      <c r="HA16" s="56">
        <v>0</v>
      </c>
      <c r="HB16" s="56">
        <v>0</v>
      </c>
      <c r="HD16" s="56">
        <f t="shared" si="0"/>
        <v>24757</v>
      </c>
      <c r="HE16" s="56" t="str">
        <f t="shared" si="1"/>
        <v>..</v>
      </c>
      <c r="HF16" s="56">
        <f t="shared" si="2"/>
        <v>31074</v>
      </c>
    </row>
    <row r="17" spans="1:214" ht="12.75" customHeight="1" x14ac:dyDescent="0.3">
      <c r="A17" s="56" t="s">
        <v>223</v>
      </c>
      <c r="B17" s="56">
        <v>15</v>
      </c>
      <c r="C17" s="56" t="s">
        <v>241</v>
      </c>
      <c r="D17" s="56" t="s">
        <v>3674</v>
      </c>
      <c r="E17" s="56" t="s">
        <v>1894</v>
      </c>
      <c r="F17" s="56" t="s">
        <v>907</v>
      </c>
      <c r="G17" s="56">
        <v>45</v>
      </c>
      <c r="H17" s="56">
        <v>0</v>
      </c>
      <c r="I17" s="56" t="s">
        <v>6841</v>
      </c>
      <c r="J17" s="56" t="s">
        <v>39</v>
      </c>
      <c r="L17" s="56" t="s">
        <v>140</v>
      </c>
      <c r="M17" s="56">
        <v>1</v>
      </c>
      <c r="N17" s="56">
        <v>1</v>
      </c>
      <c r="O17" s="56">
        <v>0</v>
      </c>
      <c r="P17" s="56">
        <v>0</v>
      </c>
      <c r="Q17" s="56">
        <v>0</v>
      </c>
      <c r="R17" s="56">
        <v>2</v>
      </c>
      <c r="S17" s="56">
        <v>1</v>
      </c>
      <c r="T17" s="56">
        <v>1</v>
      </c>
      <c r="U17" s="56">
        <v>0</v>
      </c>
      <c r="V17" s="56">
        <v>0</v>
      </c>
      <c r="W17" s="56">
        <v>0</v>
      </c>
      <c r="X17" s="56">
        <v>0</v>
      </c>
      <c r="Y17" s="56">
        <v>0</v>
      </c>
      <c r="Z17" s="56">
        <v>0</v>
      </c>
      <c r="AA17" s="56">
        <v>6</v>
      </c>
      <c r="AB17" s="56">
        <v>0</v>
      </c>
      <c r="AC17" s="56">
        <v>0</v>
      </c>
      <c r="AD17" s="56">
        <v>0</v>
      </c>
      <c r="AE17" s="56">
        <v>0</v>
      </c>
      <c r="AF17" s="56">
        <v>0</v>
      </c>
      <c r="AG17" s="56">
        <v>0</v>
      </c>
      <c r="AH17" s="56">
        <v>0</v>
      </c>
      <c r="AI17" s="56">
        <v>0</v>
      </c>
      <c r="AJ17" s="56">
        <v>0</v>
      </c>
      <c r="AK17" s="56">
        <v>0</v>
      </c>
      <c r="AL17" s="56">
        <v>0</v>
      </c>
      <c r="AM17" s="56">
        <v>0</v>
      </c>
      <c r="AN17" s="56">
        <v>0</v>
      </c>
      <c r="AO17" s="56">
        <v>0</v>
      </c>
      <c r="AP17" s="56">
        <v>0</v>
      </c>
      <c r="AQ17" s="56">
        <v>1</v>
      </c>
      <c r="AR17" s="56">
        <v>1</v>
      </c>
      <c r="AS17" s="56">
        <v>0</v>
      </c>
      <c r="AT17" s="56">
        <v>0</v>
      </c>
      <c r="AU17" s="56">
        <v>0</v>
      </c>
      <c r="AV17" s="56">
        <v>2</v>
      </c>
      <c r="AW17" s="56">
        <v>1</v>
      </c>
      <c r="AX17" s="56">
        <v>1</v>
      </c>
      <c r="AY17" s="56">
        <v>0</v>
      </c>
      <c r="AZ17" s="56">
        <v>0</v>
      </c>
      <c r="BA17" s="56">
        <v>0</v>
      </c>
      <c r="BB17" s="56">
        <v>0</v>
      </c>
      <c r="BC17" s="56">
        <v>0</v>
      </c>
      <c r="BD17" s="56">
        <v>0</v>
      </c>
      <c r="BE17" s="56">
        <v>6</v>
      </c>
      <c r="BF17" s="56">
        <v>1</v>
      </c>
      <c r="BG17" s="56">
        <v>0</v>
      </c>
      <c r="BH17" s="56">
        <v>0</v>
      </c>
      <c r="BI17" s="56">
        <v>0</v>
      </c>
      <c r="BJ17" s="56" t="s">
        <v>1898</v>
      </c>
      <c r="BK17" s="56">
        <v>103426</v>
      </c>
      <c r="BL17" s="56" t="s">
        <v>1898</v>
      </c>
      <c r="BM17" s="56">
        <v>609724</v>
      </c>
      <c r="BN17" s="56">
        <v>124</v>
      </c>
      <c r="BO17" s="56">
        <v>329940.75</v>
      </c>
      <c r="BP17" s="56">
        <v>88593.75</v>
      </c>
      <c r="BQ17" s="56">
        <v>6</v>
      </c>
      <c r="BR17" s="56" t="s">
        <v>558</v>
      </c>
      <c r="BS17" s="56">
        <v>172605</v>
      </c>
      <c r="BT17" s="56">
        <v>12484</v>
      </c>
      <c r="BU17" s="56">
        <v>45748</v>
      </c>
      <c r="BV17" s="56">
        <v>32858</v>
      </c>
      <c r="BW17" s="56">
        <v>42423</v>
      </c>
      <c r="BX17" s="56">
        <v>14712</v>
      </c>
      <c r="BY17" s="56">
        <v>135741</v>
      </c>
      <c r="BZ17" s="56">
        <v>3153</v>
      </c>
      <c r="CA17" s="56">
        <v>151378</v>
      </c>
      <c r="CB17" s="56">
        <v>48</v>
      </c>
      <c r="CC17" s="56">
        <v>2545</v>
      </c>
      <c r="CD17" s="56">
        <v>1438</v>
      </c>
      <c r="CE17" s="56">
        <v>6584</v>
      </c>
      <c r="CF17" s="56">
        <v>813</v>
      </c>
      <c r="CG17" s="56">
        <v>11380</v>
      </c>
      <c r="CH17" s="56">
        <v>11428</v>
      </c>
      <c r="CI17" s="56">
        <v>0</v>
      </c>
      <c r="CJ17" s="56">
        <v>3685</v>
      </c>
      <c r="CK17" s="56">
        <v>317</v>
      </c>
      <c r="CL17" s="56">
        <v>7237</v>
      </c>
      <c r="CM17" s="56">
        <v>11239</v>
      </c>
      <c r="CN17" s="56">
        <v>0</v>
      </c>
      <c r="CO17" s="56">
        <v>11239</v>
      </c>
      <c r="CP17" s="56">
        <v>0</v>
      </c>
      <c r="CQ17" s="56">
        <v>60</v>
      </c>
      <c r="CR17" s="56">
        <v>2</v>
      </c>
      <c r="CS17" s="56">
        <v>0</v>
      </c>
      <c r="CT17" s="56">
        <v>62</v>
      </c>
      <c r="CU17" s="56">
        <v>62</v>
      </c>
      <c r="CV17" s="56">
        <v>48078</v>
      </c>
      <c r="CW17" s="56">
        <v>24947</v>
      </c>
      <c r="CX17" s="56">
        <v>8007</v>
      </c>
      <c r="CY17" s="56">
        <v>0</v>
      </c>
      <c r="CZ17" s="56">
        <v>0</v>
      </c>
      <c r="DA17" s="56">
        <v>0</v>
      </c>
      <c r="DB17" s="56">
        <v>8</v>
      </c>
      <c r="DC17" s="56">
        <v>40.97</v>
      </c>
      <c r="DD17" s="56">
        <v>48.97</v>
      </c>
      <c r="DE17" s="56">
        <v>95</v>
      </c>
      <c r="DF17" s="56">
        <v>6396.5</v>
      </c>
      <c r="DG17" s="56">
        <v>100503</v>
      </c>
      <c r="DH17" s="56">
        <v>58073</v>
      </c>
      <c r="DI17" s="56">
        <v>136509</v>
      </c>
      <c r="DJ17" s="56">
        <v>26158</v>
      </c>
      <c r="DK17" s="56">
        <v>321243</v>
      </c>
      <c r="DL17" s="56">
        <v>8657</v>
      </c>
      <c r="DM17" s="56">
        <v>338</v>
      </c>
      <c r="DN17" s="56">
        <v>3616</v>
      </c>
      <c r="DO17" s="56">
        <v>12611</v>
      </c>
      <c r="DP17" s="56">
        <v>9081</v>
      </c>
      <c r="DQ17" s="56">
        <v>8761</v>
      </c>
      <c r="DR17" s="56">
        <v>2847</v>
      </c>
      <c r="DS17" s="56">
        <v>0</v>
      </c>
      <c r="DT17" s="56">
        <v>0</v>
      </c>
      <c r="DU17" s="56">
        <v>0</v>
      </c>
      <c r="DV17" s="56">
        <v>13694</v>
      </c>
      <c r="DW17" s="56">
        <v>7844</v>
      </c>
      <c r="DX17" s="56">
        <v>32.369999999999997</v>
      </c>
      <c r="DY17" s="56">
        <v>61.91</v>
      </c>
      <c r="DZ17" s="56">
        <v>81.33</v>
      </c>
      <c r="EA17" s="56" t="s">
        <v>558</v>
      </c>
      <c r="EB17" s="56" t="s">
        <v>558</v>
      </c>
      <c r="EC17" s="56" t="s">
        <v>558</v>
      </c>
      <c r="ED17" s="56">
        <v>13710</v>
      </c>
      <c r="EE17" s="56">
        <v>139</v>
      </c>
      <c r="EF17" s="56">
        <v>1102010</v>
      </c>
      <c r="EG17" s="56" t="s">
        <v>558</v>
      </c>
      <c r="EH17" s="56" t="s">
        <v>558</v>
      </c>
      <c r="EI17" s="56">
        <v>6</v>
      </c>
      <c r="EJ17" s="56">
        <v>51101</v>
      </c>
      <c r="EK17" s="56">
        <v>0</v>
      </c>
      <c r="EL17" s="56">
        <v>0</v>
      </c>
      <c r="EM17" s="56" t="s">
        <v>558</v>
      </c>
      <c r="EN17" s="56" t="s">
        <v>558</v>
      </c>
      <c r="EO17" s="56" t="s">
        <v>558</v>
      </c>
      <c r="EP17" s="56" t="s">
        <v>558</v>
      </c>
      <c r="EQ17" s="56" t="s">
        <v>558</v>
      </c>
      <c r="ER17" s="56" t="s">
        <v>558</v>
      </c>
      <c r="ES17" s="56" t="s">
        <v>558</v>
      </c>
      <c r="ET17" s="56" t="s">
        <v>558</v>
      </c>
      <c r="EU17" s="56" t="s">
        <v>558</v>
      </c>
      <c r="EV17" s="56" t="s">
        <v>558</v>
      </c>
      <c r="EW17" s="56" t="s">
        <v>558</v>
      </c>
      <c r="EX17" s="56" t="s">
        <v>558</v>
      </c>
      <c r="EY17" s="56" t="s">
        <v>558</v>
      </c>
      <c r="EZ17" s="56" t="s">
        <v>558</v>
      </c>
      <c r="FA17" s="56" t="s">
        <v>558</v>
      </c>
      <c r="FB17" s="56" t="s">
        <v>558</v>
      </c>
      <c r="FC17" s="56" t="s">
        <v>558</v>
      </c>
      <c r="FD17" s="56" t="s">
        <v>558</v>
      </c>
      <c r="FE17" s="56" t="s">
        <v>558</v>
      </c>
      <c r="FF17" s="56" t="s">
        <v>558</v>
      </c>
      <c r="FG17" s="56" t="s">
        <v>558</v>
      </c>
      <c r="FH17" s="56" t="s">
        <v>558</v>
      </c>
      <c r="FI17" s="56" t="s">
        <v>558</v>
      </c>
      <c r="FJ17" s="56" t="s">
        <v>558</v>
      </c>
      <c r="FK17" s="56" t="s">
        <v>558</v>
      </c>
      <c r="FL17" s="56" t="s">
        <v>558</v>
      </c>
      <c r="FM17" s="56" t="s">
        <v>558</v>
      </c>
      <c r="FN17" s="56" t="s">
        <v>558</v>
      </c>
      <c r="FO17" s="56" t="s">
        <v>558</v>
      </c>
      <c r="FP17" s="56" t="s">
        <v>558</v>
      </c>
      <c r="FQ17" s="56" t="s">
        <v>558</v>
      </c>
      <c r="FR17" s="56" t="s">
        <v>558</v>
      </c>
      <c r="FS17" s="56" t="s">
        <v>558</v>
      </c>
      <c r="FT17" s="56" t="s">
        <v>558</v>
      </c>
      <c r="FU17" s="56" t="s">
        <v>558</v>
      </c>
      <c r="FV17" s="56" t="s">
        <v>558</v>
      </c>
      <c r="FW17" s="56" t="s">
        <v>558</v>
      </c>
      <c r="FX17" s="56" t="s">
        <v>558</v>
      </c>
      <c r="FY17" s="56" t="s">
        <v>558</v>
      </c>
      <c r="FZ17" s="56" t="s">
        <v>558</v>
      </c>
      <c r="GA17" s="56" t="s">
        <v>558</v>
      </c>
      <c r="GB17" s="56" t="s">
        <v>558</v>
      </c>
      <c r="GC17" s="56" t="s">
        <v>558</v>
      </c>
      <c r="GD17" s="56" t="s">
        <v>558</v>
      </c>
      <c r="GE17" s="56" t="s">
        <v>558</v>
      </c>
      <c r="GF17" s="56" t="s">
        <v>558</v>
      </c>
      <c r="GG17" s="56" t="s">
        <v>558</v>
      </c>
      <c r="GH17" s="56" t="s">
        <v>558</v>
      </c>
      <c r="GI17" s="56" t="s">
        <v>558</v>
      </c>
      <c r="GJ17" s="56" t="s">
        <v>558</v>
      </c>
      <c r="GK17" s="56" t="s">
        <v>558</v>
      </c>
      <c r="GL17" s="56" t="s">
        <v>558</v>
      </c>
      <c r="GM17" s="56" t="s">
        <v>558</v>
      </c>
      <c r="GN17" s="56" t="s">
        <v>558</v>
      </c>
      <c r="GO17" s="56" t="s">
        <v>558</v>
      </c>
      <c r="GP17" s="56" t="s">
        <v>558</v>
      </c>
      <c r="GQ17" s="56" t="s">
        <v>558</v>
      </c>
      <c r="GR17" s="56" t="s">
        <v>558</v>
      </c>
      <c r="GS17" s="56" t="s">
        <v>558</v>
      </c>
      <c r="GT17" s="56">
        <v>0</v>
      </c>
      <c r="GU17" s="56">
        <v>0</v>
      </c>
      <c r="GV17" s="56" t="s">
        <v>7357</v>
      </c>
      <c r="GW17" s="56">
        <v>6</v>
      </c>
      <c r="GX17" s="56">
        <v>0</v>
      </c>
      <c r="GY17" s="56">
        <v>4</v>
      </c>
      <c r="GZ17" s="56">
        <v>2</v>
      </c>
      <c r="HA17" s="56">
        <v>0</v>
      </c>
      <c r="HB17" s="56">
        <v>0</v>
      </c>
      <c r="HD17" s="56">
        <f t="shared" si="0"/>
        <v>11239</v>
      </c>
      <c r="HE17" s="56">
        <f t="shared" si="1"/>
        <v>62</v>
      </c>
      <c r="HF17" s="56">
        <f t="shared" si="2"/>
        <v>12611</v>
      </c>
    </row>
    <row r="18" spans="1:214" ht="12.75" customHeight="1" x14ac:dyDescent="0.3">
      <c r="A18" s="56" t="s">
        <v>223</v>
      </c>
      <c r="B18" s="56">
        <v>16</v>
      </c>
      <c r="C18" s="56" t="s">
        <v>241</v>
      </c>
      <c r="D18" s="56" t="s">
        <v>3675</v>
      </c>
      <c r="E18" s="56" t="s">
        <v>1895</v>
      </c>
      <c r="F18" s="56" t="s">
        <v>907</v>
      </c>
      <c r="G18" s="56">
        <v>33</v>
      </c>
      <c r="H18" s="56">
        <v>0</v>
      </c>
      <c r="I18" s="56" t="s">
        <v>6841</v>
      </c>
      <c r="J18" s="56" t="s">
        <v>39</v>
      </c>
      <c r="L18" s="56" t="s">
        <v>142</v>
      </c>
      <c r="M18" s="56">
        <v>9</v>
      </c>
      <c r="N18" s="56">
        <v>0</v>
      </c>
      <c r="O18" s="56">
        <v>0</v>
      </c>
      <c r="P18" s="56">
        <v>1</v>
      </c>
      <c r="Q18" s="56">
        <v>0</v>
      </c>
      <c r="R18" s="56">
        <v>0</v>
      </c>
      <c r="S18" s="56">
        <v>0</v>
      </c>
      <c r="T18" s="56">
        <v>0</v>
      </c>
      <c r="U18" s="56">
        <v>2</v>
      </c>
      <c r="V18" s="56">
        <v>2</v>
      </c>
      <c r="W18" s="56">
        <v>0</v>
      </c>
      <c r="X18" s="56">
        <v>1</v>
      </c>
      <c r="Y18" s="56">
        <v>0</v>
      </c>
      <c r="Z18" s="56">
        <v>0</v>
      </c>
      <c r="AA18" s="56">
        <v>15</v>
      </c>
      <c r="AB18" s="56">
        <v>0</v>
      </c>
      <c r="AC18" s="56">
        <v>0</v>
      </c>
      <c r="AD18" s="56">
        <v>0</v>
      </c>
      <c r="AE18" s="56">
        <v>1</v>
      </c>
      <c r="AF18" s="56">
        <v>0</v>
      </c>
      <c r="AG18" s="56">
        <v>1</v>
      </c>
      <c r="AH18" s="56">
        <v>0</v>
      </c>
      <c r="AI18" s="56">
        <v>0</v>
      </c>
      <c r="AJ18" s="56">
        <v>0</v>
      </c>
      <c r="AK18" s="56">
        <v>0</v>
      </c>
      <c r="AL18" s="56">
        <v>0</v>
      </c>
      <c r="AM18" s="56">
        <v>0</v>
      </c>
      <c r="AN18" s="56">
        <v>0</v>
      </c>
      <c r="AO18" s="56">
        <v>0</v>
      </c>
      <c r="AP18" s="56">
        <v>2</v>
      </c>
      <c r="AQ18" s="56">
        <v>9</v>
      </c>
      <c r="AR18" s="56">
        <v>0</v>
      </c>
      <c r="AS18" s="56">
        <v>0</v>
      </c>
      <c r="AT18" s="56">
        <v>2</v>
      </c>
      <c r="AU18" s="56">
        <v>0</v>
      </c>
      <c r="AV18" s="56">
        <v>1</v>
      </c>
      <c r="AW18" s="56">
        <v>0</v>
      </c>
      <c r="AX18" s="56">
        <v>0</v>
      </c>
      <c r="AY18" s="56">
        <v>2</v>
      </c>
      <c r="AZ18" s="56">
        <v>2</v>
      </c>
      <c r="BA18" s="56">
        <v>0</v>
      </c>
      <c r="BB18" s="56">
        <v>1</v>
      </c>
      <c r="BC18" s="56">
        <v>0</v>
      </c>
      <c r="BD18" s="56">
        <v>0</v>
      </c>
      <c r="BE18" s="56">
        <v>17</v>
      </c>
      <c r="BF18" s="56">
        <v>0.39670738183749338</v>
      </c>
      <c r="BG18" s="56">
        <v>0.60329261816250668</v>
      </c>
      <c r="BH18" s="56">
        <v>0</v>
      </c>
      <c r="BI18" s="56" t="s">
        <v>558</v>
      </c>
      <c r="BJ18" s="56" t="s">
        <v>930</v>
      </c>
      <c r="BK18" s="56">
        <v>119201</v>
      </c>
      <c r="BL18" s="56" t="s">
        <v>930</v>
      </c>
      <c r="BM18" s="56">
        <v>359950</v>
      </c>
      <c r="BN18" s="56">
        <v>166</v>
      </c>
      <c r="BO18" s="56">
        <v>476129</v>
      </c>
      <c r="BP18" s="56">
        <v>39107</v>
      </c>
      <c r="BQ18" s="56">
        <v>14</v>
      </c>
      <c r="BR18" s="56" t="s">
        <v>558</v>
      </c>
      <c r="BS18" s="56">
        <v>448901</v>
      </c>
      <c r="BT18" s="56">
        <v>11701</v>
      </c>
      <c r="BU18" s="56">
        <v>73804</v>
      </c>
      <c r="BV18" s="56">
        <v>66338</v>
      </c>
      <c r="BW18" s="56">
        <v>130483</v>
      </c>
      <c r="BX18" s="56">
        <v>91618</v>
      </c>
      <c r="BY18" s="56">
        <v>362243</v>
      </c>
      <c r="BZ18" s="56">
        <v>18503</v>
      </c>
      <c r="CA18" s="56">
        <v>392447</v>
      </c>
      <c r="CB18" s="56">
        <v>129</v>
      </c>
      <c r="CC18" s="56">
        <v>9633</v>
      </c>
      <c r="CD18" s="56">
        <v>7633</v>
      </c>
      <c r="CE18" s="56">
        <v>12392</v>
      </c>
      <c r="CF18" s="56">
        <v>3378</v>
      </c>
      <c r="CG18" s="56">
        <v>33036</v>
      </c>
      <c r="CH18" s="56">
        <v>33165</v>
      </c>
      <c r="CI18" s="56">
        <v>0</v>
      </c>
      <c r="CJ18" s="56">
        <v>5225</v>
      </c>
      <c r="CK18" s="56">
        <v>223</v>
      </c>
      <c r="CL18" s="56">
        <v>14153</v>
      </c>
      <c r="CM18" s="56">
        <v>19601</v>
      </c>
      <c r="CN18" s="56">
        <v>0</v>
      </c>
      <c r="CO18" s="56">
        <v>19601</v>
      </c>
      <c r="CP18" s="56">
        <v>0</v>
      </c>
      <c r="CQ18" s="56">
        <v>471</v>
      </c>
      <c r="CR18" s="56">
        <v>0</v>
      </c>
      <c r="CS18" s="56">
        <v>1759</v>
      </c>
      <c r="CT18" s="56">
        <v>2230</v>
      </c>
      <c r="CU18" s="56">
        <v>2230</v>
      </c>
      <c r="CV18" s="56">
        <v>13893</v>
      </c>
      <c r="CW18" s="56">
        <v>2236</v>
      </c>
      <c r="CX18" s="56">
        <v>2795</v>
      </c>
      <c r="CY18" s="56">
        <v>0</v>
      </c>
      <c r="CZ18" s="56">
        <v>0</v>
      </c>
      <c r="DA18" s="56">
        <v>140</v>
      </c>
      <c r="DB18" s="56">
        <v>20</v>
      </c>
      <c r="DC18" s="56">
        <v>75</v>
      </c>
      <c r="DD18" s="56">
        <v>95</v>
      </c>
      <c r="DE18" s="56">
        <v>99</v>
      </c>
      <c r="DF18" s="56">
        <v>2714.7</v>
      </c>
      <c r="DG18" s="56">
        <v>186097</v>
      </c>
      <c r="DH18" s="56">
        <v>123640</v>
      </c>
      <c r="DI18" s="56">
        <v>350233</v>
      </c>
      <c r="DJ18" s="56">
        <v>41002</v>
      </c>
      <c r="DK18" s="56">
        <v>700972</v>
      </c>
      <c r="DL18" s="56">
        <v>6980</v>
      </c>
      <c r="DM18" s="56">
        <v>324</v>
      </c>
      <c r="DN18" s="56">
        <v>11223</v>
      </c>
      <c r="DO18" s="56">
        <v>18527</v>
      </c>
      <c r="DP18" s="56">
        <v>40954</v>
      </c>
      <c r="DQ18" s="56">
        <v>74997</v>
      </c>
      <c r="DR18" s="56">
        <v>25406</v>
      </c>
      <c r="DS18" s="56">
        <v>0</v>
      </c>
      <c r="DT18" s="56">
        <v>0</v>
      </c>
      <c r="DU18" s="56">
        <v>195</v>
      </c>
      <c r="DV18" s="56">
        <v>12408</v>
      </c>
      <c r="DW18" s="56">
        <v>3222</v>
      </c>
      <c r="DX18" s="56">
        <v>56</v>
      </c>
      <c r="DY18" s="56">
        <v>78</v>
      </c>
      <c r="DZ18" s="56">
        <v>88</v>
      </c>
      <c r="EA18" s="56">
        <v>1244</v>
      </c>
      <c r="EB18" s="56">
        <v>129</v>
      </c>
      <c r="EC18" s="56" t="s">
        <v>778</v>
      </c>
      <c r="ED18" s="56">
        <v>54090</v>
      </c>
      <c r="EE18" s="56">
        <v>550</v>
      </c>
      <c r="EF18" s="56">
        <v>869600</v>
      </c>
      <c r="EG18" s="56">
        <v>0</v>
      </c>
      <c r="EH18" s="56" t="s">
        <v>778</v>
      </c>
      <c r="EI18" s="56">
        <v>14</v>
      </c>
      <c r="EJ18" s="56">
        <v>367814</v>
      </c>
      <c r="EK18" s="56">
        <v>15</v>
      </c>
      <c r="EL18" s="56">
        <v>54</v>
      </c>
      <c r="EM18" s="56">
        <v>2358981</v>
      </c>
      <c r="EN18" s="56">
        <v>484185.8</v>
      </c>
      <c r="EO18" s="56">
        <v>3818.95</v>
      </c>
      <c r="EP18" s="56">
        <v>69215</v>
      </c>
      <c r="EQ18" s="56">
        <v>38695</v>
      </c>
      <c r="ER18" s="56">
        <v>77809</v>
      </c>
      <c r="ES18" s="56">
        <v>13499</v>
      </c>
      <c r="ET18" s="56">
        <v>43836</v>
      </c>
      <c r="EU18" s="56">
        <v>12611</v>
      </c>
      <c r="EV18" s="56">
        <v>0</v>
      </c>
      <c r="EW18" s="56">
        <v>21253.33</v>
      </c>
      <c r="EX18" s="56">
        <v>41329</v>
      </c>
      <c r="EY18" s="56">
        <v>16457</v>
      </c>
      <c r="EZ18" s="56">
        <v>30210.7</v>
      </c>
      <c r="FA18" s="56">
        <v>0</v>
      </c>
      <c r="FB18" s="56">
        <v>0</v>
      </c>
      <c r="FC18" s="56">
        <v>0</v>
      </c>
      <c r="FD18" s="56">
        <v>76822</v>
      </c>
      <c r="FE18" s="56">
        <v>0</v>
      </c>
      <c r="FF18" s="56">
        <v>0</v>
      </c>
      <c r="FG18" s="56">
        <v>445555.98000000004</v>
      </c>
      <c r="FH18" s="56">
        <v>12346</v>
      </c>
      <c r="FI18" s="56">
        <v>388880</v>
      </c>
      <c r="FJ18" s="56">
        <v>17283.849999999999</v>
      </c>
      <c r="FK18" s="56">
        <v>0</v>
      </c>
      <c r="FL18" s="56">
        <v>56065</v>
      </c>
      <c r="FM18" s="56">
        <v>3763297.63</v>
      </c>
      <c r="FN18" s="56">
        <v>53623</v>
      </c>
      <c r="FO18" s="56">
        <v>0</v>
      </c>
      <c r="FP18" s="56">
        <v>33983</v>
      </c>
      <c r="FQ18" s="56">
        <v>7544</v>
      </c>
      <c r="FR18" s="56">
        <v>979</v>
      </c>
      <c r="FS18" s="56">
        <v>20218</v>
      </c>
      <c r="FT18" s="56">
        <v>0</v>
      </c>
      <c r="FU18" s="56">
        <v>129302</v>
      </c>
      <c r="FV18" s="56">
        <v>16276</v>
      </c>
      <c r="FW18" s="56">
        <v>261925</v>
      </c>
      <c r="FX18" s="56">
        <v>3501372.63</v>
      </c>
      <c r="FY18" s="56" t="s">
        <v>558</v>
      </c>
      <c r="FZ18" s="56" t="s">
        <v>558</v>
      </c>
      <c r="GA18" s="56" t="s">
        <v>558</v>
      </c>
      <c r="GB18" s="56">
        <v>449600</v>
      </c>
      <c r="GC18" s="56" t="s">
        <v>558</v>
      </c>
      <c r="GD18" s="56" t="s">
        <v>558</v>
      </c>
      <c r="GE18" s="56" t="s">
        <v>558</v>
      </c>
      <c r="GF18" s="56" t="s">
        <v>558</v>
      </c>
      <c r="GG18" s="56" t="s">
        <v>558</v>
      </c>
      <c r="GH18" s="56">
        <v>0</v>
      </c>
      <c r="GI18" s="56">
        <v>0</v>
      </c>
      <c r="GJ18" s="56">
        <v>0</v>
      </c>
      <c r="GK18" s="56">
        <v>0</v>
      </c>
      <c r="GL18" s="56">
        <v>0</v>
      </c>
      <c r="GM18" s="56">
        <v>0</v>
      </c>
      <c r="GN18" s="56">
        <v>0</v>
      </c>
      <c r="GO18" s="56" t="s">
        <v>558</v>
      </c>
      <c r="GP18" s="56" t="s">
        <v>6890</v>
      </c>
      <c r="GQ18" s="56">
        <v>0</v>
      </c>
      <c r="GR18" s="56" t="s">
        <v>558</v>
      </c>
      <c r="GS18" s="56" t="s">
        <v>558</v>
      </c>
      <c r="GT18" s="56" t="s">
        <v>558</v>
      </c>
      <c r="GU18" s="56" t="s">
        <v>558</v>
      </c>
      <c r="GV18" s="56" t="s">
        <v>7358</v>
      </c>
      <c r="GW18" s="56">
        <v>15</v>
      </c>
      <c r="GX18" s="56">
        <v>2</v>
      </c>
      <c r="GY18" s="56">
        <v>11</v>
      </c>
      <c r="GZ18" s="56">
        <v>2</v>
      </c>
      <c r="HA18" s="56">
        <v>4</v>
      </c>
      <c r="HB18" s="56">
        <v>0</v>
      </c>
      <c r="HD18" s="56">
        <f t="shared" si="0"/>
        <v>19601</v>
      </c>
      <c r="HE18" s="56">
        <f t="shared" si="1"/>
        <v>2230</v>
      </c>
      <c r="HF18" s="56">
        <f t="shared" si="2"/>
        <v>18527</v>
      </c>
    </row>
    <row r="19" spans="1:214" ht="12.75" customHeight="1" x14ac:dyDescent="0.3">
      <c r="A19" s="56" t="s">
        <v>223</v>
      </c>
      <c r="B19" s="56">
        <v>17</v>
      </c>
      <c r="C19" s="56" t="s">
        <v>241</v>
      </c>
      <c r="D19" s="56" t="s">
        <v>3676</v>
      </c>
      <c r="E19" s="56" t="s">
        <v>1896</v>
      </c>
      <c r="F19" s="56" t="s">
        <v>907</v>
      </c>
      <c r="G19" s="56">
        <v>33</v>
      </c>
      <c r="H19" s="56">
        <v>0</v>
      </c>
      <c r="I19" s="56" t="s">
        <v>6841</v>
      </c>
      <c r="J19" s="56" t="s">
        <v>39</v>
      </c>
      <c r="L19" s="56" t="s">
        <v>243</v>
      </c>
      <c r="M19" s="56">
        <v>0</v>
      </c>
      <c r="N19" s="56">
        <v>0</v>
      </c>
      <c r="O19" s="56">
        <v>2</v>
      </c>
      <c r="P19" s="56">
        <v>4</v>
      </c>
      <c r="Q19" s="56">
        <v>0</v>
      </c>
      <c r="R19" s="56">
        <v>0</v>
      </c>
      <c r="S19" s="56">
        <v>0</v>
      </c>
      <c r="T19" s="56">
        <v>0</v>
      </c>
      <c r="U19" s="56">
        <v>0</v>
      </c>
      <c r="V19" s="56">
        <v>0</v>
      </c>
      <c r="W19" s="56">
        <v>0</v>
      </c>
      <c r="X19" s="56">
        <v>0</v>
      </c>
      <c r="Y19" s="56">
        <v>0</v>
      </c>
      <c r="Z19" s="56">
        <v>0</v>
      </c>
      <c r="AA19" s="56">
        <v>6</v>
      </c>
      <c r="AB19" s="56">
        <v>0</v>
      </c>
      <c r="AC19" s="56">
        <v>0</v>
      </c>
      <c r="AD19" s="56">
        <v>0</v>
      </c>
      <c r="AE19" s="56">
        <v>0</v>
      </c>
      <c r="AF19" s="56">
        <v>2</v>
      </c>
      <c r="AG19" s="56">
        <v>0</v>
      </c>
      <c r="AH19" s="56">
        <v>1</v>
      </c>
      <c r="AI19" s="56">
        <v>3</v>
      </c>
      <c r="AJ19" s="56">
        <v>0</v>
      </c>
      <c r="AK19" s="56">
        <v>0</v>
      </c>
      <c r="AL19" s="56">
        <v>0</v>
      </c>
      <c r="AM19" s="56">
        <v>0</v>
      </c>
      <c r="AN19" s="56">
        <v>0</v>
      </c>
      <c r="AO19" s="56">
        <v>0</v>
      </c>
      <c r="AP19" s="56">
        <v>6</v>
      </c>
      <c r="AQ19" s="56">
        <v>0</v>
      </c>
      <c r="AR19" s="56">
        <v>0</v>
      </c>
      <c r="AS19" s="56">
        <v>2</v>
      </c>
      <c r="AT19" s="56">
        <v>4</v>
      </c>
      <c r="AU19" s="56">
        <v>2</v>
      </c>
      <c r="AV19" s="56">
        <v>0</v>
      </c>
      <c r="AW19" s="56">
        <v>1</v>
      </c>
      <c r="AX19" s="56">
        <v>3</v>
      </c>
      <c r="AY19" s="56">
        <v>0</v>
      </c>
      <c r="AZ19" s="56">
        <v>0</v>
      </c>
      <c r="BA19" s="56">
        <v>0</v>
      </c>
      <c r="BB19" s="56">
        <v>0</v>
      </c>
      <c r="BC19" s="56">
        <v>0</v>
      </c>
      <c r="BD19" s="56">
        <v>0</v>
      </c>
      <c r="BE19" s="56">
        <v>12</v>
      </c>
      <c r="BF19" s="56">
        <v>1</v>
      </c>
      <c r="BG19" s="56">
        <v>0</v>
      </c>
      <c r="BH19" s="56">
        <v>0</v>
      </c>
      <c r="BI19" s="56">
        <v>0</v>
      </c>
      <c r="BJ19" s="56" t="s">
        <v>3643</v>
      </c>
      <c r="BK19" s="56">
        <v>183022</v>
      </c>
      <c r="BL19" s="56" t="s">
        <v>3643</v>
      </c>
      <c r="BM19" s="56">
        <v>279571</v>
      </c>
      <c r="BN19" s="56">
        <v>131</v>
      </c>
      <c r="BO19" s="56">
        <v>290936</v>
      </c>
      <c r="BP19" s="56">
        <v>112178</v>
      </c>
      <c r="BQ19" s="56">
        <v>6</v>
      </c>
      <c r="BR19" s="56" t="s">
        <v>558</v>
      </c>
      <c r="BS19" s="56">
        <v>148371</v>
      </c>
      <c r="BT19" s="56">
        <v>6571</v>
      </c>
      <c r="BU19" s="56">
        <v>50238</v>
      </c>
      <c r="BV19" s="56">
        <v>36635</v>
      </c>
      <c r="BW19" s="56">
        <v>42071</v>
      </c>
      <c r="BX19" s="56">
        <v>13825</v>
      </c>
      <c r="BY19" s="56">
        <v>142769</v>
      </c>
      <c r="BZ19" s="56">
        <v>6502</v>
      </c>
      <c r="CA19" s="56">
        <v>155842</v>
      </c>
      <c r="CB19" s="56">
        <v>200</v>
      </c>
      <c r="CC19" s="56">
        <v>9056</v>
      </c>
      <c r="CD19" s="56">
        <v>5066</v>
      </c>
      <c r="CE19" s="56">
        <v>12801</v>
      </c>
      <c r="CF19" s="56">
        <v>2090</v>
      </c>
      <c r="CG19" s="56">
        <v>29013</v>
      </c>
      <c r="CH19" s="56">
        <v>29213</v>
      </c>
      <c r="CI19" s="56">
        <v>0</v>
      </c>
      <c r="CJ19" s="56">
        <v>6015</v>
      </c>
      <c r="CK19" s="56">
        <v>808</v>
      </c>
      <c r="CL19" s="56">
        <v>2945</v>
      </c>
      <c r="CM19" s="56">
        <v>9768</v>
      </c>
      <c r="CN19" s="56">
        <v>83</v>
      </c>
      <c r="CO19" s="56">
        <v>9851</v>
      </c>
      <c r="CP19" s="56">
        <v>0</v>
      </c>
      <c r="CQ19" s="56">
        <v>349</v>
      </c>
      <c r="CR19" s="56">
        <v>29</v>
      </c>
      <c r="CS19" s="56">
        <v>407</v>
      </c>
      <c r="CT19" s="56">
        <v>785</v>
      </c>
      <c r="CU19" s="56">
        <v>785</v>
      </c>
      <c r="CV19" s="56">
        <v>4495</v>
      </c>
      <c r="CW19" s="56">
        <v>2738</v>
      </c>
      <c r="CX19" s="56">
        <v>864</v>
      </c>
      <c r="CY19" s="56">
        <v>0</v>
      </c>
      <c r="CZ19" s="56">
        <v>0</v>
      </c>
      <c r="DA19" s="56">
        <v>0</v>
      </c>
      <c r="DB19" s="56">
        <v>12.9</v>
      </c>
      <c r="DC19" s="56">
        <v>53.5</v>
      </c>
      <c r="DD19" s="56">
        <v>66.400000000000006</v>
      </c>
      <c r="DE19" s="56">
        <v>338</v>
      </c>
      <c r="DF19" s="56">
        <v>11443.1</v>
      </c>
      <c r="DG19" s="56">
        <v>226525</v>
      </c>
      <c r="DH19" s="56">
        <v>156392</v>
      </c>
      <c r="DI19" s="56">
        <v>261302</v>
      </c>
      <c r="DJ19" s="56">
        <v>42190</v>
      </c>
      <c r="DK19" s="56">
        <v>686409</v>
      </c>
      <c r="DL19" s="56">
        <v>6670</v>
      </c>
      <c r="DM19" s="56">
        <v>1687</v>
      </c>
      <c r="DN19" s="56">
        <v>2467</v>
      </c>
      <c r="DO19" s="56">
        <v>10824</v>
      </c>
      <c r="DP19" s="56">
        <v>15310</v>
      </c>
      <c r="DQ19" s="56">
        <v>16545</v>
      </c>
      <c r="DR19" s="56">
        <v>6592</v>
      </c>
      <c r="DS19" s="56">
        <v>0</v>
      </c>
      <c r="DT19" s="56">
        <v>0</v>
      </c>
      <c r="DU19" s="56">
        <v>0</v>
      </c>
      <c r="DV19" s="56">
        <v>21307</v>
      </c>
      <c r="DW19" s="56">
        <v>9762</v>
      </c>
      <c r="DX19" s="56">
        <v>54</v>
      </c>
      <c r="DY19" s="56">
        <v>74</v>
      </c>
      <c r="DZ19" s="56">
        <v>88</v>
      </c>
      <c r="EA19" s="56">
        <v>113400</v>
      </c>
      <c r="EB19" s="56" t="s">
        <v>558</v>
      </c>
      <c r="EC19" s="56" t="s">
        <v>778</v>
      </c>
      <c r="ED19" s="56">
        <v>34768</v>
      </c>
      <c r="EE19" s="56">
        <v>208</v>
      </c>
      <c r="EF19" s="56">
        <v>918420</v>
      </c>
      <c r="EG19" s="56">
        <v>0</v>
      </c>
      <c r="EH19" s="56" t="s">
        <v>56</v>
      </c>
      <c r="EI19" s="56">
        <v>6</v>
      </c>
      <c r="EJ19" s="56">
        <v>304677</v>
      </c>
      <c r="EK19" s="56">
        <v>5847</v>
      </c>
      <c r="EL19" s="56">
        <v>2805</v>
      </c>
      <c r="EM19" s="56">
        <v>2223482</v>
      </c>
      <c r="EN19" s="56">
        <v>380114</v>
      </c>
      <c r="EO19" s="56">
        <v>6025</v>
      </c>
      <c r="EP19" s="56">
        <v>77246</v>
      </c>
      <c r="EQ19" s="56">
        <v>53029</v>
      </c>
      <c r="ER19" s="56">
        <v>66342</v>
      </c>
      <c r="ES19" s="56">
        <v>17912</v>
      </c>
      <c r="ET19" s="56">
        <v>7411</v>
      </c>
      <c r="EU19" s="56">
        <v>14254</v>
      </c>
      <c r="EV19" s="56">
        <v>641</v>
      </c>
      <c r="EW19" s="56">
        <v>4659</v>
      </c>
      <c r="EX19" s="56">
        <v>19090</v>
      </c>
      <c r="EY19" s="56">
        <v>9714</v>
      </c>
      <c r="EZ19" s="56">
        <v>4410</v>
      </c>
      <c r="FA19" s="56">
        <v>0</v>
      </c>
      <c r="FB19" s="56">
        <v>0</v>
      </c>
      <c r="FC19" s="56">
        <v>0</v>
      </c>
      <c r="FD19" s="56">
        <v>29417</v>
      </c>
      <c r="FE19" s="56">
        <v>23026</v>
      </c>
      <c r="FF19" s="56">
        <v>824</v>
      </c>
      <c r="FG19" s="56">
        <v>334000</v>
      </c>
      <c r="FH19" s="56">
        <v>158362</v>
      </c>
      <c r="FI19" s="56">
        <v>184139</v>
      </c>
      <c r="FJ19" s="56">
        <v>20937</v>
      </c>
      <c r="FK19" s="56">
        <v>20000</v>
      </c>
      <c r="FL19" s="56">
        <v>827832</v>
      </c>
      <c r="FM19" s="56">
        <v>4148866</v>
      </c>
      <c r="FN19" s="56">
        <v>53000</v>
      </c>
      <c r="FO19" s="56">
        <v>4000</v>
      </c>
      <c r="FP19" s="56">
        <v>82000</v>
      </c>
      <c r="FQ19" s="56">
        <v>8000</v>
      </c>
      <c r="FR19" s="56">
        <v>0</v>
      </c>
      <c r="FS19" s="56">
        <v>29000</v>
      </c>
      <c r="FT19" s="56">
        <v>0</v>
      </c>
      <c r="FU19" s="56">
        <v>100186</v>
      </c>
      <c r="FV19" s="56">
        <v>0</v>
      </c>
      <c r="FW19" s="56">
        <v>276186</v>
      </c>
      <c r="FX19" s="56">
        <v>3872680</v>
      </c>
      <c r="FY19" s="56">
        <v>1343502</v>
      </c>
      <c r="FZ19" s="56">
        <v>2245716</v>
      </c>
      <c r="GA19" s="56">
        <v>383914</v>
      </c>
      <c r="GB19" s="56">
        <v>308000</v>
      </c>
      <c r="GC19" s="56">
        <v>1294438</v>
      </c>
      <c r="GD19" s="56">
        <v>4232068</v>
      </c>
      <c r="GE19" s="56">
        <v>276186</v>
      </c>
      <c r="GF19" s="56">
        <v>3955882</v>
      </c>
      <c r="GG19" s="56">
        <v>1344000</v>
      </c>
      <c r="GH19" s="56">
        <v>0</v>
      </c>
      <c r="GI19" s="56">
        <v>0</v>
      </c>
      <c r="GJ19" s="56">
        <v>0</v>
      </c>
      <c r="GK19" s="56">
        <v>0</v>
      </c>
      <c r="GL19" s="56">
        <v>0</v>
      </c>
      <c r="GM19" s="56">
        <v>0</v>
      </c>
      <c r="GN19" s="56">
        <v>0</v>
      </c>
      <c r="GO19" s="56" t="s">
        <v>558</v>
      </c>
      <c r="GP19" s="56" t="s">
        <v>558</v>
      </c>
      <c r="GQ19" s="56" t="s">
        <v>558</v>
      </c>
      <c r="GR19" s="56" t="s">
        <v>7359</v>
      </c>
      <c r="GS19" s="56" t="s">
        <v>558</v>
      </c>
      <c r="GT19" s="56" t="s">
        <v>558</v>
      </c>
      <c r="GU19" s="56" t="s">
        <v>558</v>
      </c>
      <c r="GV19" s="56" t="s">
        <v>7360</v>
      </c>
      <c r="GW19" s="56">
        <v>6</v>
      </c>
      <c r="GX19" s="56">
        <v>6</v>
      </c>
      <c r="GY19" s="56">
        <v>6</v>
      </c>
      <c r="GZ19" s="56">
        <v>6</v>
      </c>
      <c r="HA19" s="56">
        <v>0</v>
      </c>
      <c r="HB19" s="56">
        <v>0</v>
      </c>
      <c r="HD19" s="56">
        <f t="shared" si="0"/>
        <v>9851</v>
      </c>
      <c r="HE19" s="56">
        <f t="shared" si="1"/>
        <v>785</v>
      </c>
      <c r="HF19" s="56">
        <f t="shared" si="2"/>
        <v>10824</v>
      </c>
    </row>
    <row r="20" spans="1:214" ht="12.75" customHeight="1" x14ac:dyDescent="0.3">
      <c r="A20" s="56" t="s">
        <v>224</v>
      </c>
      <c r="B20" s="56">
        <v>1</v>
      </c>
      <c r="C20" s="56" t="s">
        <v>249</v>
      </c>
      <c r="D20" s="56" t="s">
        <v>3677</v>
      </c>
      <c r="E20" s="56" t="s">
        <v>2431</v>
      </c>
      <c r="F20" s="56" t="s">
        <v>907</v>
      </c>
      <c r="G20" s="56">
        <v>7</v>
      </c>
      <c r="H20" s="56">
        <v>0</v>
      </c>
      <c r="I20" s="56" t="s">
        <v>6841</v>
      </c>
      <c r="J20" s="56" t="s">
        <v>39</v>
      </c>
      <c r="L20" s="56" t="s">
        <v>244</v>
      </c>
      <c r="M20" s="56">
        <v>4</v>
      </c>
      <c r="N20" s="56">
        <v>2</v>
      </c>
      <c r="O20" s="56">
        <v>0</v>
      </c>
      <c r="P20" s="56">
        <v>0</v>
      </c>
      <c r="Q20" s="56">
        <v>0</v>
      </c>
      <c r="R20" s="56">
        <v>0</v>
      </c>
      <c r="S20" s="56">
        <v>0</v>
      </c>
      <c r="T20" s="56">
        <v>0</v>
      </c>
      <c r="U20" s="56">
        <v>0</v>
      </c>
      <c r="V20" s="56">
        <v>0</v>
      </c>
      <c r="W20" s="56">
        <v>0</v>
      </c>
      <c r="X20" s="56">
        <v>0</v>
      </c>
      <c r="Y20" s="56">
        <v>0</v>
      </c>
      <c r="Z20" s="56">
        <v>0</v>
      </c>
      <c r="AA20" s="56">
        <v>6</v>
      </c>
      <c r="AB20" s="56">
        <v>0</v>
      </c>
      <c r="AC20" s="56">
        <v>0</v>
      </c>
      <c r="AD20" s="56">
        <v>0</v>
      </c>
      <c r="AE20" s="56">
        <v>0</v>
      </c>
      <c r="AF20" s="56">
        <v>0</v>
      </c>
      <c r="AG20" s="56">
        <v>0</v>
      </c>
      <c r="AH20" s="56">
        <v>0</v>
      </c>
      <c r="AI20" s="56">
        <v>0</v>
      </c>
      <c r="AJ20" s="56">
        <v>0</v>
      </c>
      <c r="AK20" s="56">
        <v>0</v>
      </c>
      <c r="AL20" s="56">
        <v>0</v>
      </c>
      <c r="AM20" s="56">
        <v>0</v>
      </c>
      <c r="AN20" s="56">
        <v>0</v>
      </c>
      <c r="AO20" s="56">
        <v>0</v>
      </c>
      <c r="AP20" s="56">
        <v>0</v>
      </c>
      <c r="AQ20" s="56">
        <v>4</v>
      </c>
      <c r="AR20" s="56">
        <v>2</v>
      </c>
      <c r="AS20" s="56">
        <v>0</v>
      </c>
      <c r="AT20" s="56">
        <v>0</v>
      </c>
      <c r="AU20" s="56">
        <v>0</v>
      </c>
      <c r="AV20" s="56">
        <v>0</v>
      </c>
      <c r="AW20" s="56">
        <v>0</v>
      </c>
      <c r="AX20" s="56">
        <v>0</v>
      </c>
      <c r="AY20" s="56">
        <v>0</v>
      </c>
      <c r="AZ20" s="56">
        <v>0</v>
      </c>
      <c r="BA20" s="56">
        <v>0</v>
      </c>
      <c r="BB20" s="56">
        <v>0</v>
      </c>
      <c r="BC20" s="56">
        <v>0</v>
      </c>
      <c r="BD20" s="56">
        <v>0</v>
      </c>
      <c r="BE20" s="56">
        <v>6</v>
      </c>
      <c r="BF20" s="56">
        <v>0.97333333333333338</v>
      </c>
      <c r="BG20" s="56">
        <v>2.6666666666666668E-2</v>
      </c>
      <c r="BH20" s="56">
        <v>0</v>
      </c>
      <c r="BI20" s="56">
        <v>0</v>
      </c>
      <c r="BJ20" s="56" t="s">
        <v>2503</v>
      </c>
      <c r="BK20" s="56">
        <v>171882</v>
      </c>
      <c r="BL20" s="56" t="s">
        <v>1922</v>
      </c>
      <c r="BM20" s="56">
        <v>1606077</v>
      </c>
      <c r="BN20" s="56">
        <v>187</v>
      </c>
      <c r="BO20" s="56">
        <v>465249</v>
      </c>
      <c r="BP20" s="56">
        <v>183835.49</v>
      </c>
      <c r="BQ20" s="56">
        <v>6</v>
      </c>
      <c r="BR20" s="56" t="s">
        <v>558</v>
      </c>
      <c r="BS20" s="56">
        <v>263110</v>
      </c>
      <c r="BT20" s="56">
        <v>3945</v>
      </c>
      <c r="BU20" s="56">
        <v>59382</v>
      </c>
      <c r="BV20" s="56">
        <v>54978</v>
      </c>
      <c r="BW20" s="56">
        <v>107432</v>
      </c>
      <c r="BX20" s="56">
        <v>32716</v>
      </c>
      <c r="BY20" s="56">
        <v>254508</v>
      </c>
      <c r="BZ20" s="56">
        <v>7754</v>
      </c>
      <c r="CA20" s="56">
        <v>266207</v>
      </c>
      <c r="CB20" s="56">
        <v>59</v>
      </c>
      <c r="CC20" s="56">
        <v>11822</v>
      </c>
      <c r="CD20" s="56">
        <v>8015</v>
      </c>
      <c r="CE20" s="56">
        <v>16839</v>
      </c>
      <c r="CF20" s="56">
        <v>3469</v>
      </c>
      <c r="CG20" s="56">
        <v>40145</v>
      </c>
      <c r="CH20" s="56">
        <v>40204</v>
      </c>
      <c r="CI20" s="56">
        <v>0</v>
      </c>
      <c r="CJ20" s="56">
        <v>3976</v>
      </c>
      <c r="CK20" s="56">
        <v>602</v>
      </c>
      <c r="CL20" s="56">
        <v>5912</v>
      </c>
      <c r="CM20" s="56">
        <v>10490</v>
      </c>
      <c r="CN20" s="56">
        <v>0</v>
      </c>
      <c r="CO20" s="56">
        <v>10490</v>
      </c>
      <c r="CP20" s="56">
        <v>0</v>
      </c>
      <c r="CQ20" s="56">
        <v>205</v>
      </c>
      <c r="CR20" s="56">
        <v>51</v>
      </c>
      <c r="CS20" s="56">
        <v>403</v>
      </c>
      <c r="CT20" s="56">
        <v>659</v>
      </c>
      <c r="CU20" s="56">
        <v>659</v>
      </c>
      <c r="CV20" s="56">
        <v>48078</v>
      </c>
      <c r="CW20" s="56">
        <v>24549</v>
      </c>
      <c r="CX20" s="56">
        <v>17923</v>
      </c>
      <c r="CY20" s="56">
        <v>0</v>
      </c>
      <c r="CZ20" s="56">
        <v>0</v>
      </c>
      <c r="DA20" s="56">
        <v>0</v>
      </c>
      <c r="DB20" s="56">
        <v>10</v>
      </c>
      <c r="DC20" s="56">
        <v>53.2</v>
      </c>
      <c r="DD20" s="56">
        <v>63.2</v>
      </c>
      <c r="DE20" s="56">
        <v>73</v>
      </c>
      <c r="DF20" s="56">
        <v>3756</v>
      </c>
      <c r="DG20" s="56">
        <v>184335</v>
      </c>
      <c r="DH20" s="56">
        <v>185204</v>
      </c>
      <c r="DI20" s="56">
        <v>438461</v>
      </c>
      <c r="DJ20" s="56">
        <v>78572</v>
      </c>
      <c r="DK20" s="56">
        <v>886572</v>
      </c>
      <c r="DL20" s="56">
        <v>8605</v>
      </c>
      <c r="DM20" s="56">
        <v>911</v>
      </c>
      <c r="DN20" s="56">
        <v>9123</v>
      </c>
      <c r="DO20" s="56">
        <v>18639</v>
      </c>
      <c r="DP20" s="56">
        <v>24922</v>
      </c>
      <c r="DQ20" s="56">
        <v>29512</v>
      </c>
      <c r="DR20" s="56">
        <v>10167</v>
      </c>
      <c r="DS20" s="56">
        <v>0</v>
      </c>
      <c r="DT20" s="56">
        <v>0</v>
      </c>
      <c r="DU20" s="56">
        <v>0</v>
      </c>
      <c r="DV20" s="56">
        <v>33203</v>
      </c>
      <c r="DW20" s="56">
        <v>22480</v>
      </c>
      <c r="DX20" s="56">
        <v>53.14</v>
      </c>
      <c r="DY20" s="56">
        <v>69.349999999999994</v>
      </c>
      <c r="DZ20" s="56">
        <v>92.74</v>
      </c>
      <c r="EA20" s="56" t="s">
        <v>558</v>
      </c>
      <c r="EB20" s="56" t="s">
        <v>558</v>
      </c>
      <c r="EC20" s="56" t="s">
        <v>558</v>
      </c>
      <c r="ED20" s="56">
        <v>35592</v>
      </c>
      <c r="EE20" s="56">
        <v>175</v>
      </c>
      <c r="EF20" s="56">
        <v>2505502</v>
      </c>
      <c r="EG20" s="56">
        <v>0</v>
      </c>
      <c r="EH20" s="56" t="s">
        <v>56</v>
      </c>
      <c r="EI20" s="56">
        <v>6</v>
      </c>
      <c r="EJ20" s="56">
        <v>565557</v>
      </c>
      <c r="EK20" s="56">
        <v>0</v>
      </c>
      <c r="EL20" s="56">
        <v>0</v>
      </c>
      <c r="EM20" s="56">
        <v>2315525.31</v>
      </c>
      <c r="EN20" s="56">
        <v>731632.11</v>
      </c>
      <c r="EO20" s="56">
        <v>2325.9699999999998</v>
      </c>
      <c r="EP20" s="56">
        <v>90321.74</v>
      </c>
      <c r="EQ20" s="56">
        <v>75733.03</v>
      </c>
      <c r="ER20" s="56">
        <v>78431.320000000007</v>
      </c>
      <c r="ES20" s="56">
        <v>24840.43</v>
      </c>
      <c r="ET20" s="56">
        <v>35834.379999999997</v>
      </c>
      <c r="EU20" s="56">
        <v>9660.58</v>
      </c>
      <c r="EV20" s="56">
        <v>1401.75</v>
      </c>
      <c r="EW20" s="56">
        <v>4117.87</v>
      </c>
      <c r="EX20" s="56">
        <v>17000</v>
      </c>
      <c r="EY20" s="56">
        <v>15050</v>
      </c>
      <c r="EZ20" s="56">
        <v>8500</v>
      </c>
      <c r="FA20" s="56">
        <v>0</v>
      </c>
      <c r="FB20" s="56">
        <v>0</v>
      </c>
      <c r="FC20" s="56">
        <v>0</v>
      </c>
      <c r="FD20" s="56">
        <v>32997.480000000003</v>
      </c>
      <c r="FE20" s="56">
        <v>0</v>
      </c>
      <c r="FF20" s="56">
        <v>0</v>
      </c>
      <c r="FG20" s="56">
        <v>396214.55</v>
      </c>
      <c r="FH20" s="56">
        <v>145711.20000000001</v>
      </c>
      <c r="FI20" s="56">
        <v>194031.49</v>
      </c>
      <c r="FJ20" s="56">
        <v>36187.300000000003</v>
      </c>
      <c r="FK20" s="56">
        <v>3000</v>
      </c>
      <c r="FL20" s="56">
        <v>0</v>
      </c>
      <c r="FM20" s="56">
        <v>3822301.96</v>
      </c>
      <c r="FN20" s="56">
        <v>0</v>
      </c>
      <c r="FO20" s="56">
        <v>0</v>
      </c>
      <c r="FP20" s="56">
        <v>113387.37</v>
      </c>
      <c r="FQ20" s="56">
        <v>0</v>
      </c>
      <c r="FR20" s="56">
        <v>0</v>
      </c>
      <c r="FS20" s="56">
        <v>52892.75</v>
      </c>
      <c r="FT20" s="56">
        <v>0</v>
      </c>
      <c r="FU20" s="56">
        <v>84932.31</v>
      </c>
      <c r="FV20" s="56">
        <v>0</v>
      </c>
      <c r="FW20" s="56">
        <v>251212.43</v>
      </c>
      <c r="FX20" s="56">
        <v>3571089.53</v>
      </c>
      <c r="FY20" s="56">
        <v>0</v>
      </c>
      <c r="FZ20" s="56">
        <v>2297239</v>
      </c>
      <c r="GA20" s="56">
        <v>765366</v>
      </c>
      <c r="GB20" s="56">
        <v>420000</v>
      </c>
      <c r="GC20" s="56">
        <v>222600</v>
      </c>
      <c r="GD20" s="56">
        <v>3705205</v>
      </c>
      <c r="GE20" s="56">
        <v>300120</v>
      </c>
      <c r="GF20" s="56">
        <v>3405085</v>
      </c>
      <c r="GG20" s="56">
        <v>0</v>
      </c>
      <c r="GH20" s="56">
        <v>0</v>
      </c>
      <c r="GI20" s="56">
        <v>43001</v>
      </c>
      <c r="GJ20" s="56">
        <v>0</v>
      </c>
      <c r="GK20" s="56">
        <v>0</v>
      </c>
      <c r="GL20" s="56">
        <v>0</v>
      </c>
      <c r="GM20" s="56">
        <v>0</v>
      </c>
      <c r="GN20" s="56">
        <v>43001</v>
      </c>
      <c r="GO20" s="56" t="s">
        <v>7361</v>
      </c>
      <c r="GP20" s="56" t="s">
        <v>558</v>
      </c>
      <c r="GQ20" s="56" t="s">
        <v>7362</v>
      </c>
      <c r="GR20" s="56" t="s">
        <v>558</v>
      </c>
      <c r="GS20" s="56" t="s">
        <v>558</v>
      </c>
      <c r="GT20" s="56" t="s">
        <v>558</v>
      </c>
      <c r="GU20" s="56" t="s">
        <v>558</v>
      </c>
      <c r="GV20" s="56" t="s">
        <v>7363</v>
      </c>
      <c r="GW20" s="56">
        <v>6</v>
      </c>
      <c r="GX20" s="56">
        <v>0</v>
      </c>
      <c r="GY20" s="56">
        <v>6</v>
      </c>
      <c r="GZ20" s="56">
        <v>0</v>
      </c>
      <c r="HA20" s="56">
        <v>0</v>
      </c>
      <c r="HB20" s="56">
        <v>0</v>
      </c>
      <c r="HD20" s="56">
        <f t="shared" si="0"/>
        <v>10490</v>
      </c>
      <c r="HE20" s="56">
        <f t="shared" si="1"/>
        <v>659</v>
      </c>
      <c r="HF20" s="56">
        <f t="shared" si="2"/>
        <v>18639</v>
      </c>
    </row>
    <row r="21" spans="1:214" ht="12.75" customHeight="1" x14ac:dyDescent="0.3">
      <c r="A21" s="56" t="s">
        <v>224</v>
      </c>
      <c r="B21" s="56">
        <v>2</v>
      </c>
      <c r="C21" s="56" t="s">
        <v>249</v>
      </c>
      <c r="D21" s="56" t="s">
        <v>3678</v>
      </c>
      <c r="E21" s="56" t="s">
        <v>2432</v>
      </c>
      <c r="F21" s="56" t="s">
        <v>907</v>
      </c>
      <c r="G21" s="56">
        <v>47.5</v>
      </c>
      <c r="H21" s="56">
        <v>0</v>
      </c>
      <c r="I21" s="56" t="s">
        <v>6841</v>
      </c>
      <c r="J21" s="56" t="s">
        <v>39</v>
      </c>
      <c r="L21" s="56" t="s">
        <v>246</v>
      </c>
      <c r="M21" s="56">
        <v>1</v>
      </c>
      <c r="N21" s="56">
        <v>0</v>
      </c>
      <c r="O21" s="56">
        <v>2</v>
      </c>
      <c r="P21" s="56">
        <v>0</v>
      </c>
      <c r="Q21" s="56">
        <v>5</v>
      </c>
      <c r="R21" s="56">
        <v>0</v>
      </c>
      <c r="S21" s="56">
        <v>0</v>
      </c>
      <c r="T21" s="56">
        <v>4</v>
      </c>
      <c r="U21" s="56">
        <v>2</v>
      </c>
      <c r="V21" s="56">
        <v>0</v>
      </c>
      <c r="W21" s="56">
        <v>0</v>
      </c>
      <c r="X21" s="56">
        <v>0</v>
      </c>
      <c r="Y21" s="56">
        <v>0</v>
      </c>
      <c r="Z21" s="56">
        <v>0</v>
      </c>
      <c r="AA21" s="56">
        <v>14</v>
      </c>
      <c r="AB21" s="56">
        <v>0</v>
      </c>
      <c r="AC21" s="56">
        <v>0</v>
      </c>
      <c r="AD21" s="56">
        <v>0</v>
      </c>
      <c r="AE21" s="56">
        <v>0</v>
      </c>
      <c r="AF21" s="56">
        <v>0</v>
      </c>
      <c r="AG21" s="56">
        <v>0</v>
      </c>
      <c r="AH21" s="56">
        <v>0</v>
      </c>
      <c r="AI21" s="56">
        <v>0</v>
      </c>
      <c r="AJ21" s="56">
        <v>0</v>
      </c>
      <c r="AK21" s="56">
        <v>0</v>
      </c>
      <c r="AL21" s="56">
        <v>0</v>
      </c>
      <c r="AM21" s="56">
        <v>0</v>
      </c>
      <c r="AN21" s="56">
        <v>0</v>
      </c>
      <c r="AO21" s="56">
        <v>0</v>
      </c>
      <c r="AP21" s="56">
        <v>0</v>
      </c>
      <c r="AQ21" s="56">
        <v>1</v>
      </c>
      <c r="AR21" s="56">
        <v>0</v>
      </c>
      <c r="AS21" s="56">
        <v>2</v>
      </c>
      <c r="AT21" s="56">
        <v>0</v>
      </c>
      <c r="AU21" s="56">
        <v>5</v>
      </c>
      <c r="AV21" s="56">
        <v>0</v>
      </c>
      <c r="AW21" s="56">
        <v>0</v>
      </c>
      <c r="AX21" s="56">
        <v>4</v>
      </c>
      <c r="AY21" s="56">
        <v>2</v>
      </c>
      <c r="AZ21" s="56">
        <v>0</v>
      </c>
      <c r="BA21" s="56">
        <v>0</v>
      </c>
      <c r="BB21" s="56">
        <v>0</v>
      </c>
      <c r="BC21" s="56">
        <v>0</v>
      </c>
      <c r="BD21" s="56">
        <v>0</v>
      </c>
      <c r="BE21" s="56">
        <v>14</v>
      </c>
      <c r="BF21" s="56">
        <v>0.93539823008849554</v>
      </c>
      <c r="BG21" s="56">
        <v>6.4601769911504431E-2</v>
      </c>
      <c r="BH21" s="56">
        <v>0</v>
      </c>
      <c r="BI21" s="56">
        <v>0</v>
      </c>
      <c r="BJ21" s="56" t="s">
        <v>3598</v>
      </c>
      <c r="BK21" s="56">
        <v>331702</v>
      </c>
      <c r="BL21" s="56" t="s">
        <v>3598</v>
      </c>
      <c r="BM21" s="56">
        <v>384646</v>
      </c>
      <c r="BN21" s="56">
        <v>159</v>
      </c>
      <c r="BO21" s="56">
        <v>365975</v>
      </c>
      <c r="BP21" s="56">
        <v>139408</v>
      </c>
      <c r="BQ21" s="56">
        <v>14</v>
      </c>
      <c r="BR21" s="56" t="s">
        <v>558</v>
      </c>
      <c r="BS21" s="56">
        <v>395797</v>
      </c>
      <c r="BT21" s="56">
        <v>39812</v>
      </c>
      <c r="BU21" s="56">
        <v>80240</v>
      </c>
      <c r="BV21" s="56">
        <v>94348</v>
      </c>
      <c r="BW21" s="56">
        <v>76519</v>
      </c>
      <c r="BX21" s="56">
        <v>30540</v>
      </c>
      <c r="BY21" s="56">
        <v>281647</v>
      </c>
      <c r="BZ21" s="56">
        <v>51496</v>
      </c>
      <c r="CA21" s="56">
        <v>372955</v>
      </c>
      <c r="CB21" s="56">
        <v>304</v>
      </c>
      <c r="CC21" s="56">
        <v>18396</v>
      </c>
      <c r="CD21" s="56">
        <v>7994</v>
      </c>
      <c r="CE21" s="56">
        <v>16625</v>
      </c>
      <c r="CF21" s="56">
        <v>2915</v>
      </c>
      <c r="CG21" s="56">
        <v>45930</v>
      </c>
      <c r="CH21" s="56">
        <v>46234</v>
      </c>
      <c r="CI21" s="56">
        <v>0</v>
      </c>
      <c r="CJ21" s="56">
        <v>7665</v>
      </c>
      <c r="CK21" s="56">
        <v>1137</v>
      </c>
      <c r="CL21" s="56">
        <v>16752</v>
      </c>
      <c r="CM21" s="56">
        <v>25554</v>
      </c>
      <c r="CN21" s="56">
        <v>1535</v>
      </c>
      <c r="CO21" s="56">
        <v>27089</v>
      </c>
      <c r="CP21" s="56">
        <v>0</v>
      </c>
      <c r="CQ21" s="56">
        <v>612</v>
      </c>
      <c r="CR21" s="56">
        <v>86</v>
      </c>
      <c r="CS21" s="56">
        <v>1102</v>
      </c>
      <c r="CT21" s="56">
        <v>1800</v>
      </c>
      <c r="CU21" s="56">
        <v>1800</v>
      </c>
      <c r="CV21" s="56">
        <v>20764</v>
      </c>
      <c r="CW21" s="56">
        <v>3632</v>
      </c>
      <c r="CX21" s="56">
        <v>3480</v>
      </c>
      <c r="CY21" s="56">
        <v>13911853</v>
      </c>
      <c r="CZ21" s="56">
        <v>0</v>
      </c>
      <c r="DA21" s="56">
        <v>24</v>
      </c>
      <c r="DB21" s="56">
        <v>13.83</v>
      </c>
      <c r="DC21" s="56">
        <v>71</v>
      </c>
      <c r="DD21" s="56">
        <v>84.83</v>
      </c>
      <c r="DE21" s="56">
        <v>99</v>
      </c>
      <c r="DF21" s="56">
        <v>1721</v>
      </c>
      <c r="DG21" s="56">
        <v>399360</v>
      </c>
      <c r="DH21" s="56">
        <v>306476</v>
      </c>
      <c r="DI21" s="56">
        <v>579983</v>
      </c>
      <c r="DJ21" s="56">
        <v>94573</v>
      </c>
      <c r="DK21" s="56">
        <v>1380392</v>
      </c>
      <c r="DL21" s="56">
        <v>10337</v>
      </c>
      <c r="DM21" s="56">
        <v>2260</v>
      </c>
      <c r="DN21" s="56">
        <v>13407</v>
      </c>
      <c r="DO21" s="56">
        <v>26004</v>
      </c>
      <c r="DP21" s="56">
        <v>23761</v>
      </c>
      <c r="DQ21" s="56">
        <v>10083</v>
      </c>
      <c r="DR21" s="56">
        <v>14561</v>
      </c>
      <c r="DS21" s="56">
        <v>10087</v>
      </c>
      <c r="DT21" s="56">
        <v>0</v>
      </c>
      <c r="DU21" s="56">
        <v>5</v>
      </c>
      <c r="DV21" s="56">
        <v>38812</v>
      </c>
      <c r="DW21" s="56">
        <v>19399</v>
      </c>
      <c r="DX21" s="56">
        <v>60</v>
      </c>
      <c r="DY21" s="56">
        <v>73</v>
      </c>
      <c r="DZ21" s="56">
        <v>81</v>
      </c>
      <c r="EA21" s="56">
        <v>120300</v>
      </c>
      <c r="EB21" s="56">
        <v>5850</v>
      </c>
      <c r="EC21" s="56" t="s">
        <v>778</v>
      </c>
      <c r="ED21" s="56">
        <v>41451</v>
      </c>
      <c r="EE21" s="56">
        <v>203</v>
      </c>
      <c r="EF21" s="56">
        <v>1330088</v>
      </c>
      <c r="EG21" s="56">
        <v>193495</v>
      </c>
      <c r="EH21" s="56" t="s">
        <v>56</v>
      </c>
      <c r="EI21" s="56">
        <v>14</v>
      </c>
      <c r="EJ21" s="56">
        <v>436679</v>
      </c>
      <c r="EK21" s="56">
        <v>0</v>
      </c>
      <c r="EL21" s="56">
        <v>1519</v>
      </c>
      <c r="EM21" s="56">
        <v>3051225.9699999997</v>
      </c>
      <c r="EN21" s="56">
        <v>368526.8700000011</v>
      </c>
      <c r="EO21" s="56">
        <v>4283.05</v>
      </c>
      <c r="EP21" s="56">
        <v>114624.84</v>
      </c>
      <c r="EQ21" s="56">
        <v>60907.87</v>
      </c>
      <c r="ER21" s="56">
        <v>73602.63</v>
      </c>
      <c r="ES21" s="56">
        <v>18360.330000000002</v>
      </c>
      <c r="ET21" s="56">
        <v>43839.8</v>
      </c>
      <c r="EU21" s="56">
        <v>27012.36</v>
      </c>
      <c r="EV21" s="56">
        <v>2731.02</v>
      </c>
      <c r="EW21" s="56">
        <v>12973.49</v>
      </c>
      <c r="EX21" s="56">
        <v>8400</v>
      </c>
      <c r="EY21" s="56">
        <v>10844.19</v>
      </c>
      <c r="EZ21" s="56">
        <v>5600</v>
      </c>
      <c r="FA21" s="56">
        <v>7000</v>
      </c>
      <c r="FB21" s="56">
        <v>0</v>
      </c>
      <c r="FC21" s="56">
        <v>0</v>
      </c>
      <c r="FD21" s="56">
        <v>65789.19</v>
      </c>
      <c r="FE21" s="56">
        <v>23766.89</v>
      </c>
      <c r="FF21" s="56">
        <v>1514.35</v>
      </c>
      <c r="FG21" s="56">
        <v>481250.01</v>
      </c>
      <c r="FH21" s="56">
        <v>287315.02999999985</v>
      </c>
      <c r="FI21" s="56">
        <v>422674.82</v>
      </c>
      <c r="FJ21" s="56">
        <v>2340.7500000000005</v>
      </c>
      <c r="FK21" s="56">
        <v>0</v>
      </c>
      <c r="FL21" s="56">
        <v>158199.84000000003</v>
      </c>
      <c r="FM21" s="56">
        <v>4771533.29</v>
      </c>
      <c r="FN21" s="56">
        <v>37619.379999999997</v>
      </c>
      <c r="FO21" s="56">
        <v>8655.76</v>
      </c>
      <c r="FP21" s="56">
        <v>127791.45</v>
      </c>
      <c r="FQ21" s="56">
        <v>16248.77</v>
      </c>
      <c r="FR21" s="56">
        <v>0</v>
      </c>
      <c r="FS21" s="56">
        <v>0</v>
      </c>
      <c r="FT21" s="56">
        <v>0</v>
      </c>
      <c r="FU21" s="56">
        <v>219677.49</v>
      </c>
      <c r="FV21" s="56">
        <v>0</v>
      </c>
      <c r="FW21" s="56">
        <v>409992.85</v>
      </c>
      <c r="FX21" s="56">
        <v>4361540.4400000004</v>
      </c>
      <c r="FY21" s="56" t="s">
        <v>558</v>
      </c>
      <c r="FZ21" s="56">
        <v>2972675.6065489026</v>
      </c>
      <c r="GA21" s="56">
        <v>421245.33100000001</v>
      </c>
      <c r="GB21" s="56">
        <v>450000</v>
      </c>
      <c r="GC21" s="56">
        <v>629990</v>
      </c>
      <c r="GD21" s="56">
        <v>4473910.9375489028</v>
      </c>
      <c r="GE21" s="56">
        <v>353183</v>
      </c>
      <c r="GF21" s="56">
        <v>4120727.9375489028</v>
      </c>
      <c r="GG21" s="56" t="s">
        <v>558</v>
      </c>
      <c r="GH21" s="56" t="s">
        <v>558</v>
      </c>
      <c r="GI21" s="56" t="s">
        <v>558</v>
      </c>
      <c r="GJ21" s="56" t="s">
        <v>558</v>
      </c>
      <c r="GK21" s="56" t="s">
        <v>558</v>
      </c>
      <c r="GL21" s="56" t="s">
        <v>558</v>
      </c>
      <c r="GM21" s="56" t="s">
        <v>558</v>
      </c>
      <c r="GN21" s="56" t="s">
        <v>558</v>
      </c>
      <c r="GO21" s="56" t="s">
        <v>7364</v>
      </c>
      <c r="GP21" s="56" t="s">
        <v>3596</v>
      </c>
      <c r="GQ21" s="56" t="s">
        <v>558</v>
      </c>
      <c r="GR21" s="56" t="s">
        <v>6891</v>
      </c>
      <c r="GS21" s="56" t="s">
        <v>558</v>
      </c>
      <c r="GT21" s="56">
        <v>0</v>
      </c>
      <c r="GU21" s="56" t="s">
        <v>558</v>
      </c>
      <c r="GV21" s="56" t="s">
        <v>7365</v>
      </c>
      <c r="GW21" s="56">
        <v>14</v>
      </c>
      <c r="GX21" s="56">
        <v>0</v>
      </c>
      <c r="GY21" s="56">
        <v>0</v>
      </c>
      <c r="GZ21" s="56">
        <v>0</v>
      </c>
      <c r="HA21" s="56">
        <v>14</v>
      </c>
      <c r="HB21" s="56">
        <v>0</v>
      </c>
      <c r="HD21" s="56">
        <f t="shared" si="0"/>
        <v>27089</v>
      </c>
      <c r="HE21" s="56">
        <f t="shared" si="1"/>
        <v>1800</v>
      </c>
      <c r="HF21" s="56">
        <f t="shared" si="2"/>
        <v>26004</v>
      </c>
    </row>
    <row r="22" spans="1:214" ht="12.75" customHeight="1" x14ac:dyDescent="0.3">
      <c r="A22" s="56" t="s">
        <v>224</v>
      </c>
      <c r="B22" s="56">
        <v>3</v>
      </c>
      <c r="C22" s="56" t="s">
        <v>249</v>
      </c>
      <c r="D22" s="56" t="s">
        <v>3679</v>
      </c>
      <c r="E22" s="56" t="s">
        <v>1737</v>
      </c>
      <c r="F22" s="56" t="s">
        <v>907</v>
      </c>
      <c r="G22" s="56">
        <v>47.5</v>
      </c>
      <c r="H22" s="56">
        <v>0</v>
      </c>
      <c r="I22" s="56" t="s">
        <v>6841</v>
      </c>
      <c r="J22" s="56" t="s">
        <v>39</v>
      </c>
      <c r="L22" s="56" t="s">
        <v>110</v>
      </c>
      <c r="M22" s="56">
        <v>0</v>
      </c>
      <c r="N22" s="56">
        <v>0</v>
      </c>
      <c r="O22" s="56">
        <v>2</v>
      </c>
      <c r="P22" s="56">
        <v>0</v>
      </c>
      <c r="Q22" s="56">
        <v>8</v>
      </c>
      <c r="R22" s="56">
        <v>1</v>
      </c>
      <c r="S22" s="56">
        <v>2</v>
      </c>
      <c r="T22" s="56">
        <v>0</v>
      </c>
      <c r="U22" s="56">
        <v>0</v>
      </c>
      <c r="V22" s="56">
        <v>0</v>
      </c>
      <c r="W22" s="56">
        <v>0</v>
      </c>
      <c r="X22" s="56">
        <v>0</v>
      </c>
      <c r="Y22" s="56">
        <v>0</v>
      </c>
      <c r="Z22" s="56">
        <v>0</v>
      </c>
      <c r="AA22" s="56">
        <v>13</v>
      </c>
      <c r="AB22" s="56">
        <v>0</v>
      </c>
      <c r="AC22" s="56">
        <v>0</v>
      </c>
      <c r="AD22" s="56">
        <v>0</v>
      </c>
      <c r="AE22" s="56">
        <v>0</v>
      </c>
      <c r="AF22" s="56">
        <v>0</v>
      </c>
      <c r="AG22" s="56">
        <v>0</v>
      </c>
      <c r="AH22" s="56">
        <v>0</v>
      </c>
      <c r="AI22" s="56">
        <v>0</v>
      </c>
      <c r="AJ22" s="56">
        <v>0</v>
      </c>
      <c r="AK22" s="56">
        <v>0</v>
      </c>
      <c r="AL22" s="56">
        <v>0</v>
      </c>
      <c r="AM22" s="56">
        <v>0</v>
      </c>
      <c r="AN22" s="56">
        <v>0</v>
      </c>
      <c r="AO22" s="56">
        <v>0</v>
      </c>
      <c r="AP22" s="56">
        <v>0</v>
      </c>
      <c r="AQ22" s="56">
        <v>0</v>
      </c>
      <c r="AR22" s="56">
        <v>0</v>
      </c>
      <c r="AS22" s="56">
        <v>2</v>
      </c>
      <c r="AT22" s="56">
        <v>0</v>
      </c>
      <c r="AU22" s="56">
        <v>8</v>
      </c>
      <c r="AV22" s="56">
        <v>1</v>
      </c>
      <c r="AW22" s="56">
        <v>2</v>
      </c>
      <c r="AX22" s="56">
        <v>0</v>
      </c>
      <c r="AY22" s="56">
        <v>0</v>
      </c>
      <c r="AZ22" s="56">
        <v>0</v>
      </c>
      <c r="BA22" s="56">
        <v>0</v>
      </c>
      <c r="BB22" s="56">
        <v>0</v>
      </c>
      <c r="BC22" s="56">
        <v>0</v>
      </c>
      <c r="BD22" s="56">
        <v>0</v>
      </c>
      <c r="BE22" s="56">
        <v>13</v>
      </c>
      <c r="BF22" s="56">
        <v>1</v>
      </c>
      <c r="BG22" s="56">
        <v>0</v>
      </c>
      <c r="BH22" s="56">
        <v>0</v>
      </c>
      <c r="BI22" s="56">
        <v>0</v>
      </c>
      <c r="BJ22" s="56" t="s">
        <v>2229</v>
      </c>
      <c r="BK22" s="56">
        <v>183544</v>
      </c>
      <c r="BL22" s="56" t="s">
        <v>2229</v>
      </c>
      <c r="BM22" s="56">
        <v>910704</v>
      </c>
      <c r="BN22" s="56">
        <v>203</v>
      </c>
      <c r="BO22" s="56">
        <v>367050</v>
      </c>
      <c r="BP22" s="56">
        <v>166950</v>
      </c>
      <c r="BQ22" s="56">
        <v>13</v>
      </c>
      <c r="BR22" s="56" t="s">
        <v>558</v>
      </c>
      <c r="BS22" s="56">
        <v>341337</v>
      </c>
      <c r="BT22" s="56">
        <v>10960</v>
      </c>
      <c r="BU22" s="56">
        <v>92039</v>
      </c>
      <c r="BV22" s="56">
        <v>103346</v>
      </c>
      <c r="BW22" s="56">
        <v>79274</v>
      </c>
      <c r="BX22" s="56">
        <v>26196</v>
      </c>
      <c r="BY22" s="56">
        <v>300855</v>
      </c>
      <c r="BZ22" s="56">
        <v>21785</v>
      </c>
      <c r="CA22" s="56">
        <v>333600</v>
      </c>
      <c r="CB22" s="56">
        <v>13</v>
      </c>
      <c r="CC22" s="56">
        <v>7964</v>
      </c>
      <c r="CD22" s="56">
        <v>4651</v>
      </c>
      <c r="CE22" s="56">
        <v>9032</v>
      </c>
      <c r="CF22" s="56">
        <v>1759</v>
      </c>
      <c r="CG22" s="56">
        <v>23406</v>
      </c>
      <c r="CH22" s="56">
        <v>23419</v>
      </c>
      <c r="CI22" s="56">
        <v>0</v>
      </c>
      <c r="CJ22" s="56">
        <v>5870</v>
      </c>
      <c r="CK22" s="56">
        <v>1413</v>
      </c>
      <c r="CL22" s="56">
        <v>3381</v>
      </c>
      <c r="CM22" s="56">
        <v>10664</v>
      </c>
      <c r="CN22" s="56">
        <v>0</v>
      </c>
      <c r="CO22" s="56">
        <v>10664</v>
      </c>
      <c r="CP22" s="56">
        <v>0</v>
      </c>
      <c r="CQ22" s="56">
        <v>130</v>
      </c>
      <c r="CR22" s="56">
        <v>55</v>
      </c>
      <c r="CS22" s="56">
        <v>2</v>
      </c>
      <c r="CT22" s="56">
        <v>187</v>
      </c>
      <c r="CU22" s="56">
        <v>187</v>
      </c>
      <c r="CV22" s="56">
        <v>2314</v>
      </c>
      <c r="CW22" s="56">
        <v>100</v>
      </c>
      <c r="CX22" s="56">
        <v>862</v>
      </c>
      <c r="CY22" s="56">
        <v>0</v>
      </c>
      <c r="CZ22" s="56">
        <v>0</v>
      </c>
      <c r="DA22" s="56">
        <v>0</v>
      </c>
      <c r="DB22" s="56">
        <v>8</v>
      </c>
      <c r="DC22" s="56">
        <v>60.89</v>
      </c>
      <c r="DD22" s="56">
        <v>68.89</v>
      </c>
      <c r="DE22" s="56">
        <v>233</v>
      </c>
      <c r="DF22" s="56">
        <v>8407</v>
      </c>
      <c r="DG22" s="56">
        <v>208298</v>
      </c>
      <c r="DH22" s="56">
        <v>150573</v>
      </c>
      <c r="DI22" s="56">
        <v>242295</v>
      </c>
      <c r="DJ22" s="56">
        <v>36377</v>
      </c>
      <c r="DK22" s="56">
        <v>637543</v>
      </c>
      <c r="DL22" s="56">
        <v>6518</v>
      </c>
      <c r="DM22" s="56">
        <v>1981</v>
      </c>
      <c r="DN22" s="56">
        <v>408</v>
      </c>
      <c r="DO22" s="56">
        <v>8907</v>
      </c>
      <c r="DP22" s="56">
        <v>6753</v>
      </c>
      <c r="DQ22" s="56">
        <v>10936</v>
      </c>
      <c r="DR22" s="56">
        <v>6636</v>
      </c>
      <c r="DS22" s="56">
        <v>0</v>
      </c>
      <c r="DT22" s="56">
        <v>0</v>
      </c>
      <c r="DU22" s="56">
        <v>0</v>
      </c>
      <c r="DV22" s="56">
        <v>22489</v>
      </c>
      <c r="DW22" s="56">
        <v>10692</v>
      </c>
      <c r="DX22" s="56">
        <v>56</v>
      </c>
      <c r="DY22" s="56">
        <v>78</v>
      </c>
      <c r="DZ22" s="56">
        <v>89</v>
      </c>
      <c r="EA22" s="56">
        <v>153137</v>
      </c>
      <c r="EB22" s="56">
        <v>8395</v>
      </c>
      <c r="EC22" s="56" t="s">
        <v>56</v>
      </c>
      <c r="ED22" s="56">
        <v>31150</v>
      </c>
      <c r="EE22" s="56">
        <v>220</v>
      </c>
      <c r="EF22" s="56">
        <v>1735358</v>
      </c>
      <c r="EG22" s="56">
        <v>0</v>
      </c>
      <c r="EH22" s="56" t="s">
        <v>56</v>
      </c>
      <c r="EI22" s="56">
        <v>13</v>
      </c>
      <c r="EJ22" s="56">
        <v>152160</v>
      </c>
      <c r="EK22" s="56">
        <v>35</v>
      </c>
      <c r="EL22" s="56">
        <v>30</v>
      </c>
      <c r="EM22" s="56">
        <v>2282328</v>
      </c>
      <c r="EN22" s="56">
        <v>275523</v>
      </c>
      <c r="EO22" s="56">
        <v>219.66</v>
      </c>
      <c r="EP22" s="56">
        <v>57456.35</v>
      </c>
      <c r="EQ22" s="56">
        <v>42262.239999999998</v>
      </c>
      <c r="ER22" s="56">
        <v>40180.01</v>
      </c>
      <c r="ES22" s="56">
        <v>12000.39</v>
      </c>
      <c r="ET22" s="56">
        <v>21087.82</v>
      </c>
      <c r="EU22" s="56">
        <v>6341.6</v>
      </c>
      <c r="EV22" s="56">
        <v>2196.4</v>
      </c>
      <c r="EW22" s="56">
        <v>40</v>
      </c>
      <c r="EX22" s="56">
        <v>7342.45</v>
      </c>
      <c r="EY22" s="56">
        <v>11877.17</v>
      </c>
      <c r="EZ22" s="56">
        <v>6152.07</v>
      </c>
      <c r="FA22" s="56">
        <v>0</v>
      </c>
      <c r="FB22" s="56">
        <v>0</v>
      </c>
      <c r="FC22" s="56">
        <v>0</v>
      </c>
      <c r="FD22" s="56">
        <v>33723.5</v>
      </c>
      <c r="FE22" s="56">
        <v>0</v>
      </c>
      <c r="FF22" s="56">
        <v>0</v>
      </c>
      <c r="FG22" s="56">
        <v>240879.66000000006</v>
      </c>
      <c r="FH22" s="56">
        <v>365757</v>
      </c>
      <c r="FI22" s="56">
        <v>11248.2</v>
      </c>
      <c r="FJ22" s="56">
        <v>7239</v>
      </c>
      <c r="FK22" s="56">
        <v>0</v>
      </c>
      <c r="FL22" s="56">
        <v>0</v>
      </c>
      <c r="FM22" s="56">
        <v>3182974.8600000003</v>
      </c>
      <c r="FN22" s="56">
        <v>29744</v>
      </c>
      <c r="FO22" s="56">
        <v>0</v>
      </c>
      <c r="FP22" s="56">
        <v>5435</v>
      </c>
      <c r="FQ22" s="56" t="s">
        <v>7366</v>
      </c>
      <c r="FR22" s="56">
        <v>0</v>
      </c>
      <c r="FS22" s="56">
        <v>0</v>
      </c>
      <c r="FT22" s="56">
        <v>0</v>
      </c>
      <c r="FU22" s="56">
        <v>82220</v>
      </c>
      <c r="FV22" s="56">
        <v>0</v>
      </c>
      <c r="FW22" s="56">
        <v>117399</v>
      </c>
      <c r="FX22" s="56">
        <v>3065575.8600000003</v>
      </c>
      <c r="FY22" s="56">
        <v>335000</v>
      </c>
      <c r="FZ22" s="56">
        <v>2117000</v>
      </c>
      <c r="GA22" s="56">
        <v>280000</v>
      </c>
      <c r="GB22" s="56">
        <v>300000</v>
      </c>
      <c r="GC22" s="56">
        <v>685000</v>
      </c>
      <c r="GD22" s="56">
        <v>3382000</v>
      </c>
      <c r="GE22" s="56">
        <v>50000</v>
      </c>
      <c r="GF22" s="56">
        <v>3332000</v>
      </c>
      <c r="GG22" s="56">
        <v>715000</v>
      </c>
      <c r="GH22" s="56">
        <v>0</v>
      </c>
      <c r="GI22" s="56">
        <v>260147</v>
      </c>
      <c r="GJ22" s="56">
        <v>0</v>
      </c>
      <c r="GK22" s="56">
        <v>0</v>
      </c>
      <c r="GL22" s="56">
        <v>0</v>
      </c>
      <c r="GM22" s="56">
        <v>29638</v>
      </c>
      <c r="GN22" s="56">
        <v>289785</v>
      </c>
      <c r="GO22" s="56">
        <v>0</v>
      </c>
      <c r="GP22" s="56">
        <v>0</v>
      </c>
      <c r="GQ22" s="56">
        <v>0</v>
      </c>
      <c r="GR22" s="56" t="s">
        <v>558</v>
      </c>
      <c r="GS22" s="56" t="s">
        <v>7367</v>
      </c>
      <c r="GT22" s="56" t="s">
        <v>558</v>
      </c>
      <c r="GU22" s="56" t="s">
        <v>558</v>
      </c>
      <c r="GV22" s="56" t="s">
        <v>7368</v>
      </c>
      <c r="GW22" s="56">
        <v>13</v>
      </c>
      <c r="GX22" s="56">
        <v>0</v>
      </c>
      <c r="GY22" s="56">
        <v>13</v>
      </c>
      <c r="GZ22" s="56">
        <v>0</v>
      </c>
      <c r="HA22" s="56">
        <v>0</v>
      </c>
      <c r="HB22" s="56">
        <v>0</v>
      </c>
      <c r="HD22" s="56">
        <f t="shared" si="0"/>
        <v>10664</v>
      </c>
      <c r="HE22" s="56">
        <f t="shared" si="1"/>
        <v>187</v>
      </c>
      <c r="HF22" s="56">
        <f t="shared" si="2"/>
        <v>8907</v>
      </c>
    </row>
    <row r="23" spans="1:214" ht="12.75" customHeight="1" x14ac:dyDescent="0.3">
      <c r="A23" s="56" t="s">
        <v>224</v>
      </c>
      <c r="B23" s="56">
        <v>4</v>
      </c>
      <c r="C23" s="56" t="s">
        <v>249</v>
      </c>
      <c r="D23" s="56" t="s">
        <v>3680</v>
      </c>
      <c r="E23" s="56" t="s">
        <v>2433</v>
      </c>
      <c r="F23" s="56" t="s">
        <v>907</v>
      </c>
      <c r="G23" s="56">
        <v>44</v>
      </c>
      <c r="H23" s="56">
        <v>7</v>
      </c>
      <c r="I23" s="56" t="s">
        <v>6841</v>
      </c>
      <c r="J23" s="56" t="s">
        <v>39</v>
      </c>
      <c r="L23" s="56" t="s">
        <v>111</v>
      </c>
      <c r="M23" s="56">
        <v>0</v>
      </c>
      <c r="N23" s="56">
        <v>2</v>
      </c>
      <c r="O23" s="56">
        <v>3</v>
      </c>
      <c r="P23" s="56">
        <v>0</v>
      </c>
      <c r="Q23" s="56">
        <v>0</v>
      </c>
      <c r="R23" s="56">
        <v>4</v>
      </c>
      <c r="S23" s="56">
        <v>4</v>
      </c>
      <c r="T23" s="56">
        <v>0</v>
      </c>
      <c r="U23" s="56">
        <v>1</v>
      </c>
      <c r="V23" s="56">
        <v>0</v>
      </c>
      <c r="W23" s="56">
        <v>0</v>
      </c>
      <c r="X23" s="56">
        <v>0</v>
      </c>
      <c r="Y23" s="56">
        <v>0</v>
      </c>
      <c r="Z23" s="56">
        <v>0</v>
      </c>
      <c r="AA23" s="56">
        <v>14</v>
      </c>
      <c r="AB23" s="56">
        <v>0</v>
      </c>
      <c r="AC23" s="56">
        <v>0</v>
      </c>
      <c r="AD23" s="56">
        <v>0</v>
      </c>
      <c r="AE23" s="56">
        <v>0</v>
      </c>
      <c r="AF23" s="56">
        <v>0</v>
      </c>
      <c r="AG23" s="56">
        <v>0</v>
      </c>
      <c r="AH23" s="56">
        <v>0</v>
      </c>
      <c r="AI23" s="56">
        <v>0</v>
      </c>
      <c r="AJ23" s="56">
        <v>0</v>
      </c>
      <c r="AK23" s="56">
        <v>0</v>
      </c>
      <c r="AL23" s="56">
        <v>0</v>
      </c>
      <c r="AM23" s="56">
        <v>0</v>
      </c>
      <c r="AN23" s="56">
        <v>0</v>
      </c>
      <c r="AO23" s="56">
        <v>0</v>
      </c>
      <c r="AP23" s="56">
        <v>0</v>
      </c>
      <c r="AQ23" s="56">
        <v>0</v>
      </c>
      <c r="AR23" s="56">
        <v>2</v>
      </c>
      <c r="AS23" s="56">
        <v>3</v>
      </c>
      <c r="AT23" s="56">
        <v>0</v>
      </c>
      <c r="AU23" s="56">
        <v>0</v>
      </c>
      <c r="AV23" s="56">
        <v>4</v>
      </c>
      <c r="AW23" s="56">
        <v>4</v>
      </c>
      <c r="AX23" s="56">
        <v>0</v>
      </c>
      <c r="AY23" s="56">
        <v>1</v>
      </c>
      <c r="AZ23" s="56">
        <v>0</v>
      </c>
      <c r="BA23" s="56">
        <v>0</v>
      </c>
      <c r="BB23" s="56">
        <v>0</v>
      </c>
      <c r="BC23" s="56">
        <v>0</v>
      </c>
      <c r="BD23" s="56">
        <v>0</v>
      </c>
      <c r="BE23" s="56">
        <v>14</v>
      </c>
      <c r="BF23" s="56">
        <v>1</v>
      </c>
      <c r="BG23" s="56">
        <v>0</v>
      </c>
      <c r="BH23" s="56" t="s">
        <v>558</v>
      </c>
      <c r="BI23" s="56" t="s">
        <v>558</v>
      </c>
      <c r="BJ23" s="56" t="s">
        <v>6892</v>
      </c>
      <c r="BK23" s="56">
        <v>62127</v>
      </c>
      <c r="BL23" s="56" t="s">
        <v>6892</v>
      </c>
      <c r="BM23" s="56">
        <v>161515</v>
      </c>
      <c r="BN23" s="56">
        <v>205</v>
      </c>
      <c r="BO23" s="56">
        <v>419532</v>
      </c>
      <c r="BP23" s="56">
        <v>126730</v>
      </c>
      <c r="BQ23" s="56">
        <v>13</v>
      </c>
      <c r="BR23" s="56" t="s">
        <v>558</v>
      </c>
      <c r="BS23" s="56">
        <v>478846</v>
      </c>
      <c r="BT23" s="56">
        <v>18442</v>
      </c>
      <c r="BU23" s="56">
        <v>97338</v>
      </c>
      <c r="BV23" s="56">
        <v>110918</v>
      </c>
      <c r="BW23" s="56">
        <v>120455</v>
      </c>
      <c r="BX23" s="56">
        <v>56995</v>
      </c>
      <c r="BY23" s="56">
        <v>385706</v>
      </c>
      <c r="BZ23" s="56">
        <v>46303</v>
      </c>
      <c r="CA23" s="56">
        <v>450451</v>
      </c>
      <c r="CB23" s="56">
        <v>22</v>
      </c>
      <c r="CC23" s="56">
        <v>5037</v>
      </c>
      <c r="CD23" s="56">
        <v>2457</v>
      </c>
      <c r="CE23" s="56">
        <v>7363</v>
      </c>
      <c r="CF23" s="56">
        <v>1304</v>
      </c>
      <c r="CG23" s="56">
        <v>16161</v>
      </c>
      <c r="CH23" s="56">
        <v>16183</v>
      </c>
      <c r="CI23" s="56">
        <v>0</v>
      </c>
      <c r="CJ23" s="56">
        <v>3968</v>
      </c>
      <c r="CK23" s="56">
        <v>2029</v>
      </c>
      <c r="CL23" s="56">
        <v>21776</v>
      </c>
      <c r="CM23" s="56">
        <v>27773</v>
      </c>
      <c r="CN23" s="56">
        <v>11269</v>
      </c>
      <c r="CO23" s="56">
        <v>39042</v>
      </c>
      <c r="CP23" s="56">
        <v>0</v>
      </c>
      <c r="CQ23" s="56">
        <v>2</v>
      </c>
      <c r="CR23" s="56">
        <v>0</v>
      </c>
      <c r="CS23" s="56">
        <v>0</v>
      </c>
      <c r="CT23" s="56">
        <v>2</v>
      </c>
      <c r="CU23" s="56">
        <v>2</v>
      </c>
      <c r="CV23" s="56">
        <v>48078</v>
      </c>
      <c r="CW23" s="56">
        <v>24947</v>
      </c>
      <c r="CX23" s="56">
        <v>17923</v>
      </c>
      <c r="CY23" s="56">
        <v>0</v>
      </c>
      <c r="CZ23" s="56">
        <v>0</v>
      </c>
      <c r="DA23" s="56">
        <v>0</v>
      </c>
      <c r="DB23" s="56">
        <v>7</v>
      </c>
      <c r="DC23" s="56">
        <v>65</v>
      </c>
      <c r="DD23" s="56">
        <v>72</v>
      </c>
      <c r="DE23" s="56">
        <v>964</v>
      </c>
      <c r="DF23" s="56">
        <v>5630</v>
      </c>
      <c r="DG23" s="56">
        <v>128495</v>
      </c>
      <c r="DH23" s="56">
        <v>123769</v>
      </c>
      <c r="DI23" s="56">
        <v>282367</v>
      </c>
      <c r="DJ23" s="56">
        <v>71762</v>
      </c>
      <c r="DK23" s="56">
        <v>606393</v>
      </c>
      <c r="DL23" s="56">
        <v>2822</v>
      </c>
      <c r="DM23" s="56">
        <v>1668</v>
      </c>
      <c r="DN23" s="56">
        <v>7628</v>
      </c>
      <c r="DO23" s="56">
        <v>12118</v>
      </c>
      <c r="DP23" s="56">
        <v>6980</v>
      </c>
      <c r="DQ23" s="56">
        <v>4872</v>
      </c>
      <c r="DR23" s="56">
        <v>4923</v>
      </c>
      <c r="DS23" s="56">
        <v>0</v>
      </c>
      <c r="DT23" s="56">
        <v>0</v>
      </c>
      <c r="DU23" s="56">
        <v>0</v>
      </c>
      <c r="DV23" s="56">
        <v>34679</v>
      </c>
      <c r="DW23" s="56">
        <v>18057</v>
      </c>
      <c r="DX23" s="56">
        <v>27.05</v>
      </c>
      <c r="DY23" s="56">
        <v>54.29</v>
      </c>
      <c r="DZ23" s="56">
        <v>69.78</v>
      </c>
      <c r="EA23" s="56">
        <v>125736</v>
      </c>
      <c r="EB23" s="56">
        <v>2422</v>
      </c>
      <c r="EC23" s="56" t="s">
        <v>56</v>
      </c>
      <c r="ED23" s="56">
        <v>28431</v>
      </c>
      <c r="EE23" s="56">
        <v>996</v>
      </c>
      <c r="EF23" s="56">
        <v>1081257</v>
      </c>
      <c r="EG23" s="56" t="s">
        <v>558</v>
      </c>
      <c r="EH23" s="56" t="s">
        <v>56</v>
      </c>
      <c r="EI23" s="56">
        <v>13</v>
      </c>
      <c r="EJ23" s="56">
        <v>52290</v>
      </c>
      <c r="EK23" s="56">
        <v>16</v>
      </c>
      <c r="EL23" s="56">
        <v>2</v>
      </c>
      <c r="EM23" s="56">
        <v>2282228</v>
      </c>
      <c r="EN23" s="56">
        <v>529593.21</v>
      </c>
      <c r="EO23" s="56">
        <v>554</v>
      </c>
      <c r="EP23" s="56">
        <v>39603</v>
      </c>
      <c r="EQ23" s="56">
        <v>23822</v>
      </c>
      <c r="ER23" s="56">
        <v>37525</v>
      </c>
      <c r="ES23" s="56">
        <v>8489</v>
      </c>
      <c r="ET23" s="56">
        <v>17368.55</v>
      </c>
      <c r="EU23" s="56">
        <v>19.329999999999998</v>
      </c>
      <c r="EV23" s="56">
        <v>0</v>
      </c>
      <c r="EW23" s="56">
        <v>0</v>
      </c>
      <c r="EX23" s="56">
        <v>11097</v>
      </c>
      <c r="EY23" s="56">
        <v>5530</v>
      </c>
      <c r="EZ23" s="56">
        <v>7402</v>
      </c>
      <c r="FA23" s="56">
        <v>0</v>
      </c>
      <c r="FB23" s="56">
        <v>0</v>
      </c>
      <c r="FC23" s="56">
        <v>0</v>
      </c>
      <c r="FD23" s="56">
        <v>42899.38</v>
      </c>
      <c r="FE23" s="56">
        <v>2930</v>
      </c>
      <c r="FF23" s="56">
        <v>0</v>
      </c>
      <c r="FG23" s="56">
        <v>197239.26</v>
      </c>
      <c r="FH23" s="56">
        <v>359988.88</v>
      </c>
      <c r="FI23" s="56">
        <v>1829</v>
      </c>
      <c r="FJ23" s="56">
        <v>7938</v>
      </c>
      <c r="FK23" s="56">
        <v>35000</v>
      </c>
      <c r="FL23" s="56">
        <v>45409.08</v>
      </c>
      <c r="FM23" s="56">
        <v>3459225.4299999997</v>
      </c>
      <c r="FN23" s="56">
        <v>48156.34</v>
      </c>
      <c r="FO23" s="56">
        <v>3400</v>
      </c>
      <c r="FP23" s="56">
        <v>17834.82</v>
      </c>
      <c r="FQ23" s="56">
        <v>11956.56</v>
      </c>
      <c r="FR23" s="56">
        <v>0</v>
      </c>
      <c r="FS23" s="56">
        <v>8406</v>
      </c>
      <c r="FT23" s="56">
        <v>0</v>
      </c>
      <c r="FU23" s="56">
        <v>43540.480000000003</v>
      </c>
      <c r="FV23" s="56">
        <v>0</v>
      </c>
      <c r="FW23" s="56">
        <v>133294.20000000001</v>
      </c>
      <c r="FX23" s="56">
        <v>3325931.2299999995</v>
      </c>
      <c r="FY23" s="56">
        <v>260535.57</v>
      </c>
      <c r="FZ23" s="56">
        <v>2156420</v>
      </c>
      <c r="GA23" s="56">
        <v>669897</v>
      </c>
      <c r="GB23" s="56" t="s">
        <v>558</v>
      </c>
      <c r="GC23" s="56">
        <v>452542</v>
      </c>
      <c r="GD23" s="56" t="s">
        <v>558</v>
      </c>
      <c r="GE23" s="56">
        <v>100000</v>
      </c>
      <c r="GF23" s="56" t="s">
        <v>558</v>
      </c>
      <c r="GG23" s="56">
        <v>120556.27</v>
      </c>
      <c r="GH23" s="56" t="s">
        <v>558</v>
      </c>
      <c r="GI23" s="56" t="s">
        <v>558</v>
      </c>
      <c r="GJ23" s="56" t="s">
        <v>558</v>
      </c>
      <c r="GK23" s="56" t="s">
        <v>558</v>
      </c>
      <c r="GL23" s="56" t="s">
        <v>558</v>
      </c>
      <c r="GM23" s="56" t="s">
        <v>558</v>
      </c>
      <c r="GN23" s="56" t="s">
        <v>558</v>
      </c>
      <c r="GO23" s="56" t="s">
        <v>558</v>
      </c>
      <c r="GP23" s="56" t="s">
        <v>558</v>
      </c>
      <c r="GQ23" s="56" t="s">
        <v>7369</v>
      </c>
      <c r="GR23" s="56" t="s">
        <v>558</v>
      </c>
      <c r="GS23" s="56" t="s">
        <v>558</v>
      </c>
      <c r="GT23" s="56" t="s">
        <v>558</v>
      </c>
      <c r="GU23" s="56" t="s">
        <v>558</v>
      </c>
      <c r="GV23" s="56" t="s">
        <v>7370</v>
      </c>
      <c r="GW23" s="56">
        <v>14</v>
      </c>
      <c r="GX23" s="56">
        <v>0</v>
      </c>
      <c r="GY23" s="56">
        <v>14</v>
      </c>
      <c r="GZ23" s="56">
        <v>0</v>
      </c>
      <c r="HA23" s="56">
        <v>0</v>
      </c>
      <c r="HB23" s="56">
        <v>0</v>
      </c>
      <c r="HD23" s="56">
        <f t="shared" si="0"/>
        <v>39042</v>
      </c>
      <c r="HE23" s="56">
        <f t="shared" si="1"/>
        <v>2</v>
      </c>
      <c r="HF23" s="56">
        <f t="shared" si="2"/>
        <v>12118</v>
      </c>
    </row>
    <row r="24" spans="1:214" ht="12.75" customHeight="1" x14ac:dyDescent="0.3">
      <c r="A24" s="56" t="s">
        <v>224</v>
      </c>
      <c r="B24" s="56">
        <v>5</v>
      </c>
      <c r="C24" s="56" t="s">
        <v>249</v>
      </c>
      <c r="D24" s="56" t="s">
        <v>3681</v>
      </c>
      <c r="E24" s="56" t="s">
        <v>2434</v>
      </c>
      <c r="F24" s="56" t="s">
        <v>907</v>
      </c>
      <c r="G24" s="56">
        <v>14</v>
      </c>
      <c r="H24" s="56">
        <v>0</v>
      </c>
      <c r="I24" s="56" t="s">
        <v>6841</v>
      </c>
      <c r="J24" s="56" t="s">
        <v>39</v>
      </c>
      <c r="L24" s="56" t="s">
        <v>1</v>
      </c>
      <c r="M24" s="56">
        <v>1</v>
      </c>
      <c r="N24" s="56">
        <v>1</v>
      </c>
      <c r="O24" s="56">
        <v>2</v>
      </c>
      <c r="P24" s="56">
        <v>3</v>
      </c>
      <c r="Q24" s="56">
        <v>3</v>
      </c>
      <c r="R24" s="56">
        <v>3</v>
      </c>
      <c r="S24" s="56">
        <v>0</v>
      </c>
      <c r="T24" s="56">
        <v>0</v>
      </c>
      <c r="U24" s="56">
        <v>3</v>
      </c>
      <c r="V24" s="56">
        <v>1</v>
      </c>
      <c r="W24" s="56">
        <v>0</v>
      </c>
      <c r="X24" s="56">
        <v>0</v>
      </c>
      <c r="Y24" s="56">
        <v>0</v>
      </c>
      <c r="Z24" s="56">
        <v>0</v>
      </c>
      <c r="AA24" s="56">
        <v>17</v>
      </c>
      <c r="AB24" s="56">
        <v>0</v>
      </c>
      <c r="AC24" s="56">
        <v>0</v>
      </c>
      <c r="AD24" s="56">
        <v>0</v>
      </c>
      <c r="AE24" s="56">
        <v>0</v>
      </c>
      <c r="AF24" s="56">
        <v>0</v>
      </c>
      <c r="AG24" s="56">
        <v>0</v>
      </c>
      <c r="AH24" s="56">
        <v>0</v>
      </c>
      <c r="AI24" s="56">
        <v>0</v>
      </c>
      <c r="AJ24" s="56">
        <v>0</v>
      </c>
      <c r="AK24" s="56">
        <v>0</v>
      </c>
      <c r="AL24" s="56">
        <v>0</v>
      </c>
      <c r="AM24" s="56">
        <v>0</v>
      </c>
      <c r="AN24" s="56">
        <v>1</v>
      </c>
      <c r="AO24" s="56">
        <v>0</v>
      </c>
      <c r="AP24" s="56">
        <v>1</v>
      </c>
      <c r="AQ24" s="56">
        <v>1</v>
      </c>
      <c r="AR24" s="56">
        <v>1</v>
      </c>
      <c r="AS24" s="56">
        <v>2</v>
      </c>
      <c r="AT24" s="56">
        <v>3</v>
      </c>
      <c r="AU24" s="56">
        <v>3</v>
      </c>
      <c r="AV24" s="56">
        <v>3</v>
      </c>
      <c r="AW24" s="56">
        <v>0</v>
      </c>
      <c r="AX24" s="56">
        <v>0</v>
      </c>
      <c r="AY24" s="56">
        <v>3</v>
      </c>
      <c r="AZ24" s="56">
        <v>1</v>
      </c>
      <c r="BA24" s="56">
        <v>0</v>
      </c>
      <c r="BB24" s="56">
        <v>0</v>
      </c>
      <c r="BC24" s="56">
        <v>1</v>
      </c>
      <c r="BD24" s="56">
        <v>0</v>
      </c>
      <c r="BE24" s="56">
        <v>18</v>
      </c>
      <c r="BF24" s="56">
        <v>1</v>
      </c>
      <c r="BG24" s="56">
        <v>0</v>
      </c>
      <c r="BH24" s="56">
        <v>0</v>
      </c>
      <c r="BI24" s="56">
        <v>0</v>
      </c>
      <c r="BJ24" s="56" t="s">
        <v>1285</v>
      </c>
      <c r="BK24" s="56">
        <v>161674</v>
      </c>
      <c r="BL24" s="56" t="s">
        <v>1295</v>
      </c>
      <c r="BM24" s="56">
        <v>461400</v>
      </c>
      <c r="BN24" s="56">
        <v>256</v>
      </c>
      <c r="BO24" s="56">
        <v>596294</v>
      </c>
      <c r="BP24" s="56">
        <v>159869</v>
      </c>
      <c r="BQ24" s="56">
        <v>15</v>
      </c>
      <c r="BR24" s="56" t="s">
        <v>558</v>
      </c>
      <c r="BS24" s="56">
        <v>308326</v>
      </c>
      <c r="BT24" s="56">
        <v>3462</v>
      </c>
      <c r="BU24" s="56">
        <v>83529</v>
      </c>
      <c r="BV24" s="56">
        <v>73018</v>
      </c>
      <c r="BW24" s="56">
        <v>116330</v>
      </c>
      <c r="BX24" s="56">
        <v>26037</v>
      </c>
      <c r="BY24" s="56">
        <v>298914</v>
      </c>
      <c r="BZ24" s="56">
        <v>27577</v>
      </c>
      <c r="CA24" s="56">
        <v>329953</v>
      </c>
      <c r="CB24" s="56">
        <v>142</v>
      </c>
      <c r="CC24" s="56">
        <v>28241</v>
      </c>
      <c r="CD24" s="56">
        <v>11878</v>
      </c>
      <c r="CE24" s="56">
        <v>58467</v>
      </c>
      <c r="CF24" s="56">
        <v>6656</v>
      </c>
      <c r="CG24" s="56">
        <v>105242</v>
      </c>
      <c r="CH24" s="56">
        <v>105384</v>
      </c>
      <c r="CI24" s="56">
        <v>0</v>
      </c>
      <c r="CJ24" s="56">
        <v>6045</v>
      </c>
      <c r="CK24" s="56">
        <v>848</v>
      </c>
      <c r="CL24" s="56">
        <v>12335</v>
      </c>
      <c r="CM24" s="56">
        <v>19228</v>
      </c>
      <c r="CN24" s="56">
        <v>0</v>
      </c>
      <c r="CO24" s="56">
        <v>19228</v>
      </c>
      <c r="CP24" s="56">
        <v>0</v>
      </c>
      <c r="CQ24" s="56">
        <v>756</v>
      </c>
      <c r="CR24" s="56">
        <v>160</v>
      </c>
      <c r="CS24" s="56">
        <v>2100</v>
      </c>
      <c r="CT24" s="56">
        <v>3016</v>
      </c>
      <c r="CU24" s="56">
        <v>3016</v>
      </c>
      <c r="CV24" s="56">
        <v>48078</v>
      </c>
      <c r="CW24" s="56">
        <v>24947</v>
      </c>
      <c r="CX24" s="56">
        <v>17923</v>
      </c>
      <c r="CY24" s="56">
        <v>0</v>
      </c>
      <c r="CZ24" s="56">
        <v>0</v>
      </c>
      <c r="DA24" s="56">
        <v>0</v>
      </c>
      <c r="DB24" s="56" t="s">
        <v>558</v>
      </c>
      <c r="DC24" s="56">
        <v>53.3</v>
      </c>
      <c r="DD24" s="56" t="s">
        <v>558</v>
      </c>
      <c r="DE24" s="56">
        <v>157</v>
      </c>
      <c r="DF24" s="56">
        <v>9987</v>
      </c>
      <c r="DG24" s="56">
        <v>215488</v>
      </c>
      <c r="DH24" s="56">
        <v>164907</v>
      </c>
      <c r="DI24" s="56">
        <v>350071</v>
      </c>
      <c r="DJ24" s="56">
        <v>54152</v>
      </c>
      <c r="DK24" s="56">
        <v>784618</v>
      </c>
      <c r="DL24" s="56">
        <v>17974</v>
      </c>
      <c r="DM24" s="56">
        <v>1246</v>
      </c>
      <c r="DN24" s="56">
        <v>10441</v>
      </c>
      <c r="DO24" s="56">
        <v>29661</v>
      </c>
      <c r="DP24" s="56">
        <v>21338</v>
      </c>
      <c r="DQ24" s="56">
        <v>15841</v>
      </c>
      <c r="DR24" s="56">
        <v>12271</v>
      </c>
      <c r="DS24" s="56">
        <v>0</v>
      </c>
      <c r="DT24" s="56">
        <v>0</v>
      </c>
      <c r="DU24" s="56">
        <v>0</v>
      </c>
      <c r="DV24" s="56">
        <v>28414</v>
      </c>
      <c r="DW24" s="56">
        <v>17273</v>
      </c>
      <c r="DX24" s="56">
        <v>43.21</v>
      </c>
      <c r="DY24" s="56">
        <v>63.03</v>
      </c>
      <c r="DZ24" s="56">
        <v>82.93</v>
      </c>
      <c r="EA24" s="56" t="s">
        <v>558</v>
      </c>
      <c r="EB24" s="56" t="s">
        <v>558</v>
      </c>
      <c r="EC24" s="56" t="s">
        <v>558</v>
      </c>
      <c r="ED24" s="56">
        <v>25447</v>
      </c>
      <c r="EE24" s="56">
        <v>206</v>
      </c>
      <c r="EF24" s="56">
        <v>1383821</v>
      </c>
      <c r="EG24" s="56">
        <v>46100</v>
      </c>
      <c r="EH24" s="56" t="s">
        <v>56</v>
      </c>
      <c r="EI24" s="56">
        <v>16</v>
      </c>
      <c r="EJ24" s="56">
        <v>163989</v>
      </c>
      <c r="EK24" s="56">
        <v>0</v>
      </c>
      <c r="EL24" s="56">
        <v>0</v>
      </c>
      <c r="EM24" s="56">
        <v>1832922</v>
      </c>
      <c r="EN24" s="56">
        <v>658915</v>
      </c>
      <c r="EO24" s="56" t="s">
        <v>6901</v>
      </c>
      <c r="EP24" s="56" t="s">
        <v>6901</v>
      </c>
      <c r="EQ24" s="56" t="s">
        <v>6901</v>
      </c>
      <c r="ER24" s="56" t="s">
        <v>6901</v>
      </c>
      <c r="ES24" s="56" t="s">
        <v>6901</v>
      </c>
      <c r="ET24" s="56" t="s">
        <v>6901</v>
      </c>
      <c r="EU24" s="56" t="s">
        <v>6901</v>
      </c>
      <c r="EV24" s="56" t="s">
        <v>6901</v>
      </c>
      <c r="EW24" s="56" t="s">
        <v>6901</v>
      </c>
      <c r="EX24" s="56" t="s">
        <v>6901</v>
      </c>
      <c r="EY24" s="56" t="s">
        <v>6901</v>
      </c>
      <c r="EZ24" s="56" t="s">
        <v>6901</v>
      </c>
      <c r="FA24" s="56">
        <v>0</v>
      </c>
      <c r="FB24" s="56">
        <v>0</v>
      </c>
      <c r="FC24" s="56">
        <v>0</v>
      </c>
      <c r="FD24" s="56">
        <v>0</v>
      </c>
      <c r="FE24" s="56">
        <v>355204</v>
      </c>
      <c r="FF24" s="56">
        <v>0</v>
      </c>
      <c r="FG24" s="56">
        <v>355204</v>
      </c>
      <c r="FH24" s="56">
        <v>7766</v>
      </c>
      <c r="FI24" s="56">
        <v>76639</v>
      </c>
      <c r="FJ24" s="56">
        <v>60810</v>
      </c>
      <c r="FK24" s="56">
        <v>0</v>
      </c>
      <c r="FL24" s="56">
        <v>98660</v>
      </c>
      <c r="FM24" s="56">
        <v>3090916</v>
      </c>
      <c r="FN24" s="56" t="s">
        <v>7366</v>
      </c>
      <c r="FO24" s="56" t="s">
        <v>7366</v>
      </c>
      <c r="FP24" s="56">
        <v>55092</v>
      </c>
      <c r="FQ24" s="56" t="s">
        <v>7366</v>
      </c>
      <c r="FR24" s="56">
        <v>0</v>
      </c>
      <c r="FS24" s="56">
        <v>0</v>
      </c>
      <c r="FT24" s="56">
        <v>0</v>
      </c>
      <c r="FU24" s="56">
        <v>155657</v>
      </c>
      <c r="FV24" s="56">
        <v>0</v>
      </c>
      <c r="FW24" s="56">
        <v>210749</v>
      </c>
      <c r="FX24" s="56">
        <v>2880167</v>
      </c>
      <c r="FY24" s="56">
        <v>216747</v>
      </c>
      <c r="FZ24" s="56">
        <v>1909310</v>
      </c>
      <c r="GA24" s="56">
        <v>425000</v>
      </c>
      <c r="GB24" s="56">
        <v>339200</v>
      </c>
      <c r="GC24" s="56">
        <v>268990</v>
      </c>
      <c r="GD24" s="56">
        <v>2942500</v>
      </c>
      <c r="GE24" s="56">
        <v>317000</v>
      </c>
      <c r="GF24" s="56">
        <v>2625500</v>
      </c>
      <c r="GG24" s="56">
        <v>217000</v>
      </c>
      <c r="GH24" s="56">
        <v>0</v>
      </c>
      <c r="GI24" s="56">
        <v>146425</v>
      </c>
      <c r="GJ24" s="56">
        <v>0</v>
      </c>
      <c r="GK24" s="56">
        <v>0</v>
      </c>
      <c r="GL24" s="56">
        <v>0</v>
      </c>
      <c r="GM24" s="56">
        <v>22199</v>
      </c>
      <c r="GN24" s="56">
        <v>168624</v>
      </c>
      <c r="GO24" s="56" t="s">
        <v>7371</v>
      </c>
      <c r="GP24" s="56" t="s">
        <v>558</v>
      </c>
      <c r="GQ24" s="56" t="s">
        <v>7372</v>
      </c>
      <c r="GR24" s="56" t="s">
        <v>6893</v>
      </c>
      <c r="GS24" s="56" t="s">
        <v>7373</v>
      </c>
      <c r="GT24" s="56" t="s">
        <v>558</v>
      </c>
      <c r="GU24" s="56" t="s">
        <v>558</v>
      </c>
      <c r="GV24" s="56" t="s">
        <v>7374</v>
      </c>
      <c r="GW24" s="56">
        <v>17</v>
      </c>
      <c r="GX24" s="56">
        <v>1</v>
      </c>
      <c r="GY24" s="56">
        <v>18</v>
      </c>
      <c r="GZ24" s="56">
        <v>0</v>
      </c>
      <c r="HA24" s="56">
        <v>0</v>
      </c>
      <c r="HB24" s="56">
        <v>0</v>
      </c>
      <c r="HD24" s="56">
        <f t="shared" si="0"/>
        <v>19228</v>
      </c>
      <c r="HE24" s="56">
        <f t="shared" si="1"/>
        <v>3016</v>
      </c>
      <c r="HF24" s="56">
        <f t="shared" si="2"/>
        <v>29661</v>
      </c>
    </row>
    <row r="25" spans="1:214" ht="12.75" customHeight="1" x14ac:dyDescent="0.3">
      <c r="A25" s="56" t="s">
        <v>224</v>
      </c>
      <c r="B25" s="56">
        <v>6</v>
      </c>
      <c r="C25" s="56" t="s">
        <v>249</v>
      </c>
      <c r="D25" s="56" t="s">
        <v>3682</v>
      </c>
      <c r="E25" s="56" t="s">
        <v>2435</v>
      </c>
      <c r="F25" s="56" t="s">
        <v>907</v>
      </c>
      <c r="G25" s="56">
        <v>45.5</v>
      </c>
      <c r="H25" s="56">
        <v>0</v>
      </c>
      <c r="I25" s="56" t="s">
        <v>6841</v>
      </c>
      <c r="J25" s="56" t="s">
        <v>39</v>
      </c>
      <c r="L25" s="56" t="s">
        <v>3</v>
      </c>
      <c r="M25" s="56">
        <v>4</v>
      </c>
      <c r="N25" s="56">
        <v>5</v>
      </c>
      <c r="O25" s="56">
        <v>0</v>
      </c>
      <c r="P25" s="56">
        <v>0</v>
      </c>
      <c r="Q25" s="56">
        <v>0</v>
      </c>
      <c r="R25" s="56">
        <v>0</v>
      </c>
      <c r="S25" s="56">
        <v>0</v>
      </c>
      <c r="T25" s="56">
        <v>0</v>
      </c>
      <c r="U25" s="56">
        <v>0</v>
      </c>
      <c r="V25" s="56">
        <v>0</v>
      </c>
      <c r="W25" s="56">
        <v>0</v>
      </c>
      <c r="X25" s="56">
        <v>0</v>
      </c>
      <c r="Y25" s="56">
        <v>0</v>
      </c>
      <c r="Z25" s="56">
        <v>0</v>
      </c>
      <c r="AA25" s="56">
        <v>9</v>
      </c>
      <c r="AB25" s="56">
        <v>0</v>
      </c>
      <c r="AC25" s="56">
        <v>0</v>
      </c>
      <c r="AD25" s="56">
        <v>0</v>
      </c>
      <c r="AE25" s="56">
        <v>0</v>
      </c>
      <c r="AF25" s="56">
        <v>0</v>
      </c>
      <c r="AG25" s="56">
        <v>0</v>
      </c>
      <c r="AH25" s="56">
        <v>0</v>
      </c>
      <c r="AI25" s="56">
        <v>0</v>
      </c>
      <c r="AJ25" s="56">
        <v>0</v>
      </c>
      <c r="AK25" s="56">
        <v>0</v>
      </c>
      <c r="AL25" s="56">
        <v>0</v>
      </c>
      <c r="AM25" s="56">
        <v>0</v>
      </c>
      <c r="AN25" s="56">
        <v>0</v>
      </c>
      <c r="AO25" s="56">
        <v>0</v>
      </c>
      <c r="AP25" s="56">
        <v>0</v>
      </c>
      <c r="AQ25" s="56">
        <v>4</v>
      </c>
      <c r="AR25" s="56">
        <v>5</v>
      </c>
      <c r="AS25" s="56">
        <v>0</v>
      </c>
      <c r="AT25" s="56">
        <v>0</v>
      </c>
      <c r="AU25" s="56">
        <v>0</v>
      </c>
      <c r="AV25" s="56">
        <v>0</v>
      </c>
      <c r="AW25" s="56">
        <v>0</v>
      </c>
      <c r="AX25" s="56">
        <v>0</v>
      </c>
      <c r="AY25" s="56">
        <v>0</v>
      </c>
      <c r="AZ25" s="56">
        <v>0</v>
      </c>
      <c r="BA25" s="56">
        <v>0</v>
      </c>
      <c r="BB25" s="56">
        <v>0</v>
      </c>
      <c r="BC25" s="56">
        <v>0</v>
      </c>
      <c r="BD25" s="56">
        <v>0</v>
      </c>
      <c r="BE25" s="56">
        <v>9</v>
      </c>
      <c r="BF25" s="56">
        <v>1</v>
      </c>
      <c r="BG25" s="56">
        <v>0</v>
      </c>
      <c r="BH25" s="56">
        <v>0</v>
      </c>
      <c r="BI25" s="56">
        <v>0</v>
      </c>
      <c r="BJ25" s="56" t="s">
        <v>6894</v>
      </c>
      <c r="BK25" s="56">
        <v>128949</v>
      </c>
      <c r="BL25" s="56" t="s">
        <v>6895</v>
      </c>
      <c r="BM25" s="56">
        <v>555834</v>
      </c>
      <c r="BN25" s="56">
        <v>176</v>
      </c>
      <c r="BO25" s="56">
        <v>533808</v>
      </c>
      <c r="BP25" s="56">
        <v>147544</v>
      </c>
      <c r="BQ25" s="56">
        <v>9</v>
      </c>
      <c r="BR25" s="56" t="s">
        <v>558</v>
      </c>
      <c r="BS25" s="56">
        <v>416308</v>
      </c>
      <c r="BT25" s="56">
        <v>22352</v>
      </c>
      <c r="BU25" s="56">
        <v>66244</v>
      </c>
      <c r="BV25" s="56">
        <v>89798</v>
      </c>
      <c r="BW25" s="56">
        <v>95872</v>
      </c>
      <c r="BX25" s="56">
        <v>33312</v>
      </c>
      <c r="BY25" s="56">
        <v>285226</v>
      </c>
      <c r="BZ25" s="56">
        <v>113228</v>
      </c>
      <c r="CA25" s="56">
        <v>420806</v>
      </c>
      <c r="CB25" s="56">
        <v>16</v>
      </c>
      <c r="CC25" s="56">
        <v>8240</v>
      </c>
      <c r="CD25" s="56">
        <v>8801</v>
      </c>
      <c r="CE25" s="56">
        <v>12743</v>
      </c>
      <c r="CF25" s="56">
        <v>2520</v>
      </c>
      <c r="CG25" s="56">
        <v>32304</v>
      </c>
      <c r="CH25" s="56">
        <v>32320</v>
      </c>
      <c r="CI25" s="56">
        <v>0</v>
      </c>
      <c r="CJ25" s="56">
        <v>3462</v>
      </c>
      <c r="CK25" s="56">
        <v>1806</v>
      </c>
      <c r="CL25" s="56">
        <v>40898</v>
      </c>
      <c r="CM25" s="56">
        <v>46166</v>
      </c>
      <c r="CN25" s="56">
        <v>5139</v>
      </c>
      <c r="CO25" s="56">
        <v>51305</v>
      </c>
      <c r="CP25" s="56">
        <v>0</v>
      </c>
      <c r="CQ25" s="56">
        <v>288</v>
      </c>
      <c r="CR25" s="56">
        <v>120</v>
      </c>
      <c r="CS25" s="56">
        <v>3229</v>
      </c>
      <c r="CT25" s="56">
        <v>3637</v>
      </c>
      <c r="CU25" s="56">
        <v>3637</v>
      </c>
      <c r="CV25" s="56">
        <v>2970</v>
      </c>
      <c r="CW25" s="56">
        <v>0</v>
      </c>
      <c r="CX25" s="56">
        <v>280</v>
      </c>
      <c r="CY25" s="56">
        <v>0</v>
      </c>
      <c r="CZ25" s="56">
        <v>0</v>
      </c>
      <c r="DA25" s="56">
        <v>0</v>
      </c>
      <c r="DB25" s="56">
        <v>16.100000000000001</v>
      </c>
      <c r="DC25" s="56">
        <v>51.5</v>
      </c>
      <c r="DD25" s="56">
        <v>67.599999999999994</v>
      </c>
      <c r="DE25" s="56">
        <v>32</v>
      </c>
      <c r="DF25" s="56">
        <v>1719</v>
      </c>
      <c r="DG25" s="56">
        <v>138416</v>
      </c>
      <c r="DH25" s="56">
        <v>150914</v>
      </c>
      <c r="DI25" s="56">
        <v>251379</v>
      </c>
      <c r="DJ25" s="56">
        <v>34228</v>
      </c>
      <c r="DK25" s="56">
        <v>574937</v>
      </c>
      <c r="DL25" s="56">
        <v>7485</v>
      </c>
      <c r="DM25" s="56">
        <v>2296</v>
      </c>
      <c r="DN25" s="56">
        <v>30959</v>
      </c>
      <c r="DO25" s="56">
        <v>40740</v>
      </c>
      <c r="DP25" s="56">
        <v>4711</v>
      </c>
      <c r="DQ25" s="56">
        <v>0</v>
      </c>
      <c r="DR25" s="56">
        <v>1457</v>
      </c>
      <c r="DS25" s="56">
        <v>0</v>
      </c>
      <c r="DT25" s="56">
        <v>0</v>
      </c>
      <c r="DU25" s="56">
        <v>0</v>
      </c>
      <c r="DV25" s="56">
        <v>22697</v>
      </c>
      <c r="DW25" s="56">
        <v>7103</v>
      </c>
      <c r="DX25" s="56">
        <v>65</v>
      </c>
      <c r="DY25" s="56">
        <v>73</v>
      </c>
      <c r="DZ25" s="56">
        <v>80</v>
      </c>
      <c r="EA25" s="56" t="s">
        <v>558</v>
      </c>
      <c r="EB25" s="56" t="s">
        <v>558</v>
      </c>
      <c r="EC25" s="56" t="s">
        <v>558</v>
      </c>
      <c r="ED25" s="56">
        <v>25541</v>
      </c>
      <c r="EE25" s="56">
        <v>187</v>
      </c>
      <c r="EF25" s="56">
        <v>1402496</v>
      </c>
      <c r="EG25" s="56" t="s">
        <v>558</v>
      </c>
      <c r="EH25" s="56" t="s">
        <v>56</v>
      </c>
      <c r="EI25" s="56">
        <v>9</v>
      </c>
      <c r="EJ25" s="56">
        <v>144154</v>
      </c>
      <c r="EK25" s="56">
        <v>0</v>
      </c>
      <c r="EL25" s="56">
        <v>0</v>
      </c>
      <c r="EM25" s="56">
        <v>2573154</v>
      </c>
      <c r="EN25" s="56">
        <v>708427</v>
      </c>
      <c r="EO25" s="56">
        <v>240</v>
      </c>
      <c r="EP25" s="56">
        <v>58918</v>
      </c>
      <c r="EQ25" s="56">
        <v>89195</v>
      </c>
      <c r="ER25" s="56">
        <v>55325</v>
      </c>
      <c r="ES25" s="56">
        <v>17837</v>
      </c>
      <c r="ET25" s="56">
        <v>32786</v>
      </c>
      <c r="EU25" s="56">
        <v>12488</v>
      </c>
      <c r="EV25" s="56" t="s">
        <v>3591</v>
      </c>
      <c r="EW25" s="56">
        <v>30654</v>
      </c>
      <c r="EX25" s="56">
        <v>10674</v>
      </c>
      <c r="EY25" s="56">
        <v>0</v>
      </c>
      <c r="EZ25" s="56" t="s">
        <v>3613</v>
      </c>
      <c r="FA25" s="56">
        <v>0</v>
      </c>
      <c r="FB25" s="56">
        <v>0</v>
      </c>
      <c r="FC25" s="56">
        <v>0</v>
      </c>
      <c r="FD25" s="56">
        <v>14062</v>
      </c>
      <c r="FE25" s="56">
        <v>0</v>
      </c>
      <c r="FF25" s="56">
        <v>0</v>
      </c>
      <c r="FG25" s="56">
        <v>322179</v>
      </c>
      <c r="FH25" s="56" t="s">
        <v>7375</v>
      </c>
      <c r="FI25" s="56">
        <v>59734</v>
      </c>
      <c r="FJ25" s="56">
        <v>6422</v>
      </c>
      <c r="FK25" s="56">
        <v>0</v>
      </c>
      <c r="FL25" s="56">
        <v>1571100</v>
      </c>
      <c r="FM25" s="56">
        <v>5241016</v>
      </c>
      <c r="FN25" s="56">
        <v>40531</v>
      </c>
      <c r="FO25" s="56">
        <v>3116</v>
      </c>
      <c r="FP25" s="56">
        <v>101470</v>
      </c>
      <c r="FQ25" s="56">
        <v>18134</v>
      </c>
      <c r="FR25" s="56">
        <v>0</v>
      </c>
      <c r="FS25" s="56">
        <v>0</v>
      </c>
      <c r="FT25" s="56">
        <v>0</v>
      </c>
      <c r="FU25" s="56">
        <v>65496</v>
      </c>
      <c r="FV25" s="56">
        <v>70790</v>
      </c>
      <c r="FW25" s="56">
        <v>299537</v>
      </c>
      <c r="FX25" s="56">
        <v>4941479</v>
      </c>
      <c r="FY25" s="56">
        <v>615312</v>
      </c>
      <c r="FZ25" s="56">
        <v>2567297</v>
      </c>
      <c r="GA25" s="56">
        <v>619900</v>
      </c>
      <c r="GB25" s="56">
        <v>336800</v>
      </c>
      <c r="GC25" s="56">
        <v>1437400</v>
      </c>
      <c r="GD25" s="56">
        <v>4961397</v>
      </c>
      <c r="GE25" s="56">
        <v>421100</v>
      </c>
      <c r="GF25" s="56">
        <v>4540297</v>
      </c>
      <c r="GG25" s="56" t="s">
        <v>558</v>
      </c>
      <c r="GH25" s="56">
        <v>0</v>
      </c>
      <c r="GI25" s="56">
        <v>670490</v>
      </c>
      <c r="GJ25" s="56">
        <v>131275</v>
      </c>
      <c r="GK25" s="56">
        <v>0</v>
      </c>
      <c r="GL25" s="56">
        <v>0</v>
      </c>
      <c r="GM25" s="56">
        <v>0</v>
      </c>
      <c r="GN25" s="56">
        <v>801765</v>
      </c>
      <c r="GO25" s="56" t="s">
        <v>558</v>
      </c>
      <c r="GP25" s="56" t="s">
        <v>558</v>
      </c>
      <c r="GQ25" s="56" t="s">
        <v>7376</v>
      </c>
      <c r="GR25" s="56" t="s">
        <v>558</v>
      </c>
      <c r="GS25" s="56" t="s">
        <v>558</v>
      </c>
      <c r="GT25" s="56" t="s">
        <v>558</v>
      </c>
      <c r="GU25" s="56" t="s">
        <v>558</v>
      </c>
      <c r="GV25" s="56" t="s">
        <v>7377</v>
      </c>
      <c r="GW25" s="56">
        <v>9</v>
      </c>
      <c r="GX25" s="56">
        <v>0</v>
      </c>
      <c r="GY25" s="56">
        <v>9</v>
      </c>
      <c r="GZ25" s="56">
        <v>0</v>
      </c>
      <c r="HA25" s="56">
        <v>0</v>
      </c>
      <c r="HB25" s="56">
        <v>0</v>
      </c>
      <c r="HD25" s="56">
        <f t="shared" si="0"/>
        <v>51305</v>
      </c>
      <c r="HE25" s="56">
        <f t="shared" si="1"/>
        <v>3637</v>
      </c>
      <c r="HF25" s="56">
        <f t="shared" si="2"/>
        <v>40740</v>
      </c>
    </row>
    <row r="26" spans="1:214" ht="12.75" customHeight="1" x14ac:dyDescent="0.3">
      <c r="A26" s="56" t="s">
        <v>224</v>
      </c>
      <c r="B26" s="56">
        <v>7</v>
      </c>
      <c r="C26" s="56" t="s">
        <v>249</v>
      </c>
      <c r="D26" s="56" t="s">
        <v>3683</v>
      </c>
      <c r="E26" s="56" t="s">
        <v>2436</v>
      </c>
      <c r="F26" s="56" t="s">
        <v>907</v>
      </c>
      <c r="G26" s="56">
        <v>18</v>
      </c>
      <c r="H26" s="56">
        <v>0</v>
      </c>
      <c r="I26" s="56" t="s">
        <v>6841</v>
      </c>
      <c r="J26" s="56" t="s">
        <v>39</v>
      </c>
      <c r="L26" s="56" t="s">
        <v>5</v>
      </c>
      <c r="M26" s="56">
        <v>1</v>
      </c>
      <c r="N26" s="56">
        <v>0</v>
      </c>
      <c r="O26" s="56">
        <v>0</v>
      </c>
      <c r="P26" s="56">
        <v>0</v>
      </c>
      <c r="Q26" s="56">
        <v>5</v>
      </c>
      <c r="R26" s="56">
        <v>0</v>
      </c>
      <c r="S26" s="56">
        <v>0</v>
      </c>
      <c r="T26" s="56">
        <v>0</v>
      </c>
      <c r="U26" s="56">
        <v>0</v>
      </c>
      <c r="V26" s="56">
        <v>0</v>
      </c>
      <c r="W26" s="56">
        <v>0</v>
      </c>
      <c r="X26" s="56">
        <v>0</v>
      </c>
      <c r="Y26" s="56">
        <v>0</v>
      </c>
      <c r="Z26" s="56">
        <v>0</v>
      </c>
      <c r="AA26" s="56">
        <v>6</v>
      </c>
      <c r="AB26" s="56">
        <v>0</v>
      </c>
      <c r="AC26" s="56">
        <v>0</v>
      </c>
      <c r="AD26" s="56">
        <v>0</v>
      </c>
      <c r="AE26" s="56">
        <v>0</v>
      </c>
      <c r="AF26" s="56">
        <v>0</v>
      </c>
      <c r="AG26" s="56">
        <v>0</v>
      </c>
      <c r="AH26" s="56">
        <v>0</v>
      </c>
      <c r="AI26" s="56">
        <v>0</v>
      </c>
      <c r="AJ26" s="56">
        <v>0</v>
      </c>
      <c r="AK26" s="56">
        <v>0</v>
      </c>
      <c r="AL26" s="56">
        <v>0</v>
      </c>
      <c r="AM26" s="56">
        <v>0</v>
      </c>
      <c r="AN26" s="56">
        <v>0</v>
      </c>
      <c r="AO26" s="56">
        <v>0</v>
      </c>
      <c r="AP26" s="56">
        <v>0</v>
      </c>
      <c r="AQ26" s="56">
        <v>1</v>
      </c>
      <c r="AR26" s="56">
        <v>0</v>
      </c>
      <c r="AS26" s="56">
        <v>0</v>
      </c>
      <c r="AT26" s="56">
        <v>0</v>
      </c>
      <c r="AU26" s="56">
        <v>5</v>
      </c>
      <c r="AV26" s="56">
        <v>0</v>
      </c>
      <c r="AW26" s="56">
        <v>0</v>
      </c>
      <c r="AX26" s="56">
        <v>0</v>
      </c>
      <c r="AY26" s="56">
        <v>0</v>
      </c>
      <c r="AZ26" s="56">
        <v>0</v>
      </c>
      <c r="BA26" s="56">
        <v>0</v>
      </c>
      <c r="BB26" s="56">
        <v>0</v>
      </c>
      <c r="BC26" s="56">
        <v>0</v>
      </c>
      <c r="BD26" s="56">
        <v>0</v>
      </c>
      <c r="BE26" s="56">
        <v>6</v>
      </c>
      <c r="BF26" s="56">
        <v>1</v>
      </c>
      <c r="BG26" s="56">
        <v>0</v>
      </c>
      <c r="BH26" s="56">
        <v>0</v>
      </c>
      <c r="BI26" s="56">
        <v>0</v>
      </c>
      <c r="BJ26" s="56" t="s">
        <v>2035</v>
      </c>
      <c r="BK26" s="56">
        <v>113627</v>
      </c>
      <c r="BL26" s="56" t="s">
        <v>2035</v>
      </c>
      <c r="BM26" s="56">
        <v>196750</v>
      </c>
      <c r="BN26" s="56">
        <v>59</v>
      </c>
      <c r="BO26" s="56">
        <v>106354</v>
      </c>
      <c r="BP26" s="56">
        <v>66069</v>
      </c>
      <c r="BQ26" s="56">
        <v>6</v>
      </c>
      <c r="BR26" s="56">
        <v>33814</v>
      </c>
      <c r="BS26" s="56">
        <v>290590</v>
      </c>
      <c r="BT26" s="56">
        <v>19555</v>
      </c>
      <c r="BU26" s="56">
        <v>60827</v>
      </c>
      <c r="BV26" s="56">
        <v>114811</v>
      </c>
      <c r="BW26" s="56">
        <v>65428</v>
      </c>
      <c r="BX26" s="56">
        <v>26106</v>
      </c>
      <c r="BY26" s="56">
        <v>267172</v>
      </c>
      <c r="BZ26" s="56">
        <v>9470</v>
      </c>
      <c r="CA26" s="56">
        <v>296197</v>
      </c>
      <c r="CB26" s="56">
        <v>39</v>
      </c>
      <c r="CC26" s="56">
        <v>1487</v>
      </c>
      <c r="CD26" s="56">
        <v>763</v>
      </c>
      <c r="CE26" s="56">
        <v>1161</v>
      </c>
      <c r="CF26" s="56">
        <v>384</v>
      </c>
      <c r="CG26" s="56">
        <v>3795</v>
      </c>
      <c r="CH26" s="56">
        <v>3834</v>
      </c>
      <c r="CI26" s="56">
        <v>0</v>
      </c>
      <c r="CJ26" s="56">
        <v>4908</v>
      </c>
      <c r="CK26" s="56">
        <v>858</v>
      </c>
      <c r="CL26" s="56">
        <v>19012</v>
      </c>
      <c r="CM26" s="56">
        <v>24778</v>
      </c>
      <c r="CN26" s="56">
        <v>0</v>
      </c>
      <c r="CO26" s="56">
        <v>24778</v>
      </c>
      <c r="CP26" s="56">
        <v>0</v>
      </c>
      <c r="CQ26" s="56">
        <v>41</v>
      </c>
      <c r="CR26" s="56">
        <v>0</v>
      </c>
      <c r="CS26" s="56">
        <v>0</v>
      </c>
      <c r="CT26" s="56">
        <v>41</v>
      </c>
      <c r="CU26" s="56">
        <v>41</v>
      </c>
      <c r="CV26" s="56">
        <v>48814</v>
      </c>
      <c r="CW26" s="56">
        <v>24947</v>
      </c>
      <c r="CX26" s="56">
        <v>9267</v>
      </c>
      <c r="CY26" s="56">
        <v>0</v>
      </c>
      <c r="CZ26" s="56">
        <v>0</v>
      </c>
      <c r="DA26" s="56">
        <v>0</v>
      </c>
      <c r="DB26" s="56">
        <v>3</v>
      </c>
      <c r="DC26" s="56">
        <v>41.5</v>
      </c>
      <c r="DD26" s="56">
        <v>44.5</v>
      </c>
      <c r="DE26" s="56">
        <v>571</v>
      </c>
      <c r="DF26" s="56">
        <v>1980</v>
      </c>
      <c r="DG26" s="56">
        <v>182628</v>
      </c>
      <c r="DH26" s="56">
        <v>143890</v>
      </c>
      <c r="DI26" s="56">
        <v>245702</v>
      </c>
      <c r="DJ26" s="56">
        <v>58286</v>
      </c>
      <c r="DK26" s="56">
        <v>630506</v>
      </c>
      <c r="DL26" s="56">
        <v>5783</v>
      </c>
      <c r="DM26" s="56">
        <v>1811</v>
      </c>
      <c r="DN26" s="56">
        <v>9665</v>
      </c>
      <c r="DO26" s="56">
        <v>17259</v>
      </c>
      <c r="DP26" s="56">
        <v>6625</v>
      </c>
      <c r="DQ26" s="56">
        <v>9121</v>
      </c>
      <c r="DR26" s="56">
        <v>4921</v>
      </c>
      <c r="DS26" s="56">
        <v>47</v>
      </c>
      <c r="DT26" s="56">
        <v>73</v>
      </c>
      <c r="DU26" s="56">
        <v>0</v>
      </c>
      <c r="DV26" s="56">
        <v>37007</v>
      </c>
      <c r="DW26" s="56">
        <v>19111</v>
      </c>
      <c r="DX26" s="56">
        <v>34</v>
      </c>
      <c r="DY26" s="56">
        <v>55</v>
      </c>
      <c r="DZ26" s="56">
        <v>76</v>
      </c>
      <c r="EA26" s="56">
        <v>90992</v>
      </c>
      <c r="EB26" s="56">
        <v>10253</v>
      </c>
      <c r="EC26" s="56" t="s">
        <v>56</v>
      </c>
      <c r="ED26" s="56">
        <v>21357</v>
      </c>
      <c r="EE26" s="56">
        <v>385</v>
      </c>
      <c r="EF26" s="56">
        <v>706237</v>
      </c>
      <c r="EG26" s="56">
        <v>0</v>
      </c>
      <c r="EH26" s="56" t="s">
        <v>56</v>
      </c>
      <c r="EI26" s="56">
        <v>6</v>
      </c>
      <c r="EJ26" s="56">
        <v>47156</v>
      </c>
      <c r="EK26" s="56">
        <v>40</v>
      </c>
      <c r="EL26" s="56">
        <v>54</v>
      </c>
      <c r="EM26" s="56">
        <v>1344199</v>
      </c>
      <c r="EN26" s="56">
        <v>598136</v>
      </c>
      <c r="EO26" s="56">
        <v>573</v>
      </c>
      <c r="EP26" s="56">
        <v>16057</v>
      </c>
      <c r="EQ26" s="56">
        <v>8487</v>
      </c>
      <c r="ER26" s="56">
        <v>6260</v>
      </c>
      <c r="ES26" s="56">
        <v>1448</v>
      </c>
      <c r="ET26" s="56">
        <v>10871</v>
      </c>
      <c r="EU26" s="56">
        <v>1504</v>
      </c>
      <c r="EV26" s="56">
        <v>0</v>
      </c>
      <c r="EW26" s="56">
        <v>0</v>
      </c>
      <c r="EX26" s="56">
        <v>7590</v>
      </c>
      <c r="EY26" s="56">
        <v>6500</v>
      </c>
      <c r="EZ26" s="56" t="s">
        <v>3613</v>
      </c>
      <c r="FA26" s="56">
        <v>0</v>
      </c>
      <c r="FB26" s="56">
        <v>0</v>
      </c>
      <c r="FC26" s="56">
        <v>0</v>
      </c>
      <c r="FD26" s="56">
        <v>13451</v>
      </c>
      <c r="FE26" s="56">
        <v>0</v>
      </c>
      <c r="FF26" s="56">
        <v>0</v>
      </c>
      <c r="FG26" s="56">
        <v>72741</v>
      </c>
      <c r="FH26" s="56">
        <v>306724</v>
      </c>
      <c r="FI26" s="56">
        <v>52699</v>
      </c>
      <c r="FJ26" s="56">
        <v>10005</v>
      </c>
      <c r="FK26" s="56">
        <v>0</v>
      </c>
      <c r="FL26" s="56">
        <v>127360</v>
      </c>
      <c r="FM26" s="56">
        <v>2511864</v>
      </c>
      <c r="FN26" s="56">
        <v>26880.510000000002</v>
      </c>
      <c r="FO26" s="56">
        <v>2110</v>
      </c>
      <c r="FP26" s="56">
        <v>8407</v>
      </c>
      <c r="FQ26" s="56">
        <v>4928</v>
      </c>
      <c r="FR26" s="56">
        <v>0</v>
      </c>
      <c r="FS26" s="56">
        <v>0</v>
      </c>
      <c r="FT26" s="56">
        <v>0</v>
      </c>
      <c r="FU26" s="56">
        <v>189682</v>
      </c>
      <c r="FV26" s="56">
        <v>0</v>
      </c>
      <c r="FW26" s="56">
        <v>232007.51</v>
      </c>
      <c r="FX26" s="56">
        <v>2279856.4900000002</v>
      </c>
      <c r="FY26" s="56">
        <v>251285</v>
      </c>
      <c r="FZ26" s="56">
        <v>1554551</v>
      </c>
      <c r="GA26" s="56">
        <v>773227</v>
      </c>
      <c r="GB26" s="56">
        <v>50214</v>
      </c>
      <c r="GC26" s="56">
        <v>86506</v>
      </c>
      <c r="GD26" s="56">
        <v>2464498</v>
      </c>
      <c r="GE26" s="56">
        <v>170000</v>
      </c>
      <c r="GF26" s="56">
        <v>2294498</v>
      </c>
      <c r="GG26" s="56">
        <v>158826</v>
      </c>
      <c r="GH26" s="56">
        <v>178371</v>
      </c>
      <c r="GI26" s="56">
        <v>5000</v>
      </c>
      <c r="GJ26" s="56">
        <v>77192</v>
      </c>
      <c r="GK26" s="56">
        <v>0</v>
      </c>
      <c r="GL26" s="56">
        <v>0</v>
      </c>
      <c r="GM26" s="56">
        <v>0</v>
      </c>
      <c r="GN26" s="56">
        <v>260563</v>
      </c>
      <c r="GO26" s="56" t="s">
        <v>558</v>
      </c>
      <c r="GP26" s="56" t="s">
        <v>558</v>
      </c>
      <c r="GQ26" s="56" t="s">
        <v>558</v>
      </c>
      <c r="GR26" s="56">
        <v>0</v>
      </c>
      <c r="GS26" s="56" t="s">
        <v>558</v>
      </c>
      <c r="GT26" s="56" t="s">
        <v>3602</v>
      </c>
      <c r="GU26" s="56" t="s">
        <v>3602</v>
      </c>
      <c r="GV26" s="56" t="s">
        <v>7378</v>
      </c>
      <c r="GW26" s="56">
        <v>6</v>
      </c>
      <c r="GX26" s="56">
        <v>0</v>
      </c>
      <c r="GY26" s="56">
        <v>6</v>
      </c>
      <c r="GZ26" s="56">
        <v>0</v>
      </c>
      <c r="HA26" s="56">
        <v>0</v>
      </c>
      <c r="HB26" s="56">
        <v>0</v>
      </c>
      <c r="HD26" s="56">
        <f t="shared" si="0"/>
        <v>24778</v>
      </c>
      <c r="HE26" s="56">
        <f t="shared" si="1"/>
        <v>41</v>
      </c>
      <c r="HF26" s="56">
        <f t="shared" si="2"/>
        <v>17259</v>
      </c>
    </row>
    <row r="27" spans="1:214" ht="12.75" customHeight="1" x14ac:dyDescent="0.3">
      <c r="A27" s="56" t="s">
        <v>224</v>
      </c>
      <c r="B27" s="56">
        <v>8</v>
      </c>
      <c r="C27" s="56" t="s">
        <v>249</v>
      </c>
      <c r="D27" s="56" t="s">
        <v>3684</v>
      </c>
      <c r="E27" s="56" t="s">
        <v>2437</v>
      </c>
      <c r="F27" s="56" t="s">
        <v>907</v>
      </c>
      <c r="G27" s="56">
        <v>10</v>
      </c>
      <c r="H27" s="56">
        <v>0</v>
      </c>
      <c r="I27" s="56" t="s">
        <v>6841</v>
      </c>
      <c r="J27" s="56" t="s">
        <v>39</v>
      </c>
      <c r="L27" s="56" t="s">
        <v>7</v>
      </c>
      <c r="M27" s="56">
        <v>0</v>
      </c>
      <c r="N27" s="56">
        <v>0</v>
      </c>
      <c r="O27" s="56">
        <v>5</v>
      </c>
      <c r="P27" s="56">
        <v>0</v>
      </c>
      <c r="Q27" s="56">
        <v>0</v>
      </c>
      <c r="R27" s="56">
        <v>0</v>
      </c>
      <c r="S27" s="56">
        <v>0</v>
      </c>
      <c r="T27" s="56">
        <v>0</v>
      </c>
      <c r="U27" s="56">
        <v>5</v>
      </c>
      <c r="V27" s="56">
        <v>0</v>
      </c>
      <c r="W27" s="56">
        <v>0</v>
      </c>
      <c r="X27" s="56">
        <v>0</v>
      </c>
      <c r="Y27" s="56">
        <v>0</v>
      </c>
      <c r="Z27" s="56">
        <v>0</v>
      </c>
      <c r="AA27" s="56">
        <v>10</v>
      </c>
      <c r="AB27" s="56">
        <v>0</v>
      </c>
      <c r="AC27" s="56">
        <v>0</v>
      </c>
      <c r="AD27" s="56">
        <v>0</v>
      </c>
      <c r="AE27" s="56">
        <v>0</v>
      </c>
      <c r="AF27" s="56">
        <v>0</v>
      </c>
      <c r="AG27" s="56">
        <v>0</v>
      </c>
      <c r="AH27" s="56">
        <v>0</v>
      </c>
      <c r="AI27" s="56">
        <v>0</v>
      </c>
      <c r="AJ27" s="56">
        <v>0</v>
      </c>
      <c r="AK27" s="56">
        <v>0</v>
      </c>
      <c r="AL27" s="56">
        <v>0</v>
      </c>
      <c r="AM27" s="56">
        <v>0</v>
      </c>
      <c r="AN27" s="56">
        <v>0</v>
      </c>
      <c r="AO27" s="56">
        <v>0</v>
      </c>
      <c r="AP27" s="56">
        <v>0</v>
      </c>
      <c r="AQ27" s="56">
        <v>0</v>
      </c>
      <c r="AR27" s="56">
        <v>0</v>
      </c>
      <c r="AS27" s="56">
        <v>5</v>
      </c>
      <c r="AT27" s="56">
        <v>0</v>
      </c>
      <c r="AU27" s="56">
        <v>0</v>
      </c>
      <c r="AV27" s="56">
        <v>0</v>
      </c>
      <c r="AW27" s="56">
        <v>0</v>
      </c>
      <c r="AX27" s="56">
        <v>0</v>
      </c>
      <c r="AY27" s="56">
        <v>5</v>
      </c>
      <c r="AZ27" s="56">
        <v>0</v>
      </c>
      <c r="BA27" s="56">
        <v>0</v>
      </c>
      <c r="BB27" s="56">
        <v>0</v>
      </c>
      <c r="BC27" s="56">
        <v>0</v>
      </c>
      <c r="BD27" s="56">
        <v>0</v>
      </c>
      <c r="BE27" s="56">
        <v>10</v>
      </c>
      <c r="BF27" s="56">
        <v>1</v>
      </c>
      <c r="BG27" s="56">
        <v>0</v>
      </c>
      <c r="BH27" s="56" t="s">
        <v>558</v>
      </c>
      <c r="BI27" s="56" t="s">
        <v>558</v>
      </c>
      <c r="BJ27" s="56" t="s">
        <v>7379</v>
      </c>
      <c r="BK27" s="56">
        <v>104053</v>
      </c>
      <c r="BL27" s="56" t="s">
        <v>7379</v>
      </c>
      <c r="BM27" s="56">
        <v>287105</v>
      </c>
      <c r="BN27" s="56">
        <v>130</v>
      </c>
      <c r="BO27" s="56">
        <v>222262</v>
      </c>
      <c r="BP27" s="56">
        <v>85265.03</v>
      </c>
      <c r="BQ27" s="56">
        <v>10</v>
      </c>
      <c r="BR27" s="56">
        <v>85292.33</v>
      </c>
      <c r="BS27" s="56">
        <v>261416</v>
      </c>
      <c r="BT27" s="56">
        <v>19352</v>
      </c>
      <c r="BU27" s="56">
        <v>71607</v>
      </c>
      <c r="BV27" s="56">
        <v>48745</v>
      </c>
      <c r="BW27" s="56">
        <v>80516</v>
      </c>
      <c r="BX27" s="56">
        <v>19411</v>
      </c>
      <c r="BY27" s="56">
        <v>220279</v>
      </c>
      <c r="BZ27" s="56">
        <v>5641</v>
      </c>
      <c r="CA27" s="56">
        <v>245272</v>
      </c>
      <c r="CB27" s="56">
        <v>23</v>
      </c>
      <c r="CC27" s="56">
        <v>9039</v>
      </c>
      <c r="CD27" s="56">
        <v>3781</v>
      </c>
      <c r="CE27" s="56">
        <v>12578</v>
      </c>
      <c r="CF27" s="56">
        <v>64</v>
      </c>
      <c r="CG27" s="56">
        <v>25462</v>
      </c>
      <c r="CH27" s="56">
        <v>25485</v>
      </c>
      <c r="CI27" s="56">
        <v>1</v>
      </c>
      <c r="CJ27" s="56">
        <v>7517</v>
      </c>
      <c r="CK27" s="56">
        <v>299</v>
      </c>
      <c r="CL27" s="56">
        <v>487</v>
      </c>
      <c r="CM27" s="56">
        <v>8303</v>
      </c>
      <c r="CN27" s="56">
        <v>335</v>
      </c>
      <c r="CO27" s="56">
        <v>8639</v>
      </c>
      <c r="CP27" s="56">
        <v>0</v>
      </c>
      <c r="CQ27" s="56">
        <v>419</v>
      </c>
      <c r="CR27" s="56">
        <v>0</v>
      </c>
      <c r="CS27" s="56">
        <v>0</v>
      </c>
      <c r="CT27" s="56">
        <v>419</v>
      </c>
      <c r="CU27" s="56">
        <v>419</v>
      </c>
      <c r="CV27" s="56">
        <v>48078</v>
      </c>
      <c r="CW27" s="56">
        <v>24947</v>
      </c>
      <c r="CX27" s="56">
        <v>17923</v>
      </c>
      <c r="CY27" s="56">
        <v>0</v>
      </c>
      <c r="CZ27" s="56">
        <v>0</v>
      </c>
      <c r="DA27" s="56">
        <v>0</v>
      </c>
      <c r="DB27" s="56">
        <v>7.1</v>
      </c>
      <c r="DC27" s="56">
        <v>33.549999999999997</v>
      </c>
      <c r="DD27" s="56">
        <v>40.65</v>
      </c>
      <c r="DE27" s="56">
        <v>439</v>
      </c>
      <c r="DF27" s="56">
        <v>10517</v>
      </c>
      <c r="DG27" s="56">
        <v>249248</v>
      </c>
      <c r="DH27" s="56">
        <v>105919</v>
      </c>
      <c r="DI27" s="56">
        <v>337030</v>
      </c>
      <c r="DJ27" s="56">
        <v>44196</v>
      </c>
      <c r="DK27" s="56">
        <v>736393</v>
      </c>
      <c r="DL27" s="56">
        <v>13765</v>
      </c>
      <c r="DM27" s="56">
        <v>417</v>
      </c>
      <c r="DN27" s="56">
        <v>655</v>
      </c>
      <c r="DO27" s="56">
        <v>14837</v>
      </c>
      <c r="DP27" s="56">
        <v>17870</v>
      </c>
      <c r="DQ27" s="56">
        <v>24611</v>
      </c>
      <c r="DR27" s="56">
        <v>13191</v>
      </c>
      <c r="DS27" s="56">
        <v>0</v>
      </c>
      <c r="DT27" s="56">
        <v>0</v>
      </c>
      <c r="DU27" s="56">
        <v>0</v>
      </c>
      <c r="DV27" s="56">
        <v>19805</v>
      </c>
      <c r="DW27" s="56" t="s">
        <v>558</v>
      </c>
      <c r="DX27" s="56">
        <v>59.09</v>
      </c>
      <c r="DY27" s="56">
        <v>83.37</v>
      </c>
      <c r="DZ27" s="56">
        <v>93.99</v>
      </c>
      <c r="EA27" s="56" t="s">
        <v>558</v>
      </c>
      <c r="EB27" s="56" t="s">
        <v>558</v>
      </c>
      <c r="EC27" s="56" t="s">
        <v>558</v>
      </c>
      <c r="ED27" s="56">
        <v>21411</v>
      </c>
      <c r="EE27" s="56">
        <v>61</v>
      </c>
      <c r="EF27" s="56">
        <v>1121850</v>
      </c>
      <c r="EG27" s="56">
        <v>28437</v>
      </c>
      <c r="EH27" s="56" t="s">
        <v>56</v>
      </c>
      <c r="EI27" s="56">
        <v>10</v>
      </c>
      <c r="EJ27" s="56">
        <v>659902</v>
      </c>
      <c r="EK27" s="56">
        <v>1</v>
      </c>
      <c r="EL27" s="56">
        <v>398</v>
      </c>
      <c r="EM27" s="56">
        <v>1390180.13</v>
      </c>
      <c r="EN27" s="56">
        <v>462851.95</v>
      </c>
      <c r="EO27" s="56">
        <v>1273.97</v>
      </c>
      <c r="EP27" s="56">
        <v>68487.88</v>
      </c>
      <c r="EQ27" s="56">
        <v>17318.919999999998</v>
      </c>
      <c r="ER27" s="56">
        <v>64739.24</v>
      </c>
      <c r="ES27" s="56">
        <v>11697.51</v>
      </c>
      <c r="ET27" s="56">
        <v>7676.2</v>
      </c>
      <c r="EU27" s="56">
        <v>14853.08</v>
      </c>
      <c r="EV27" s="56">
        <v>0</v>
      </c>
      <c r="EW27" s="56">
        <v>0</v>
      </c>
      <c r="EX27" s="56">
        <v>12223.93</v>
      </c>
      <c r="EY27" s="56">
        <v>7057.97</v>
      </c>
      <c r="EZ27" s="56">
        <v>3673.1</v>
      </c>
      <c r="FA27" s="56">
        <v>0</v>
      </c>
      <c r="FB27" s="56">
        <v>0</v>
      </c>
      <c r="FC27" s="56">
        <v>0</v>
      </c>
      <c r="FD27" s="56">
        <v>23080</v>
      </c>
      <c r="FE27" s="56">
        <v>0</v>
      </c>
      <c r="FF27" s="56">
        <v>0</v>
      </c>
      <c r="FG27" s="56">
        <v>232081.80000000002</v>
      </c>
      <c r="FH27" s="56">
        <v>24800</v>
      </c>
      <c r="FI27" s="56">
        <v>19805.78</v>
      </c>
      <c r="FJ27" s="56">
        <v>19604</v>
      </c>
      <c r="FK27" s="56">
        <v>135880.29999999999</v>
      </c>
      <c r="FL27" s="56">
        <v>25000</v>
      </c>
      <c r="FM27" s="56">
        <v>2310203.9599999995</v>
      </c>
      <c r="FN27" s="56">
        <v>12195.67</v>
      </c>
      <c r="FO27" s="56" t="s">
        <v>558</v>
      </c>
      <c r="FP27" s="56">
        <v>123037.5</v>
      </c>
      <c r="FQ27" s="56">
        <v>4040.74</v>
      </c>
      <c r="FR27" s="56">
        <v>0</v>
      </c>
      <c r="FS27" s="56">
        <v>0</v>
      </c>
      <c r="FT27" s="56">
        <v>15.4</v>
      </c>
      <c r="FU27" s="56">
        <v>106648.8</v>
      </c>
      <c r="FV27" s="56">
        <v>0</v>
      </c>
      <c r="FW27" s="56" t="s">
        <v>558</v>
      </c>
      <c r="FX27" s="56" t="s">
        <v>558</v>
      </c>
      <c r="FY27" s="56" t="s">
        <v>558</v>
      </c>
      <c r="FZ27" s="56" t="s">
        <v>558</v>
      </c>
      <c r="GA27" s="56" t="s">
        <v>558</v>
      </c>
      <c r="GB27" s="56" t="s">
        <v>558</v>
      </c>
      <c r="GC27" s="56" t="s">
        <v>558</v>
      </c>
      <c r="GD27" s="56" t="s">
        <v>558</v>
      </c>
      <c r="GE27" s="56" t="s">
        <v>558</v>
      </c>
      <c r="GF27" s="56" t="s">
        <v>558</v>
      </c>
      <c r="GG27" s="56" t="s">
        <v>558</v>
      </c>
      <c r="GH27" s="56" t="s">
        <v>558</v>
      </c>
      <c r="GI27" s="56" t="s">
        <v>558</v>
      </c>
      <c r="GJ27" s="56">
        <v>4380</v>
      </c>
      <c r="GK27" s="56" t="s">
        <v>558</v>
      </c>
      <c r="GL27" s="56" t="s">
        <v>558</v>
      </c>
      <c r="GM27" s="56">
        <v>13600</v>
      </c>
      <c r="GN27" s="56" t="s">
        <v>558</v>
      </c>
      <c r="GO27" s="56" t="s">
        <v>558</v>
      </c>
      <c r="GP27" s="56" t="s">
        <v>558</v>
      </c>
      <c r="GQ27" s="56" t="s">
        <v>558</v>
      </c>
      <c r="GR27" s="56" t="s">
        <v>558</v>
      </c>
      <c r="GS27" s="56">
        <v>0</v>
      </c>
      <c r="GT27" s="56" t="s">
        <v>558</v>
      </c>
      <c r="GU27" s="56" t="s">
        <v>558</v>
      </c>
      <c r="GV27" s="56" t="s">
        <v>7380</v>
      </c>
      <c r="GW27" s="56">
        <v>10</v>
      </c>
      <c r="GX27" s="56">
        <v>0</v>
      </c>
      <c r="GY27" s="56">
        <v>10</v>
      </c>
      <c r="GZ27" s="56">
        <v>0</v>
      </c>
      <c r="HA27" s="56">
        <v>0</v>
      </c>
      <c r="HB27" s="56">
        <v>0</v>
      </c>
      <c r="HD27" s="56">
        <f t="shared" si="0"/>
        <v>8639</v>
      </c>
      <c r="HE27" s="56">
        <f t="shared" si="1"/>
        <v>419</v>
      </c>
      <c r="HF27" s="56">
        <f t="shared" si="2"/>
        <v>14837</v>
      </c>
    </row>
    <row r="28" spans="1:214" ht="12.75" customHeight="1" x14ac:dyDescent="0.3">
      <c r="A28" s="56" t="s">
        <v>224</v>
      </c>
      <c r="B28" s="56">
        <v>9</v>
      </c>
      <c r="C28" s="56" t="s">
        <v>249</v>
      </c>
      <c r="D28" s="56" t="s">
        <v>3685</v>
      </c>
      <c r="E28" s="56" t="s">
        <v>2438</v>
      </c>
      <c r="F28" s="56" t="s">
        <v>907</v>
      </c>
      <c r="G28" s="56">
        <v>5</v>
      </c>
      <c r="H28" s="56">
        <v>0</v>
      </c>
      <c r="I28" s="56" t="s">
        <v>6841</v>
      </c>
      <c r="J28" s="56" t="s">
        <v>39</v>
      </c>
      <c r="L28" s="56" t="s">
        <v>8</v>
      </c>
      <c r="M28" s="56" t="s">
        <v>558</v>
      </c>
      <c r="N28" s="56" t="s">
        <v>558</v>
      </c>
      <c r="O28" s="56" t="s">
        <v>558</v>
      </c>
      <c r="P28" s="56" t="s">
        <v>558</v>
      </c>
      <c r="Q28" s="56" t="s">
        <v>558</v>
      </c>
      <c r="R28" s="56" t="s">
        <v>558</v>
      </c>
      <c r="S28" s="56" t="s">
        <v>558</v>
      </c>
      <c r="T28" s="56" t="s">
        <v>558</v>
      </c>
      <c r="U28" s="56" t="s">
        <v>558</v>
      </c>
      <c r="V28" s="56" t="s">
        <v>558</v>
      </c>
      <c r="W28" s="56" t="s">
        <v>558</v>
      </c>
      <c r="X28" s="56" t="s">
        <v>558</v>
      </c>
      <c r="Y28" s="56" t="s">
        <v>558</v>
      </c>
      <c r="Z28" s="56" t="s">
        <v>558</v>
      </c>
      <c r="AA28" s="56" t="s">
        <v>558</v>
      </c>
      <c r="AB28" s="56" t="s">
        <v>558</v>
      </c>
      <c r="AC28" s="56" t="s">
        <v>558</v>
      </c>
      <c r="AD28" s="56" t="s">
        <v>558</v>
      </c>
      <c r="AE28" s="56" t="s">
        <v>558</v>
      </c>
      <c r="AF28" s="56" t="s">
        <v>558</v>
      </c>
      <c r="AG28" s="56" t="s">
        <v>558</v>
      </c>
      <c r="AH28" s="56" t="s">
        <v>558</v>
      </c>
      <c r="AI28" s="56" t="s">
        <v>558</v>
      </c>
      <c r="AJ28" s="56" t="s">
        <v>558</v>
      </c>
      <c r="AK28" s="56" t="s">
        <v>558</v>
      </c>
      <c r="AL28" s="56" t="s">
        <v>558</v>
      </c>
      <c r="AM28" s="56" t="s">
        <v>558</v>
      </c>
      <c r="AN28" s="56" t="s">
        <v>558</v>
      </c>
      <c r="AO28" s="56" t="s">
        <v>558</v>
      </c>
      <c r="AP28" s="56" t="s">
        <v>558</v>
      </c>
      <c r="AQ28" s="56" t="s">
        <v>558</v>
      </c>
      <c r="AR28" s="56" t="s">
        <v>558</v>
      </c>
      <c r="AS28" s="56" t="s">
        <v>558</v>
      </c>
      <c r="AT28" s="56" t="s">
        <v>558</v>
      </c>
      <c r="AU28" s="56" t="s">
        <v>558</v>
      </c>
      <c r="AV28" s="56" t="s">
        <v>558</v>
      </c>
      <c r="AW28" s="56" t="s">
        <v>558</v>
      </c>
      <c r="AX28" s="56" t="s">
        <v>558</v>
      </c>
      <c r="AY28" s="56" t="s">
        <v>558</v>
      </c>
      <c r="AZ28" s="56" t="s">
        <v>558</v>
      </c>
      <c r="BA28" s="56" t="s">
        <v>558</v>
      </c>
      <c r="BB28" s="56" t="s">
        <v>558</v>
      </c>
      <c r="BC28" s="56" t="s">
        <v>558</v>
      </c>
      <c r="BD28" s="56" t="s">
        <v>558</v>
      </c>
      <c r="BE28" s="56" t="s">
        <v>558</v>
      </c>
      <c r="BF28" s="56" t="s">
        <v>558</v>
      </c>
      <c r="BG28" s="56" t="s">
        <v>558</v>
      </c>
      <c r="BH28" s="56" t="s">
        <v>558</v>
      </c>
      <c r="BI28" s="56" t="s">
        <v>558</v>
      </c>
      <c r="BJ28" s="56" t="s">
        <v>558</v>
      </c>
      <c r="BK28" s="56" t="s">
        <v>558</v>
      </c>
      <c r="BL28" s="56" t="s">
        <v>558</v>
      </c>
      <c r="BM28" s="56" t="s">
        <v>558</v>
      </c>
      <c r="BN28" s="56" t="s">
        <v>558</v>
      </c>
      <c r="BO28" s="56" t="s">
        <v>558</v>
      </c>
      <c r="BP28" s="56" t="s">
        <v>558</v>
      </c>
      <c r="BQ28" s="56" t="s">
        <v>558</v>
      </c>
      <c r="BR28" s="56" t="s">
        <v>558</v>
      </c>
      <c r="BS28" s="56" t="s">
        <v>558</v>
      </c>
      <c r="BT28" s="56" t="s">
        <v>558</v>
      </c>
      <c r="BU28" s="56" t="s">
        <v>558</v>
      </c>
      <c r="BV28" s="56" t="s">
        <v>558</v>
      </c>
      <c r="BW28" s="56" t="s">
        <v>558</v>
      </c>
      <c r="BX28" s="56" t="s">
        <v>558</v>
      </c>
      <c r="BY28" s="56" t="s">
        <v>558</v>
      </c>
      <c r="BZ28" s="56" t="s">
        <v>558</v>
      </c>
      <c r="CA28" s="56" t="s">
        <v>558</v>
      </c>
      <c r="CB28" s="56" t="s">
        <v>558</v>
      </c>
      <c r="CC28" s="56" t="s">
        <v>558</v>
      </c>
      <c r="CD28" s="56" t="s">
        <v>558</v>
      </c>
      <c r="CE28" s="56" t="s">
        <v>558</v>
      </c>
      <c r="CF28" s="56" t="s">
        <v>558</v>
      </c>
      <c r="CG28" s="56" t="s">
        <v>558</v>
      </c>
      <c r="CH28" s="56" t="s">
        <v>558</v>
      </c>
      <c r="CI28" s="56" t="s">
        <v>558</v>
      </c>
      <c r="CJ28" s="56" t="s">
        <v>558</v>
      </c>
      <c r="CK28" s="56" t="s">
        <v>558</v>
      </c>
      <c r="CL28" s="56" t="s">
        <v>558</v>
      </c>
      <c r="CM28" s="56" t="s">
        <v>558</v>
      </c>
      <c r="CN28" s="56" t="s">
        <v>558</v>
      </c>
      <c r="CO28" s="56" t="s">
        <v>558</v>
      </c>
      <c r="CP28" s="56" t="s">
        <v>558</v>
      </c>
      <c r="CQ28" s="56" t="s">
        <v>558</v>
      </c>
      <c r="CR28" s="56" t="s">
        <v>558</v>
      </c>
      <c r="CS28" s="56" t="s">
        <v>558</v>
      </c>
      <c r="CT28" s="56" t="s">
        <v>558</v>
      </c>
      <c r="CU28" s="56" t="s">
        <v>558</v>
      </c>
      <c r="CV28" s="56" t="s">
        <v>558</v>
      </c>
      <c r="CW28" s="56" t="s">
        <v>558</v>
      </c>
      <c r="CX28" s="56" t="s">
        <v>558</v>
      </c>
      <c r="CY28" s="56" t="s">
        <v>558</v>
      </c>
      <c r="CZ28" s="56" t="s">
        <v>558</v>
      </c>
      <c r="DA28" s="56" t="s">
        <v>558</v>
      </c>
      <c r="DB28" s="56" t="s">
        <v>558</v>
      </c>
      <c r="DC28" s="56" t="s">
        <v>558</v>
      </c>
      <c r="DD28" s="56" t="s">
        <v>558</v>
      </c>
      <c r="DE28" s="56" t="s">
        <v>558</v>
      </c>
      <c r="DF28" s="56" t="s">
        <v>558</v>
      </c>
      <c r="DG28" s="56" t="s">
        <v>558</v>
      </c>
      <c r="DH28" s="56" t="s">
        <v>558</v>
      </c>
      <c r="DI28" s="56" t="s">
        <v>558</v>
      </c>
      <c r="DJ28" s="56" t="s">
        <v>558</v>
      </c>
      <c r="DK28" s="56" t="s">
        <v>558</v>
      </c>
      <c r="DL28" s="56" t="s">
        <v>558</v>
      </c>
      <c r="DM28" s="56" t="s">
        <v>558</v>
      </c>
      <c r="DN28" s="56" t="s">
        <v>558</v>
      </c>
      <c r="DO28" s="56" t="s">
        <v>558</v>
      </c>
      <c r="DP28" s="56" t="s">
        <v>558</v>
      </c>
      <c r="DQ28" s="56" t="s">
        <v>558</v>
      </c>
      <c r="DR28" s="56" t="s">
        <v>558</v>
      </c>
      <c r="DS28" s="56" t="s">
        <v>558</v>
      </c>
      <c r="DT28" s="56" t="s">
        <v>558</v>
      </c>
      <c r="DU28" s="56" t="s">
        <v>558</v>
      </c>
      <c r="DV28" s="56" t="s">
        <v>558</v>
      </c>
      <c r="DW28" s="56" t="s">
        <v>558</v>
      </c>
      <c r="DX28" s="56" t="s">
        <v>558</v>
      </c>
      <c r="DY28" s="56" t="s">
        <v>558</v>
      </c>
      <c r="DZ28" s="56" t="s">
        <v>558</v>
      </c>
      <c r="EA28" s="56" t="s">
        <v>558</v>
      </c>
      <c r="EB28" s="56" t="s">
        <v>558</v>
      </c>
      <c r="EC28" s="56" t="s">
        <v>558</v>
      </c>
      <c r="ED28" s="56" t="s">
        <v>558</v>
      </c>
      <c r="EE28" s="56" t="s">
        <v>558</v>
      </c>
      <c r="EF28" s="56" t="s">
        <v>558</v>
      </c>
      <c r="EG28" s="56" t="s">
        <v>558</v>
      </c>
      <c r="EH28" s="56" t="s">
        <v>558</v>
      </c>
      <c r="EI28" s="56" t="s">
        <v>558</v>
      </c>
      <c r="EJ28" s="56" t="s">
        <v>558</v>
      </c>
      <c r="EK28" s="56" t="s">
        <v>558</v>
      </c>
      <c r="EL28" s="56" t="s">
        <v>558</v>
      </c>
      <c r="EM28" s="56" t="s">
        <v>558</v>
      </c>
      <c r="EN28" s="56" t="s">
        <v>558</v>
      </c>
      <c r="EO28" s="56" t="s">
        <v>558</v>
      </c>
      <c r="EP28" s="56" t="s">
        <v>558</v>
      </c>
      <c r="EQ28" s="56" t="s">
        <v>558</v>
      </c>
      <c r="ER28" s="56" t="s">
        <v>558</v>
      </c>
      <c r="ES28" s="56" t="s">
        <v>558</v>
      </c>
      <c r="ET28" s="56" t="s">
        <v>558</v>
      </c>
      <c r="EU28" s="56" t="s">
        <v>558</v>
      </c>
      <c r="EV28" s="56" t="s">
        <v>558</v>
      </c>
      <c r="EW28" s="56" t="s">
        <v>558</v>
      </c>
      <c r="EX28" s="56" t="s">
        <v>558</v>
      </c>
      <c r="EY28" s="56" t="s">
        <v>558</v>
      </c>
      <c r="EZ28" s="56" t="s">
        <v>558</v>
      </c>
      <c r="FA28" s="56" t="s">
        <v>558</v>
      </c>
      <c r="FB28" s="56" t="s">
        <v>558</v>
      </c>
      <c r="FC28" s="56" t="s">
        <v>558</v>
      </c>
      <c r="FD28" s="56" t="s">
        <v>558</v>
      </c>
      <c r="FE28" s="56" t="s">
        <v>558</v>
      </c>
      <c r="FF28" s="56" t="s">
        <v>558</v>
      </c>
      <c r="FG28" s="56" t="s">
        <v>558</v>
      </c>
      <c r="FH28" s="56" t="s">
        <v>558</v>
      </c>
      <c r="FI28" s="56" t="s">
        <v>558</v>
      </c>
      <c r="FJ28" s="56" t="s">
        <v>558</v>
      </c>
      <c r="FK28" s="56" t="s">
        <v>558</v>
      </c>
      <c r="FL28" s="56" t="s">
        <v>558</v>
      </c>
      <c r="FM28" s="56" t="s">
        <v>558</v>
      </c>
      <c r="FN28" s="56" t="s">
        <v>558</v>
      </c>
      <c r="FO28" s="56" t="s">
        <v>558</v>
      </c>
      <c r="FP28" s="56" t="s">
        <v>558</v>
      </c>
      <c r="FQ28" s="56" t="s">
        <v>558</v>
      </c>
      <c r="FR28" s="56" t="s">
        <v>558</v>
      </c>
      <c r="FS28" s="56" t="s">
        <v>558</v>
      </c>
      <c r="FT28" s="56" t="s">
        <v>558</v>
      </c>
      <c r="FU28" s="56" t="s">
        <v>558</v>
      </c>
      <c r="FV28" s="56" t="s">
        <v>558</v>
      </c>
      <c r="FW28" s="56" t="s">
        <v>558</v>
      </c>
      <c r="FX28" s="56" t="s">
        <v>558</v>
      </c>
      <c r="FY28" s="56" t="s">
        <v>558</v>
      </c>
      <c r="FZ28" s="56" t="s">
        <v>558</v>
      </c>
      <c r="GA28" s="56" t="s">
        <v>558</v>
      </c>
      <c r="GB28" s="56" t="s">
        <v>558</v>
      </c>
      <c r="GC28" s="56" t="s">
        <v>558</v>
      </c>
      <c r="GD28" s="56" t="s">
        <v>558</v>
      </c>
      <c r="GE28" s="56" t="s">
        <v>558</v>
      </c>
      <c r="GF28" s="56" t="s">
        <v>558</v>
      </c>
      <c r="GG28" s="56" t="s">
        <v>558</v>
      </c>
      <c r="GH28" s="56" t="s">
        <v>558</v>
      </c>
      <c r="GI28" s="56" t="s">
        <v>558</v>
      </c>
      <c r="GJ28" s="56" t="s">
        <v>558</v>
      </c>
      <c r="GK28" s="56" t="s">
        <v>558</v>
      </c>
      <c r="GL28" s="56" t="s">
        <v>558</v>
      </c>
      <c r="GM28" s="56" t="s">
        <v>558</v>
      </c>
      <c r="GN28" s="56" t="s">
        <v>558</v>
      </c>
      <c r="GO28" s="56" t="s">
        <v>558</v>
      </c>
      <c r="GP28" s="56" t="s">
        <v>558</v>
      </c>
      <c r="GQ28" s="56" t="s">
        <v>558</v>
      </c>
      <c r="GR28" s="56" t="s">
        <v>558</v>
      </c>
      <c r="GS28" s="56" t="s">
        <v>558</v>
      </c>
      <c r="GT28" s="56" t="s">
        <v>558</v>
      </c>
      <c r="GU28" s="56" t="s">
        <v>558</v>
      </c>
      <c r="GV28" s="56" t="s">
        <v>558</v>
      </c>
      <c r="GW28" s="56" t="s">
        <v>558</v>
      </c>
      <c r="GX28" s="56" t="s">
        <v>558</v>
      </c>
      <c r="GY28" s="56" t="s">
        <v>558</v>
      </c>
      <c r="GZ28" s="56" t="s">
        <v>558</v>
      </c>
      <c r="HA28" s="56" t="s">
        <v>558</v>
      </c>
      <c r="HB28" s="56" t="s">
        <v>558</v>
      </c>
      <c r="HD28" s="56" t="str">
        <f t="shared" si="0"/>
        <v>..</v>
      </c>
      <c r="HE28" s="56" t="str">
        <f t="shared" si="1"/>
        <v>..</v>
      </c>
      <c r="HF28" s="56" t="str">
        <f t="shared" si="2"/>
        <v>..</v>
      </c>
    </row>
    <row r="29" spans="1:214" ht="12.75" customHeight="1" x14ac:dyDescent="0.3">
      <c r="A29" s="56" t="s">
        <v>224</v>
      </c>
      <c r="B29" s="56">
        <v>10</v>
      </c>
      <c r="C29" s="56" t="s">
        <v>249</v>
      </c>
      <c r="D29" s="56" t="s">
        <v>3686</v>
      </c>
      <c r="E29" s="56" t="s">
        <v>2439</v>
      </c>
      <c r="F29" s="56" t="s">
        <v>907</v>
      </c>
      <c r="G29" s="56">
        <v>12</v>
      </c>
      <c r="H29" s="56">
        <v>0</v>
      </c>
      <c r="I29" s="56" t="s">
        <v>6841</v>
      </c>
      <c r="J29" s="56" t="s">
        <v>39</v>
      </c>
      <c r="L29" s="56" t="s">
        <v>438</v>
      </c>
      <c r="M29" s="56">
        <v>0</v>
      </c>
      <c r="N29" s="56">
        <v>2</v>
      </c>
      <c r="O29" s="56">
        <v>2</v>
      </c>
      <c r="P29" s="56">
        <v>0</v>
      </c>
      <c r="Q29" s="56">
        <v>0</v>
      </c>
      <c r="R29" s="56">
        <v>5</v>
      </c>
      <c r="S29" s="56">
        <v>1</v>
      </c>
      <c r="T29" s="56">
        <v>1</v>
      </c>
      <c r="U29" s="56">
        <v>0</v>
      </c>
      <c r="V29" s="56">
        <v>0</v>
      </c>
      <c r="W29" s="56">
        <v>0</v>
      </c>
      <c r="X29" s="56">
        <v>0</v>
      </c>
      <c r="Y29" s="56">
        <v>0</v>
      </c>
      <c r="Z29" s="56">
        <v>0</v>
      </c>
      <c r="AA29" s="56">
        <v>11</v>
      </c>
      <c r="AB29" s="56">
        <v>0</v>
      </c>
      <c r="AC29" s="56">
        <v>0</v>
      </c>
      <c r="AD29" s="56">
        <v>0</v>
      </c>
      <c r="AE29" s="56">
        <v>0</v>
      </c>
      <c r="AF29" s="56">
        <v>0</v>
      </c>
      <c r="AG29" s="56">
        <v>0</v>
      </c>
      <c r="AH29" s="56">
        <v>0</v>
      </c>
      <c r="AI29" s="56">
        <v>0</v>
      </c>
      <c r="AJ29" s="56">
        <v>0</v>
      </c>
      <c r="AK29" s="56">
        <v>0</v>
      </c>
      <c r="AL29" s="56">
        <v>0</v>
      </c>
      <c r="AM29" s="56">
        <v>0</v>
      </c>
      <c r="AN29" s="56">
        <v>0</v>
      </c>
      <c r="AO29" s="56">
        <v>0</v>
      </c>
      <c r="AP29" s="56">
        <v>0</v>
      </c>
      <c r="AQ29" s="56">
        <v>0</v>
      </c>
      <c r="AR29" s="56">
        <v>2</v>
      </c>
      <c r="AS29" s="56">
        <v>2</v>
      </c>
      <c r="AT29" s="56">
        <v>0</v>
      </c>
      <c r="AU29" s="56">
        <v>0</v>
      </c>
      <c r="AV29" s="56">
        <v>5</v>
      </c>
      <c r="AW29" s="56">
        <v>1</v>
      </c>
      <c r="AX29" s="56">
        <v>1</v>
      </c>
      <c r="AY29" s="56">
        <v>0</v>
      </c>
      <c r="AZ29" s="56">
        <v>0</v>
      </c>
      <c r="BA29" s="56">
        <v>0</v>
      </c>
      <c r="BB29" s="56">
        <v>0</v>
      </c>
      <c r="BC29" s="56">
        <v>0</v>
      </c>
      <c r="BD29" s="56">
        <v>0</v>
      </c>
      <c r="BE29" s="56">
        <v>11</v>
      </c>
      <c r="BF29" s="56">
        <v>1</v>
      </c>
      <c r="BG29" s="56">
        <v>0</v>
      </c>
      <c r="BH29" s="56">
        <v>0</v>
      </c>
      <c r="BI29" s="56">
        <v>0</v>
      </c>
      <c r="BJ29" s="56" t="s">
        <v>1555</v>
      </c>
      <c r="BK29" s="56">
        <v>173985</v>
      </c>
      <c r="BL29" s="56" t="s">
        <v>1552</v>
      </c>
      <c r="BM29" s="56">
        <v>168634</v>
      </c>
      <c r="BN29" s="56">
        <v>111</v>
      </c>
      <c r="BO29" s="56">
        <v>286748</v>
      </c>
      <c r="BP29" s="56">
        <v>105251</v>
      </c>
      <c r="BQ29" s="56">
        <v>11</v>
      </c>
      <c r="BR29" s="56" t="s">
        <v>558</v>
      </c>
      <c r="BS29" s="56">
        <v>217991</v>
      </c>
      <c r="BT29" s="56">
        <v>2083</v>
      </c>
      <c r="BU29" s="56">
        <v>52309</v>
      </c>
      <c r="BV29" s="56">
        <v>43646</v>
      </c>
      <c r="BW29" s="56">
        <v>57725</v>
      </c>
      <c r="BX29" s="56">
        <v>16768</v>
      </c>
      <c r="BY29" s="56">
        <v>170448</v>
      </c>
      <c r="BZ29" s="56">
        <v>1245</v>
      </c>
      <c r="CA29" s="56">
        <v>173776</v>
      </c>
      <c r="CB29" s="56">
        <v>31</v>
      </c>
      <c r="CC29" s="56">
        <v>6291</v>
      </c>
      <c r="CD29" s="56">
        <v>3450</v>
      </c>
      <c r="CE29" s="56">
        <v>8478</v>
      </c>
      <c r="CF29" s="56">
        <v>1284</v>
      </c>
      <c r="CG29" s="56">
        <v>19503</v>
      </c>
      <c r="CH29" s="56">
        <v>19534</v>
      </c>
      <c r="CI29" s="56">
        <v>0</v>
      </c>
      <c r="CJ29" s="56">
        <v>8407</v>
      </c>
      <c r="CK29" s="56">
        <v>807</v>
      </c>
      <c r="CL29" s="56">
        <v>11776</v>
      </c>
      <c r="CM29" s="56">
        <v>20990</v>
      </c>
      <c r="CN29" s="56">
        <v>0</v>
      </c>
      <c r="CO29" s="56">
        <v>20990</v>
      </c>
      <c r="CP29" s="56">
        <v>0</v>
      </c>
      <c r="CQ29" s="56">
        <v>368</v>
      </c>
      <c r="CR29" s="56">
        <v>61</v>
      </c>
      <c r="CS29" s="56">
        <v>0</v>
      </c>
      <c r="CT29" s="56">
        <v>429</v>
      </c>
      <c r="CU29" s="56">
        <v>429</v>
      </c>
      <c r="CV29" s="56">
        <v>653</v>
      </c>
      <c r="CW29" s="56">
        <v>59</v>
      </c>
      <c r="CX29" s="56">
        <v>344</v>
      </c>
      <c r="CY29" s="56">
        <v>0</v>
      </c>
      <c r="CZ29" s="56">
        <v>0</v>
      </c>
      <c r="DA29" s="56">
        <v>0</v>
      </c>
      <c r="DB29" s="56">
        <v>4</v>
      </c>
      <c r="DC29" s="56">
        <v>50.5</v>
      </c>
      <c r="DD29" s="56">
        <v>54.5</v>
      </c>
      <c r="DE29" s="56">
        <v>207</v>
      </c>
      <c r="DF29" s="56">
        <v>1221.5</v>
      </c>
      <c r="DG29" s="56">
        <v>152001</v>
      </c>
      <c r="DH29" s="56">
        <v>147810</v>
      </c>
      <c r="DI29" s="56">
        <v>305803</v>
      </c>
      <c r="DJ29" s="56">
        <v>58758</v>
      </c>
      <c r="DK29" s="56">
        <v>664372</v>
      </c>
      <c r="DL29" s="56">
        <v>5995</v>
      </c>
      <c r="DM29" s="56">
        <v>1234</v>
      </c>
      <c r="DN29" s="56">
        <v>2728</v>
      </c>
      <c r="DO29" s="56">
        <v>9957</v>
      </c>
      <c r="DP29" s="56">
        <v>2992</v>
      </c>
      <c r="DQ29" s="56">
        <v>4568</v>
      </c>
      <c r="DR29" s="56">
        <v>2826</v>
      </c>
      <c r="DS29" s="56">
        <v>0</v>
      </c>
      <c r="DT29" s="56">
        <v>0</v>
      </c>
      <c r="DU29" s="56">
        <v>0</v>
      </c>
      <c r="DV29" s="56" t="s">
        <v>558</v>
      </c>
      <c r="DW29" s="56" t="s">
        <v>558</v>
      </c>
      <c r="DX29" s="56">
        <v>71</v>
      </c>
      <c r="DY29" s="56">
        <v>77</v>
      </c>
      <c r="DZ29" s="56">
        <v>91</v>
      </c>
      <c r="EA29" s="56">
        <v>511435</v>
      </c>
      <c r="EB29" s="56">
        <v>3995</v>
      </c>
      <c r="EC29" s="56" t="s">
        <v>56</v>
      </c>
      <c r="ED29" s="56" t="s">
        <v>558</v>
      </c>
      <c r="EE29" s="56">
        <v>494</v>
      </c>
      <c r="EF29" s="56">
        <v>699363</v>
      </c>
      <c r="EG29" s="56">
        <v>0</v>
      </c>
      <c r="EH29" s="56" t="s">
        <v>56</v>
      </c>
      <c r="EI29" s="56">
        <v>0</v>
      </c>
      <c r="EJ29" s="56" t="s">
        <v>558</v>
      </c>
      <c r="EK29" s="56" t="s">
        <v>558</v>
      </c>
      <c r="EL29" s="56" t="s">
        <v>558</v>
      </c>
      <c r="EM29" s="56">
        <v>2274299</v>
      </c>
      <c r="EN29" s="56">
        <v>403115</v>
      </c>
      <c r="EO29" s="56">
        <v>635</v>
      </c>
      <c r="EP29" s="56">
        <v>59393</v>
      </c>
      <c r="EQ29" s="56">
        <v>28224</v>
      </c>
      <c r="ER29" s="56">
        <v>43063</v>
      </c>
      <c r="ES29" s="56">
        <v>7991</v>
      </c>
      <c r="ET29" s="56">
        <v>16933</v>
      </c>
      <c r="EU29" s="56">
        <v>11605</v>
      </c>
      <c r="EV29" s="56">
        <v>1517</v>
      </c>
      <c r="EW29" s="56">
        <v>0</v>
      </c>
      <c r="EX29" s="56">
        <v>3005</v>
      </c>
      <c r="EY29" s="56">
        <v>7149</v>
      </c>
      <c r="EZ29" s="56">
        <v>2712</v>
      </c>
      <c r="FA29" s="56">
        <v>0</v>
      </c>
      <c r="FB29" s="56">
        <v>0</v>
      </c>
      <c r="FC29" s="56">
        <v>0</v>
      </c>
      <c r="FD29" s="56">
        <v>18753</v>
      </c>
      <c r="FE29" s="56">
        <v>0</v>
      </c>
      <c r="FF29" s="56">
        <v>0</v>
      </c>
      <c r="FG29" s="56">
        <v>200980</v>
      </c>
      <c r="FH29" s="56">
        <v>105092</v>
      </c>
      <c r="FI29" s="56">
        <v>0</v>
      </c>
      <c r="FJ29" s="56">
        <v>31131</v>
      </c>
      <c r="FK29" s="56">
        <v>1344999</v>
      </c>
      <c r="FL29" s="56">
        <v>319817</v>
      </c>
      <c r="FM29" s="56">
        <v>4679433</v>
      </c>
      <c r="FN29" s="56" t="s">
        <v>7381</v>
      </c>
      <c r="FO29" s="56" t="s">
        <v>7381</v>
      </c>
      <c r="FP29" s="56" t="s">
        <v>7381</v>
      </c>
      <c r="FQ29" s="56" t="s">
        <v>7381</v>
      </c>
      <c r="FR29" s="56" t="s">
        <v>7381</v>
      </c>
      <c r="FS29" s="56" t="s">
        <v>7381</v>
      </c>
      <c r="FT29" s="56" t="s">
        <v>7381</v>
      </c>
      <c r="FU29" s="56" t="s">
        <v>7381</v>
      </c>
      <c r="FV29" s="56">
        <v>262070</v>
      </c>
      <c r="FW29" s="56">
        <v>262070</v>
      </c>
      <c r="FX29" s="56">
        <v>4417363</v>
      </c>
      <c r="FY29" s="56" t="s">
        <v>558</v>
      </c>
      <c r="FZ29" s="56">
        <v>2274299</v>
      </c>
      <c r="GA29" s="56">
        <v>512189</v>
      </c>
      <c r="GB29" s="56">
        <v>272893</v>
      </c>
      <c r="GC29" s="56">
        <v>1801040</v>
      </c>
      <c r="GD29" s="56">
        <v>4860421</v>
      </c>
      <c r="GE29" s="56">
        <v>262070</v>
      </c>
      <c r="GF29" s="56">
        <v>4598351</v>
      </c>
      <c r="GG29" s="56" t="s">
        <v>558</v>
      </c>
      <c r="GH29" s="56">
        <v>0</v>
      </c>
      <c r="GI29" s="56">
        <v>0</v>
      </c>
      <c r="GJ29" s="56">
        <v>0</v>
      </c>
      <c r="GK29" s="56">
        <v>0</v>
      </c>
      <c r="GL29" s="56">
        <v>0</v>
      </c>
      <c r="GM29" s="56">
        <v>0</v>
      </c>
      <c r="GN29" s="56">
        <v>0</v>
      </c>
      <c r="GO29" s="56" t="s">
        <v>558</v>
      </c>
      <c r="GP29" s="56" t="s">
        <v>558</v>
      </c>
      <c r="GQ29" s="56" t="s">
        <v>558</v>
      </c>
      <c r="GR29" s="56" t="s">
        <v>558</v>
      </c>
      <c r="GS29" s="56" t="s">
        <v>558</v>
      </c>
      <c r="GT29" s="56" t="s">
        <v>558</v>
      </c>
      <c r="GU29" s="56" t="s">
        <v>558</v>
      </c>
      <c r="GV29" s="56" t="s">
        <v>558</v>
      </c>
      <c r="GW29" s="56">
        <v>11</v>
      </c>
      <c r="GX29" s="56">
        <v>0</v>
      </c>
      <c r="GY29" s="56">
        <v>11</v>
      </c>
      <c r="GZ29" s="56">
        <v>0</v>
      </c>
      <c r="HA29" s="56">
        <v>0</v>
      </c>
      <c r="HB29" s="56">
        <v>0</v>
      </c>
      <c r="HD29" s="56">
        <f t="shared" si="0"/>
        <v>20990</v>
      </c>
      <c r="HE29" s="56">
        <f t="shared" si="1"/>
        <v>429</v>
      </c>
      <c r="HF29" s="56">
        <f t="shared" si="2"/>
        <v>9957</v>
      </c>
    </row>
    <row r="30" spans="1:214" ht="12.75" customHeight="1" x14ac:dyDescent="0.3">
      <c r="A30" s="56" t="s">
        <v>224</v>
      </c>
      <c r="B30" s="56">
        <v>11</v>
      </c>
      <c r="C30" s="56" t="s">
        <v>249</v>
      </c>
      <c r="D30" s="56" t="s">
        <v>3687</v>
      </c>
      <c r="E30" s="56" t="s">
        <v>2504</v>
      </c>
      <c r="F30" s="56" t="s">
        <v>907</v>
      </c>
      <c r="G30" s="56">
        <v>14.5</v>
      </c>
      <c r="H30" s="56">
        <v>0</v>
      </c>
      <c r="I30" s="56" t="s">
        <v>6841</v>
      </c>
      <c r="J30" s="56" t="s">
        <v>39</v>
      </c>
      <c r="L30" s="56" t="s">
        <v>439</v>
      </c>
      <c r="M30" s="56">
        <v>0</v>
      </c>
      <c r="N30" s="56">
        <v>0</v>
      </c>
      <c r="O30" s="56">
        <v>0</v>
      </c>
      <c r="P30" s="56">
        <v>1</v>
      </c>
      <c r="Q30" s="56">
        <v>6</v>
      </c>
      <c r="R30" s="56">
        <v>0</v>
      </c>
      <c r="S30" s="56">
        <v>0</v>
      </c>
      <c r="T30" s="56">
        <v>0</v>
      </c>
      <c r="U30" s="56">
        <v>0</v>
      </c>
      <c r="V30" s="56">
        <v>0</v>
      </c>
      <c r="W30" s="56">
        <v>0</v>
      </c>
      <c r="X30" s="56">
        <v>0</v>
      </c>
      <c r="Y30" s="56">
        <v>0</v>
      </c>
      <c r="Z30" s="56">
        <v>0</v>
      </c>
      <c r="AA30" s="56">
        <v>7</v>
      </c>
      <c r="AB30" s="56">
        <v>0</v>
      </c>
      <c r="AC30" s="56">
        <v>0</v>
      </c>
      <c r="AD30" s="56">
        <v>0</v>
      </c>
      <c r="AE30" s="56">
        <v>0</v>
      </c>
      <c r="AF30" s="56">
        <v>0</v>
      </c>
      <c r="AG30" s="56">
        <v>0</v>
      </c>
      <c r="AH30" s="56">
        <v>0</v>
      </c>
      <c r="AI30" s="56">
        <v>0</v>
      </c>
      <c r="AJ30" s="56">
        <v>0</v>
      </c>
      <c r="AK30" s="56">
        <v>0</v>
      </c>
      <c r="AL30" s="56">
        <v>0</v>
      </c>
      <c r="AM30" s="56">
        <v>0</v>
      </c>
      <c r="AN30" s="56">
        <v>0</v>
      </c>
      <c r="AO30" s="56">
        <v>0</v>
      </c>
      <c r="AP30" s="56">
        <v>0</v>
      </c>
      <c r="AQ30" s="56">
        <v>0</v>
      </c>
      <c r="AR30" s="56">
        <v>0</v>
      </c>
      <c r="AS30" s="56">
        <v>0</v>
      </c>
      <c r="AT30" s="56">
        <v>1</v>
      </c>
      <c r="AU30" s="56">
        <v>6</v>
      </c>
      <c r="AV30" s="56">
        <v>0</v>
      </c>
      <c r="AW30" s="56">
        <v>0</v>
      </c>
      <c r="AX30" s="56">
        <v>0</v>
      </c>
      <c r="AY30" s="56">
        <v>0</v>
      </c>
      <c r="AZ30" s="56">
        <v>0</v>
      </c>
      <c r="BA30" s="56">
        <v>0</v>
      </c>
      <c r="BB30" s="56">
        <v>0</v>
      </c>
      <c r="BC30" s="56">
        <v>0</v>
      </c>
      <c r="BD30" s="56">
        <v>0</v>
      </c>
      <c r="BE30" s="56">
        <v>7</v>
      </c>
      <c r="BF30" s="56">
        <v>0.99351701782820101</v>
      </c>
      <c r="BG30" s="56">
        <v>6.4829821717990272E-3</v>
      </c>
      <c r="BH30" s="56" t="s">
        <v>558</v>
      </c>
      <c r="BI30" s="56" t="s">
        <v>558</v>
      </c>
      <c r="BJ30" s="56" t="s">
        <v>1669</v>
      </c>
      <c r="BK30" s="56">
        <v>122549</v>
      </c>
      <c r="BL30" s="56" t="s">
        <v>1667</v>
      </c>
      <c r="BM30" s="56">
        <v>124015</v>
      </c>
      <c r="BN30" s="56">
        <v>94</v>
      </c>
      <c r="BO30" s="56">
        <v>186419.91666666666</v>
      </c>
      <c r="BP30" s="56">
        <v>46746.750000000007</v>
      </c>
      <c r="BQ30" s="56">
        <v>7</v>
      </c>
      <c r="BR30" s="56" t="s">
        <v>558</v>
      </c>
      <c r="BS30" s="56">
        <v>198945</v>
      </c>
      <c r="BT30" s="56">
        <v>5313</v>
      </c>
      <c r="BU30" s="56">
        <v>55010</v>
      </c>
      <c r="BV30" s="56">
        <v>49313</v>
      </c>
      <c r="BW30" s="56">
        <v>63586</v>
      </c>
      <c r="BX30" s="56">
        <v>22748</v>
      </c>
      <c r="BY30" s="56">
        <v>190657</v>
      </c>
      <c r="BZ30" s="56">
        <v>17694</v>
      </c>
      <c r="CA30" s="56">
        <v>213664</v>
      </c>
      <c r="CB30" s="56">
        <v>61</v>
      </c>
      <c r="CC30" s="56">
        <v>6840</v>
      </c>
      <c r="CD30" s="56">
        <v>3195</v>
      </c>
      <c r="CE30" s="56">
        <v>7083</v>
      </c>
      <c r="CF30" s="56">
        <v>837</v>
      </c>
      <c r="CG30" s="56">
        <v>17955</v>
      </c>
      <c r="CH30" s="56">
        <v>18016</v>
      </c>
      <c r="CI30" s="56">
        <v>0</v>
      </c>
      <c r="CJ30" s="56">
        <v>5589</v>
      </c>
      <c r="CK30" s="56">
        <v>1690</v>
      </c>
      <c r="CL30" s="56">
        <v>8857</v>
      </c>
      <c r="CM30" s="56">
        <v>16136</v>
      </c>
      <c r="CN30" s="56">
        <v>42</v>
      </c>
      <c r="CO30" s="56">
        <v>16178</v>
      </c>
      <c r="CP30" s="56">
        <v>0</v>
      </c>
      <c r="CQ30" s="56">
        <v>348</v>
      </c>
      <c r="CR30" s="56">
        <v>0</v>
      </c>
      <c r="CS30" s="56">
        <v>721</v>
      </c>
      <c r="CT30" s="56">
        <v>1069</v>
      </c>
      <c r="CU30" s="56">
        <v>1069</v>
      </c>
      <c r="CV30" s="56">
        <v>56392</v>
      </c>
      <c r="CW30" s="56">
        <v>24947</v>
      </c>
      <c r="CX30" s="56">
        <v>17923</v>
      </c>
      <c r="CY30" s="56">
        <v>0</v>
      </c>
      <c r="CZ30" s="56">
        <v>0</v>
      </c>
      <c r="DA30" s="56">
        <v>0</v>
      </c>
      <c r="DB30" s="56">
        <v>9</v>
      </c>
      <c r="DC30" s="56">
        <v>31.2</v>
      </c>
      <c r="DD30" s="56">
        <v>40.200000000000003</v>
      </c>
      <c r="DE30" s="56">
        <v>76</v>
      </c>
      <c r="DF30" s="56">
        <v>1051.5</v>
      </c>
      <c r="DG30" s="56">
        <v>143506</v>
      </c>
      <c r="DH30" s="56">
        <v>74661</v>
      </c>
      <c r="DI30" s="56">
        <v>365950</v>
      </c>
      <c r="DJ30" s="56">
        <v>53849</v>
      </c>
      <c r="DK30" s="56">
        <v>637966</v>
      </c>
      <c r="DL30" s="56">
        <v>6128</v>
      </c>
      <c r="DM30" s="56">
        <v>6551</v>
      </c>
      <c r="DN30" s="56">
        <v>7905</v>
      </c>
      <c r="DO30" s="56">
        <v>20584</v>
      </c>
      <c r="DP30" s="56">
        <v>11043</v>
      </c>
      <c r="DQ30" s="56">
        <v>11588</v>
      </c>
      <c r="DR30" s="56">
        <v>11664</v>
      </c>
      <c r="DS30" s="56">
        <v>0</v>
      </c>
      <c r="DT30" s="56">
        <v>0</v>
      </c>
      <c r="DU30" s="56">
        <v>0</v>
      </c>
      <c r="DV30" s="56">
        <v>14546</v>
      </c>
      <c r="DW30" s="56">
        <v>5886</v>
      </c>
      <c r="DX30" s="56">
        <v>62</v>
      </c>
      <c r="DY30" s="56">
        <v>83</v>
      </c>
      <c r="DZ30" s="56">
        <v>93</v>
      </c>
      <c r="EA30" s="56" t="s">
        <v>558</v>
      </c>
      <c r="EB30" s="56" t="s">
        <v>558</v>
      </c>
      <c r="EC30" s="56" t="s">
        <v>558</v>
      </c>
      <c r="ED30" s="56">
        <v>19637</v>
      </c>
      <c r="EE30" s="56">
        <v>170</v>
      </c>
      <c r="EF30" s="56">
        <v>550245</v>
      </c>
      <c r="EG30" s="56">
        <v>0</v>
      </c>
      <c r="EH30" s="56" t="s">
        <v>56</v>
      </c>
      <c r="EI30" s="56">
        <v>7</v>
      </c>
      <c r="EJ30" s="56">
        <v>165174</v>
      </c>
      <c r="EK30" s="56">
        <v>42</v>
      </c>
      <c r="EL30" s="56">
        <v>45</v>
      </c>
      <c r="EM30" s="56">
        <v>1319408</v>
      </c>
      <c r="EN30" s="56">
        <v>355750</v>
      </c>
      <c r="EO30" s="56">
        <v>2264</v>
      </c>
      <c r="EP30" s="56">
        <v>49529</v>
      </c>
      <c r="EQ30" s="56">
        <v>28105</v>
      </c>
      <c r="ER30" s="56">
        <v>33989</v>
      </c>
      <c r="ES30" s="56">
        <v>5303</v>
      </c>
      <c r="ET30" s="56">
        <v>12260</v>
      </c>
      <c r="EU30" s="56">
        <v>12631</v>
      </c>
      <c r="EV30" s="56">
        <v>0</v>
      </c>
      <c r="EW30" s="56">
        <v>7725</v>
      </c>
      <c r="EX30" s="56">
        <v>10794</v>
      </c>
      <c r="EY30" s="56">
        <v>4500</v>
      </c>
      <c r="EZ30" s="56">
        <v>6000</v>
      </c>
      <c r="FA30" s="56">
        <v>0</v>
      </c>
      <c r="FB30" s="56">
        <v>0</v>
      </c>
      <c r="FC30" s="56">
        <v>0</v>
      </c>
      <c r="FD30" s="56">
        <v>799</v>
      </c>
      <c r="FE30" s="56">
        <v>1277</v>
      </c>
      <c r="FF30" s="56">
        <v>555</v>
      </c>
      <c r="FG30" s="56">
        <v>175731</v>
      </c>
      <c r="FH30" s="56">
        <v>0</v>
      </c>
      <c r="FI30" s="56">
        <v>67384</v>
      </c>
      <c r="FJ30" s="56">
        <v>3536</v>
      </c>
      <c r="FK30" s="56">
        <v>6277</v>
      </c>
      <c r="FL30" s="56">
        <v>573900</v>
      </c>
      <c r="FM30" s="56">
        <v>2501986</v>
      </c>
      <c r="FN30" s="56">
        <v>23014</v>
      </c>
      <c r="FO30" s="56">
        <v>5112</v>
      </c>
      <c r="FP30" s="56">
        <v>0</v>
      </c>
      <c r="FQ30" s="56">
        <v>11826</v>
      </c>
      <c r="FR30" s="56">
        <v>2732</v>
      </c>
      <c r="FS30" s="56">
        <v>0</v>
      </c>
      <c r="FT30" s="56">
        <v>0</v>
      </c>
      <c r="FU30" s="56">
        <v>53999</v>
      </c>
      <c r="FV30" s="56">
        <v>0</v>
      </c>
      <c r="FW30" s="56">
        <v>96683</v>
      </c>
      <c r="FX30" s="56">
        <v>2405303</v>
      </c>
      <c r="FY30" s="56">
        <v>220700</v>
      </c>
      <c r="FZ30" s="56">
        <v>1325200</v>
      </c>
      <c r="GA30" s="56">
        <v>330800</v>
      </c>
      <c r="GB30" s="56">
        <v>215136</v>
      </c>
      <c r="GC30" s="56">
        <v>676442</v>
      </c>
      <c r="GD30" s="56">
        <v>2547578</v>
      </c>
      <c r="GE30" s="56">
        <v>137400</v>
      </c>
      <c r="GF30" s="56">
        <v>2410178</v>
      </c>
      <c r="GG30" s="56">
        <v>220700</v>
      </c>
      <c r="GH30" s="56">
        <v>0</v>
      </c>
      <c r="GI30" s="56">
        <v>100000</v>
      </c>
      <c r="GJ30" s="56">
        <v>79000</v>
      </c>
      <c r="GK30" s="56">
        <v>0</v>
      </c>
      <c r="GL30" s="56">
        <v>0</v>
      </c>
      <c r="GM30" s="56">
        <v>0</v>
      </c>
      <c r="GN30" s="56">
        <v>179000</v>
      </c>
      <c r="GO30" s="56" t="s">
        <v>558</v>
      </c>
      <c r="GP30" s="56" t="s">
        <v>558</v>
      </c>
      <c r="GQ30" s="56" t="s">
        <v>558</v>
      </c>
      <c r="GR30" s="56" t="s">
        <v>558</v>
      </c>
      <c r="GS30" s="56" t="s">
        <v>558</v>
      </c>
      <c r="GT30" s="56" t="s">
        <v>558</v>
      </c>
      <c r="GU30" s="56" t="s">
        <v>558</v>
      </c>
      <c r="GV30" s="56" t="s">
        <v>7382</v>
      </c>
      <c r="GW30" s="56">
        <v>7</v>
      </c>
      <c r="GX30" s="56">
        <v>0</v>
      </c>
      <c r="GY30" s="56">
        <v>7</v>
      </c>
      <c r="GZ30" s="56">
        <v>0</v>
      </c>
      <c r="HA30" s="56">
        <v>0</v>
      </c>
      <c r="HB30" s="56">
        <v>0</v>
      </c>
      <c r="HD30" s="56">
        <f t="shared" si="0"/>
        <v>16178</v>
      </c>
      <c r="HE30" s="56">
        <f t="shared" si="1"/>
        <v>1069</v>
      </c>
      <c r="HF30" s="56">
        <f t="shared" si="2"/>
        <v>20584</v>
      </c>
    </row>
    <row r="31" spans="1:214" ht="12.75" customHeight="1" x14ac:dyDescent="0.3">
      <c r="A31" s="56" t="s">
        <v>224</v>
      </c>
      <c r="B31" s="56">
        <v>12</v>
      </c>
      <c r="C31" s="56" t="s">
        <v>249</v>
      </c>
      <c r="D31" s="56" t="s">
        <v>3688</v>
      </c>
      <c r="E31" s="56" t="s">
        <v>2440</v>
      </c>
      <c r="F31" s="56" t="s">
        <v>907</v>
      </c>
      <c r="G31" s="56">
        <v>50.5</v>
      </c>
      <c r="H31" s="56">
        <v>0</v>
      </c>
      <c r="I31" s="56" t="s">
        <v>6841</v>
      </c>
      <c r="J31" s="56" t="s">
        <v>39</v>
      </c>
      <c r="L31" s="56" t="s">
        <v>441</v>
      </c>
      <c r="M31" s="56">
        <v>0</v>
      </c>
      <c r="N31" s="56">
        <v>3</v>
      </c>
      <c r="O31" s="56">
        <v>0</v>
      </c>
      <c r="P31" s="56">
        <v>4</v>
      </c>
      <c r="Q31" s="56">
        <v>0</v>
      </c>
      <c r="R31" s="56">
        <v>0</v>
      </c>
      <c r="S31" s="56">
        <v>0</v>
      </c>
      <c r="T31" s="56">
        <v>0</v>
      </c>
      <c r="U31" s="56">
        <v>0</v>
      </c>
      <c r="V31" s="56">
        <v>0</v>
      </c>
      <c r="W31" s="56">
        <v>0</v>
      </c>
      <c r="X31" s="56">
        <v>0</v>
      </c>
      <c r="Y31" s="56">
        <v>0</v>
      </c>
      <c r="Z31" s="56">
        <v>0</v>
      </c>
      <c r="AA31" s="56">
        <v>7</v>
      </c>
      <c r="AB31" s="56">
        <v>0</v>
      </c>
      <c r="AC31" s="56">
        <v>0</v>
      </c>
      <c r="AD31" s="56">
        <v>0</v>
      </c>
      <c r="AE31" s="56">
        <v>0</v>
      </c>
      <c r="AF31" s="56">
        <v>0</v>
      </c>
      <c r="AG31" s="56">
        <v>0</v>
      </c>
      <c r="AH31" s="56">
        <v>0</v>
      </c>
      <c r="AI31" s="56">
        <v>0</v>
      </c>
      <c r="AJ31" s="56">
        <v>0</v>
      </c>
      <c r="AK31" s="56">
        <v>0</v>
      </c>
      <c r="AL31" s="56">
        <v>0</v>
      </c>
      <c r="AM31" s="56">
        <v>0</v>
      </c>
      <c r="AN31" s="56">
        <v>0</v>
      </c>
      <c r="AO31" s="56">
        <v>0</v>
      </c>
      <c r="AP31" s="56">
        <v>0</v>
      </c>
      <c r="AQ31" s="56">
        <v>0</v>
      </c>
      <c r="AR31" s="56">
        <v>3</v>
      </c>
      <c r="AS31" s="56">
        <v>0</v>
      </c>
      <c r="AT31" s="56">
        <v>4</v>
      </c>
      <c r="AU31" s="56">
        <v>0</v>
      </c>
      <c r="AV31" s="56">
        <v>0</v>
      </c>
      <c r="AW31" s="56">
        <v>0</v>
      </c>
      <c r="AX31" s="56">
        <v>0</v>
      </c>
      <c r="AY31" s="56">
        <v>0</v>
      </c>
      <c r="AZ31" s="56">
        <v>0</v>
      </c>
      <c r="BA31" s="56">
        <v>0</v>
      </c>
      <c r="BB31" s="56">
        <v>0</v>
      </c>
      <c r="BC31" s="56">
        <v>0</v>
      </c>
      <c r="BD31" s="56">
        <v>0</v>
      </c>
      <c r="BE31" s="56">
        <v>7</v>
      </c>
      <c r="BF31" s="56">
        <v>1</v>
      </c>
      <c r="BG31" s="56">
        <v>0</v>
      </c>
      <c r="BH31" s="56">
        <v>0</v>
      </c>
      <c r="BI31" s="56">
        <v>0</v>
      </c>
      <c r="BJ31" s="56" t="s">
        <v>1797</v>
      </c>
      <c r="BK31" s="56">
        <v>154796</v>
      </c>
      <c r="BL31" s="56" t="s">
        <v>1797</v>
      </c>
      <c r="BM31" s="56">
        <v>354471</v>
      </c>
      <c r="BN31" s="56">
        <v>155</v>
      </c>
      <c r="BO31" s="56">
        <v>353601.7</v>
      </c>
      <c r="BP31" s="56">
        <v>140364.01999999999</v>
      </c>
      <c r="BQ31" s="56">
        <v>7</v>
      </c>
      <c r="BR31" s="56">
        <v>353602</v>
      </c>
      <c r="BS31" s="56">
        <v>262961</v>
      </c>
      <c r="BT31" s="56">
        <v>5816</v>
      </c>
      <c r="BU31" s="56">
        <v>54458</v>
      </c>
      <c r="BV31" s="56">
        <v>75379</v>
      </c>
      <c r="BW31" s="56">
        <v>81125</v>
      </c>
      <c r="BX31" s="56">
        <v>46765</v>
      </c>
      <c r="BY31" s="56">
        <v>257727</v>
      </c>
      <c r="BZ31" s="56">
        <v>12971</v>
      </c>
      <c r="CA31" s="56">
        <v>276514</v>
      </c>
      <c r="CB31" s="56">
        <v>8</v>
      </c>
      <c r="CC31" s="56">
        <v>4513</v>
      </c>
      <c r="CD31" s="56">
        <v>4439</v>
      </c>
      <c r="CE31" s="56">
        <v>4545</v>
      </c>
      <c r="CF31" s="56">
        <v>425</v>
      </c>
      <c r="CG31" s="56">
        <v>13922</v>
      </c>
      <c r="CH31" s="56">
        <v>13930</v>
      </c>
      <c r="CI31" s="56">
        <v>0</v>
      </c>
      <c r="CJ31" s="56">
        <v>3029</v>
      </c>
      <c r="CK31" s="56">
        <v>1132</v>
      </c>
      <c r="CL31" s="56">
        <v>3496</v>
      </c>
      <c r="CM31" s="56">
        <v>7657</v>
      </c>
      <c r="CN31" s="56">
        <v>0</v>
      </c>
      <c r="CO31" s="56">
        <v>7657</v>
      </c>
      <c r="CP31" s="56">
        <v>0</v>
      </c>
      <c r="CQ31" s="56">
        <v>45</v>
      </c>
      <c r="CR31" s="56">
        <v>0</v>
      </c>
      <c r="CS31" s="56">
        <v>0</v>
      </c>
      <c r="CT31" s="56">
        <v>45</v>
      </c>
      <c r="CU31" s="56">
        <v>45</v>
      </c>
      <c r="CV31" s="56">
        <v>48078</v>
      </c>
      <c r="CW31" s="56">
        <v>24947</v>
      </c>
      <c r="CX31" s="56">
        <v>13511</v>
      </c>
      <c r="CY31" s="56">
        <v>0</v>
      </c>
      <c r="CZ31" s="56">
        <v>0</v>
      </c>
      <c r="DA31" s="56">
        <v>0</v>
      </c>
      <c r="DB31" s="56">
        <v>2</v>
      </c>
      <c r="DC31" s="56">
        <v>29.8</v>
      </c>
      <c r="DD31" s="56">
        <v>31.8</v>
      </c>
      <c r="DE31" s="56">
        <v>545</v>
      </c>
      <c r="DF31" s="56">
        <v>27437</v>
      </c>
      <c r="DG31" s="56">
        <v>118059</v>
      </c>
      <c r="DH31" s="56">
        <v>163218</v>
      </c>
      <c r="DI31" s="56">
        <v>270221</v>
      </c>
      <c r="DJ31" s="56">
        <v>43118</v>
      </c>
      <c r="DK31" s="56">
        <v>594616</v>
      </c>
      <c r="DL31" s="56">
        <v>4148</v>
      </c>
      <c r="DM31" s="56" t="s">
        <v>7383</v>
      </c>
      <c r="DN31" s="56">
        <v>2650</v>
      </c>
      <c r="DO31" s="56">
        <v>6798</v>
      </c>
      <c r="DP31" s="56">
        <v>26160</v>
      </c>
      <c r="DQ31" s="56">
        <v>25424</v>
      </c>
      <c r="DR31" s="56">
        <v>9274</v>
      </c>
      <c r="DS31" s="56">
        <v>0</v>
      </c>
      <c r="DT31" s="56">
        <v>0</v>
      </c>
      <c r="DU31" s="56">
        <v>0</v>
      </c>
      <c r="DV31" s="56">
        <v>16363</v>
      </c>
      <c r="DW31" s="56">
        <v>10223</v>
      </c>
      <c r="DX31" s="56">
        <v>50</v>
      </c>
      <c r="DY31" s="56">
        <v>71.900000000000006</v>
      </c>
      <c r="DZ31" s="56">
        <v>83.23</v>
      </c>
      <c r="EA31" s="56" t="s">
        <v>558</v>
      </c>
      <c r="EB31" s="56" t="s">
        <v>558</v>
      </c>
      <c r="EC31" s="56" t="s">
        <v>558</v>
      </c>
      <c r="ED31" s="56">
        <v>71648</v>
      </c>
      <c r="EE31" s="56">
        <v>304</v>
      </c>
      <c r="EF31" s="56">
        <v>1124613</v>
      </c>
      <c r="EG31" s="56" t="s">
        <v>558</v>
      </c>
      <c r="EH31" s="56" t="s">
        <v>56</v>
      </c>
      <c r="EI31" s="56">
        <v>7</v>
      </c>
      <c r="EJ31" s="56">
        <v>234486</v>
      </c>
      <c r="EK31" s="56">
        <v>26</v>
      </c>
      <c r="EL31" s="56">
        <v>13</v>
      </c>
      <c r="EM31" s="56">
        <v>1071842</v>
      </c>
      <c r="EN31" s="56">
        <v>668255</v>
      </c>
      <c r="EO31" s="56">
        <v>261</v>
      </c>
      <c r="EP31" s="56">
        <v>37247</v>
      </c>
      <c r="EQ31" s="56">
        <v>39058</v>
      </c>
      <c r="ER31" s="56">
        <v>20571</v>
      </c>
      <c r="ES31" s="56">
        <v>4213</v>
      </c>
      <c r="ET31" s="56">
        <v>13170</v>
      </c>
      <c r="EU31" s="56">
        <v>2571</v>
      </c>
      <c r="EV31" s="56">
        <v>0</v>
      </c>
      <c r="EW31" s="56">
        <v>0</v>
      </c>
      <c r="EX31" s="56">
        <v>4215</v>
      </c>
      <c r="EY31" s="56">
        <v>6000</v>
      </c>
      <c r="EZ31" s="56">
        <v>500</v>
      </c>
      <c r="FA31" s="56">
        <v>0</v>
      </c>
      <c r="FB31" s="56">
        <v>0</v>
      </c>
      <c r="FC31" s="56">
        <v>0</v>
      </c>
      <c r="FD31" s="56">
        <v>0</v>
      </c>
      <c r="FE31" s="56">
        <v>0</v>
      </c>
      <c r="FF31" s="56">
        <v>0</v>
      </c>
      <c r="FG31" s="56">
        <v>127806</v>
      </c>
      <c r="FH31" s="56">
        <v>93020</v>
      </c>
      <c r="FI31" s="56">
        <v>185562</v>
      </c>
      <c r="FJ31" s="56">
        <v>6156</v>
      </c>
      <c r="FK31" s="56">
        <v>8128</v>
      </c>
      <c r="FL31" s="56">
        <v>731647</v>
      </c>
      <c r="FM31" s="56">
        <v>2892416</v>
      </c>
      <c r="FN31" s="56">
        <v>53435</v>
      </c>
      <c r="FO31" s="56">
        <v>3459</v>
      </c>
      <c r="FP31" s="56">
        <v>251834</v>
      </c>
      <c r="FQ31" s="56">
        <v>1997</v>
      </c>
      <c r="FR31" s="56">
        <v>0</v>
      </c>
      <c r="FS31" s="56">
        <v>85556</v>
      </c>
      <c r="FT31" s="56">
        <v>0</v>
      </c>
      <c r="FU31" s="56">
        <v>68343</v>
      </c>
      <c r="FV31" s="56">
        <v>13331</v>
      </c>
      <c r="FW31" s="56">
        <v>477955</v>
      </c>
      <c r="FX31" s="56">
        <v>2414461</v>
      </c>
      <c r="FY31" s="56">
        <v>534531</v>
      </c>
      <c r="FZ31" s="56">
        <v>1065490</v>
      </c>
      <c r="GA31" s="56">
        <v>498430</v>
      </c>
      <c r="GB31" s="56">
        <v>171260</v>
      </c>
      <c r="GC31" s="56">
        <v>1089890</v>
      </c>
      <c r="GD31" s="56">
        <v>2825070</v>
      </c>
      <c r="GE31" s="56">
        <v>455180</v>
      </c>
      <c r="GF31" s="56">
        <v>2369890</v>
      </c>
      <c r="GG31" s="56">
        <v>484880</v>
      </c>
      <c r="GH31" s="56">
        <v>15029</v>
      </c>
      <c r="GI31" s="56">
        <v>58870</v>
      </c>
      <c r="GJ31" s="56">
        <v>0</v>
      </c>
      <c r="GK31" s="56">
        <v>0</v>
      </c>
      <c r="GL31" s="56">
        <v>0</v>
      </c>
      <c r="GM31" s="56">
        <v>0</v>
      </c>
      <c r="GN31" s="56">
        <v>73899</v>
      </c>
      <c r="GO31" s="56">
        <v>0</v>
      </c>
      <c r="GP31" s="56">
        <v>0</v>
      </c>
      <c r="GQ31" s="56" t="s">
        <v>558</v>
      </c>
      <c r="GR31" s="56" t="s">
        <v>558</v>
      </c>
      <c r="GS31" s="56" t="s">
        <v>558</v>
      </c>
      <c r="GT31" s="56" t="s">
        <v>558</v>
      </c>
      <c r="GU31" s="56" t="s">
        <v>558</v>
      </c>
      <c r="GV31" s="56" t="s">
        <v>7384</v>
      </c>
      <c r="GW31" s="56">
        <v>7</v>
      </c>
      <c r="GX31" s="56">
        <v>0</v>
      </c>
      <c r="GY31" s="56">
        <v>7</v>
      </c>
      <c r="GZ31" s="56">
        <v>0</v>
      </c>
      <c r="HA31" s="56">
        <v>0</v>
      </c>
      <c r="HB31" s="56">
        <v>0</v>
      </c>
      <c r="HD31" s="56">
        <f t="shared" si="0"/>
        <v>7657</v>
      </c>
      <c r="HE31" s="56">
        <f t="shared" si="1"/>
        <v>45</v>
      </c>
      <c r="HF31" s="56" t="str">
        <f t="shared" si="2"/>
        <v>..</v>
      </c>
    </row>
    <row r="32" spans="1:214" ht="12.75" customHeight="1" x14ac:dyDescent="0.3">
      <c r="A32" s="56" t="s">
        <v>224</v>
      </c>
      <c r="B32" s="56">
        <v>13</v>
      </c>
      <c r="C32" s="56" t="s">
        <v>249</v>
      </c>
      <c r="D32" s="56" t="s">
        <v>3689</v>
      </c>
      <c r="E32" s="56" t="s">
        <v>2441</v>
      </c>
      <c r="F32" s="56" t="s">
        <v>907</v>
      </c>
      <c r="G32" s="56">
        <v>6.5</v>
      </c>
      <c r="H32" s="56">
        <v>0</v>
      </c>
      <c r="I32" s="56" t="s">
        <v>6841</v>
      </c>
      <c r="J32" s="56" t="s">
        <v>39</v>
      </c>
      <c r="L32" s="56" t="s">
        <v>443</v>
      </c>
      <c r="M32" s="56">
        <v>4</v>
      </c>
      <c r="N32" s="56">
        <v>3</v>
      </c>
      <c r="O32" s="56">
        <v>0</v>
      </c>
      <c r="P32" s="56">
        <v>1</v>
      </c>
      <c r="Q32" s="56">
        <v>0</v>
      </c>
      <c r="R32" s="56">
        <v>0</v>
      </c>
      <c r="S32" s="56">
        <v>2</v>
      </c>
      <c r="T32" s="56">
        <v>0</v>
      </c>
      <c r="U32" s="56">
        <v>0</v>
      </c>
      <c r="V32" s="56">
        <v>0</v>
      </c>
      <c r="W32" s="56">
        <v>0</v>
      </c>
      <c r="X32" s="56">
        <v>0</v>
      </c>
      <c r="Y32" s="56">
        <v>0</v>
      </c>
      <c r="Z32" s="56">
        <v>0</v>
      </c>
      <c r="AA32" s="56">
        <v>10</v>
      </c>
      <c r="AB32" s="56">
        <v>0</v>
      </c>
      <c r="AC32" s="56">
        <v>0</v>
      </c>
      <c r="AD32" s="56">
        <v>0</v>
      </c>
      <c r="AE32" s="56">
        <v>0</v>
      </c>
      <c r="AF32" s="56">
        <v>0</v>
      </c>
      <c r="AG32" s="56">
        <v>0</v>
      </c>
      <c r="AH32" s="56">
        <v>0</v>
      </c>
      <c r="AI32" s="56">
        <v>0</v>
      </c>
      <c r="AJ32" s="56">
        <v>0</v>
      </c>
      <c r="AK32" s="56">
        <v>0</v>
      </c>
      <c r="AL32" s="56">
        <v>0</v>
      </c>
      <c r="AM32" s="56">
        <v>0</v>
      </c>
      <c r="AN32" s="56">
        <v>0</v>
      </c>
      <c r="AO32" s="56">
        <v>0</v>
      </c>
      <c r="AP32" s="56">
        <v>0</v>
      </c>
      <c r="AQ32" s="56">
        <v>4</v>
      </c>
      <c r="AR32" s="56">
        <v>3</v>
      </c>
      <c r="AS32" s="56">
        <v>0</v>
      </c>
      <c r="AT32" s="56">
        <v>1</v>
      </c>
      <c r="AU32" s="56">
        <v>0</v>
      </c>
      <c r="AV32" s="56">
        <v>0</v>
      </c>
      <c r="AW32" s="56">
        <v>2</v>
      </c>
      <c r="AX32" s="56">
        <v>0</v>
      </c>
      <c r="AY32" s="56">
        <v>0</v>
      </c>
      <c r="AZ32" s="56">
        <v>0</v>
      </c>
      <c r="BA32" s="56">
        <v>0</v>
      </c>
      <c r="BB32" s="56">
        <v>0</v>
      </c>
      <c r="BC32" s="56">
        <v>0</v>
      </c>
      <c r="BD32" s="56">
        <v>0</v>
      </c>
      <c r="BE32" s="56">
        <v>10</v>
      </c>
      <c r="BF32" s="56">
        <v>1</v>
      </c>
      <c r="BG32" s="56">
        <v>0</v>
      </c>
      <c r="BH32" s="56">
        <v>0</v>
      </c>
      <c r="BI32" s="56">
        <v>0</v>
      </c>
      <c r="BJ32" s="56" t="s">
        <v>2051</v>
      </c>
      <c r="BK32" s="56">
        <v>155772</v>
      </c>
      <c r="BL32" s="56" t="s">
        <v>2051</v>
      </c>
      <c r="BM32" s="56">
        <v>428604</v>
      </c>
      <c r="BN32" s="56">
        <v>180</v>
      </c>
      <c r="BO32" s="56">
        <v>484579</v>
      </c>
      <c r="BP32" s="56">
        <v>261651</v>
      </c>
      <c r="BQ32" s="56">
        <v>10</v>
      </c>
      <c r="BR32" s="56">
        <v>258979</v>
      </c>
      <c r="BS32" s="56">
        <v>207484</v>
      </c>
      <c r="BT32" s="56">
        <v>5183</v>
      </c>
      <c r="BU32" s="56">
        <v>86311</v>
      </c>
      <c r="BV32" s="56">
        <v>55797</v>
      </c>
      <c r="BW32" s="56">
        <v>92960</v>
      </c>
      <c r="BX32" s="56">
        <v>20160</v>
      </c>
      <c r="BY32" s="56">
        <v>255228</v>
      </c>
      <c r="BZ32" s="56">
        <v>15998</v>
      </c>
      <c r="CA32" s="56">
        <v>276409</v>
      </c>
      <c r="CB32" s="56">
        <v>114</v>
      </c>
      <c r="CC32" s="56">
        <v>13500</v>
      </c>
      <c r="CD32" s="56">
        <v>3555</v>
      </c>
      <c r="CE32" s="56">
        <v>19118</v>
      </c>
      <c r="CF32" s="56">
        <v>3089</v>
      </c>
      <c r="CG32" s="56">
        <v>39262</v>
      </c>
      <c r="CH32" s="56">
        <v>39376</v>
      </c>
      <c r="CI32" s="56">
        <v>113</v>
      </c>
      <c r="CJ32" s="56">
        <v>2365</v>
      </c>
      <c r="CK32" s="56">
        <v>213</v>
      </c>
      <c r="CL32" s="56">
        <v>8847</v>
      </c>
      <c r="CM32" s="56">
        <v>11425</v>
      </c>
      <c r="CN32" s="56">
        <v>2553</v>
      </c>
      <c r="CO32" s="56">
        <v>14091</v>
      </c>
      <c r="CP32" s="56">
        <v>0</v>
      </c>
      <c r="CQ32" s="56">
        <v>119</v>
      </c>
      <c r="CR32" s="56">
        <v>0</v>
      </c>
      <c r="CS32" s="56">
        <v>401</v>
      </c>
      <c r="CT32" s="56">
        <v>520</v>
      </c>
      <c r="CU32" s="56">
        <v>520</v>
      </c>
      <c r="CV32" s="56">
        <v>48078</v>
      </c>
      <c r="CW32" s="56">
        <v>24947</v>
      </c>
      <c r="CX32" s="56">
        <v>17923</v>
      </c>
      <c r="CY32" s="56">
        <v>0</v>
      </c>
      <c r="CZ32" s="56">
        <v>0</v>
      </c>
      <c r="DA32" s="56">
        <v>0</v>
      </c>
      <c r="DB32" s="56">
        <v>0</v>
      </c>
      <c r="DC32" s="56">
        <v>88</v>
      </c>
      <c r="DD32" s="56">
        <v>88</v>
      </c>
      <c r="DE32" s="56">
        <v>449</v>
      </c>
      <c r="DF32" s="56">
        <v>10857</v>
      </c>
      <c r="DG32" s="56">
        <v>131956</v>
      </c>
      <c r="DH32" s="56">
        <v>100121</v>
      </c>
      <c r="DI32" s="56">
        <v>374609</v>
      </c>
      <c r="DJ32" s="56">
        <v>50635</v>
      </c>
      <c r="DK32" s="56">
        <v>657321</v>
      </c>
      <c r="DL32" s="56">
        <v>2554</v>
      </c>
      <c r="DM32" s="56">
        <v>826</v>
      </c>
      <c r="DN32" s="56">
        <v>11243</v>
      </c>
      <c r="DO32" s="56">
        <v>14623</v>
      </c>
      <c r="DP32" s="56">
        <v>17490</v>
      </c>
      <c r="DQ32" s="56">
        <v>6974</v>
      </c>
      <c r="DR32" s="56">
        <v>6975</v>
      </c>
      <c r="DS32" s="56">
        <v>0</v>
      </c>
      <c r="DT32" s="56">
        <v>0</v>
      </c>
      <c r="DU32" s="56">
        <v>0</v>
      </c>
      <c r="DV32" s="56">
        <v>25492</v>
      </c>
      <c r="DW32" s="56">
        <v>20406</v>
      </c>
      <c r="DX32" s="56">
        <v>44.82</v>
      </c>
      <c r="DY32" s="56">
        <v>57.7</v>
      </c>
      <c r="DZ32" s="56">
        <v>64.44</v>
      </c>
      <c r="EA32" s="56" t="s">
        <v>558</v>
      </c>
      <c r="EB32" s="56" t="s">
        <v>558</v>
      </c>
      <c r="EC32" s="56" t="s">
        <v>558</v>
      </c>
      <c r="ED32" s="56">
        <v>35909</v>
      </c>
      <c r="EE32" s="56">
        <v>12</v>
      </c>
      <c r="EF32" s="56">
        <v>1724338</v>
      </c>
      <c r="EG32" s="56">
        <v>23240</v>
      </c>
      <c r="EH32" s="56" t="s">
        <v>56</v>
      </c>
      <c r="EI32" s="56">
        <v>10</v>
      </c>
      <c r="EJ32" s="56">
        <v>217334</v>
      </c>
      <c r="EK32" s="56">
        <v>0</v>
      </c>
      <c r="EL32" s="56">
        <v>0</v>
      </c>
      <c r="EM32" s="56">
        <v>2334169.4940000004</v>
      </c>
      <c r="EN32" s="56">
        <v>160114.77600000001</v>
      </c>
      <c r="EO32" s="56">
        <v>2454.9499999999998</v>
      </c>
      <c r="EP32" s="56">
        <v>83978.559999999998</v>
      </c>
      <c r="EQ32" s="56">
        <v>50614.079999999994</v>
      </c>
      <c r="ER32" s="56">
        <v>104232.67</v>
      </c>
      <c r="ES32" s="56">
        <v>19335.349999999999</v>
      </c>
      <c r="ET32" s="56">
        <v>10000</v>
      </c>
      <c r="EU32" s="56">
        <v>4767</v>
      </c>
      <c r="EV32" s="56">
        <v>0</v>
      </c>
      <c r="EW32" s="56">
        <v>9978.6299999999992</v>
      </c>
      <c r="EX32" s="56">
        <v>8023.93</v>
      </c>
      <c r="EY32" s="56">
        <v>6721.88</v>
      </c>
      <c r="EZ32" s="56">
        <v>7534.19</v>
      </c>
      <c r="FA32" s="56">
        <v>0</v>
      </c>
      <c r="FB32" s="56">
        <v>0</v>
      </c>
      <c r="FC32" s="56">
        <v>0</v>
      </c>
      <c r="FD32" s="56">
        <v>56467.25999999998</v>
      </c>
      <c r="FE32" s="56">
        <v>0</v>
      </c>
      <c r="FF32" s="56">
        <v>0</v>
      </c>
      <c r="FG32" s="56">
        <v>364108.5</v>
      </c>
      <c r="FH32" s="56">
        <v>243300.81599999999</v>
      </c>
      <c r="FI32" s="56">
        <v>202555.87199999994</v>
      </c>
      <c r="FJ32" s="56">
        <v>3365.68</v>
      </c>
      <c r="FK32" s="56">
        <v>0</v>
      </c>
      <c r="FL32" s="56">
        <v>2573327.6219999995</v>
      </c>
      <c r="FM32" s="56">
        <v>5880942.7599999998</v>
      </c>
      <c r="FN32" s="56">
        <v>19304.490000000002</v>
      </c>
      <c r="FO32" s="56">
        <v>0</v>
      </c>
      <c r="FP32" s="56">
        <v>0</v>
      </c>
      <c r="FQ32" s="56">
        <v>8318.31</v>
      </c>
      <c r="FR32" s="56">
        <v>0</v>
      </c>
      <c r="FS32" s="56">
        <v>0</v>
      </c>
      <c r="FT32" s="56">
        <v>60000</v>
      </c>
      <c r="FU32" s="56">
        <v>46413.900000000009</v>
      </c>
      <c r="FV32" s="56">
        <v>518577.67199999996</v>
      </c>
      <c r="FW32" s="56">
        <v>652614.37199999997</v>
      </c>
      <c r="FX32" s="56">
        <v>5228328.3880000003</v>
      </c>
      <c r="FY32" s="56">
        <v>1335240</v>
      </c>
      <c r="FZ32" s="56">
        <v>2334169.4940000004</v>
      </c>
      <c r="GA32" s="56">
        <v>160114.77600000001</v>
      </c>
      <c r="GB32" s="56">
        <v>364000</v>
      </c>
      <c r="GC32" s="56">
        <v>3022550</v>
      </c>
      <c r="GD32" s="56">
        <v>5880834.2700000005</v>
      </c>
      <c r="GE32" s="56">
        <v>650000</v>
      </c>
      <c r="GF32" s="56">
        <v>5230834.2700000005</v>
      </c>
      <c r="GG32" s="56">
        <v>1335240</v>
      </c>
      <c r="GH32" s="56">
        <v>0</v>
      </c>
      <c r="GI32" s="56">
        <v>0</v>
      </c>
      <c r="GJ32" s="56">
        <v>40500</v>
      </c>
      <c r="GK32" s="56">
        <v>0</v>
      </c>
      <c r="GL32" s="56">
        <v>0</v>
      </c>
      <c r="GM32" s="56">
        <v>0</v>
      </c>
      <c r="GN32" s="56">
        <v>40500</v>
      </c>
      <c r="GO32" s="56" t="s">
        <v>558</v>
      </c>
      <c r="GP32" s="56" t="s">
        <v>558</v>
      </c>
      <c r="GQ32" s="56" t="s">
        <v>558</v>
      </c>
      <c r="GR32" s="56" t="s">
        <v>558</v>
      </c>
      <c r="GS32" s="56" t="s">
        <v>558</v>
      </c>
      <c r="GT32" s="56" t="s">
        <v>558</v>
      </c>
      <c r="GU32" s="56" t="s">
        <v>558</v>
      </c>
      <c r="GV32" s="56" t="s">
        <v>7385</v>
      </c>
      <c r="GW32" s="56">
        <v>10</v>
      </c>
      <c r="GX32" s="56">
        <v>0</v>
      </c>
      <c r="GY32" s="56">
        <v>10</v>
      </c>
      <c r="GZ32" s="56">
        <v>0</v>
      </c>
      <c r="HA32" s="56">
        <v>0</v>
      </c>
      <c r="HB32" s="56">
        <v>0</v>
      </c>
      <c r="HD32" s="56">
        <f t="shared" si="0"/>
        <v>14091</v>
      </c>
      <c r="HE32" s="56">
        <f t="shared" si="1"/>
        <v>520</v>
      </c>
      <c r="HF32" s="56">
        <f t="shared" si="2"/>
        <v>14623</v>
      </c>
    </row>
    <row r="33" spans="1:214" ht="12.75" customHeight="1" x14ac:dyDescent="0.3">
      <c r="A33" s="56" t="s">
        <v>224</v>
      </c>
      <c r="B33" s="56">
        <v>14</v>
      </c>
      <c r="C33" s="56" t="s">
        <v>249</v>
      </c>
      <c r="D33" s="56" t="s">
        <v>3690</v>
      </c>
      <c r="E33" s="56" t="s">
        <v>2442</v>
      </c>
      <c r="F33" s="56" t="s">
        <v>907</v>
      </c>
      <c r="G33" s="56">
        <v>48.5</v>
      </c>
      <c r="H33" s="56">
        <v>0</v>
      </c>
      <c r="I33" s="56" t="s">
        <v>6841</v>
      </c>
      <c r="J33" s="56" t="s">
        <v>39</v>
      </c>
      <c r="L33" s="56" t="s">
        <v>33</v>
      </c>
      <c r="M33" s="56">
        <v>1</v>
      </c>
      <c r="N33" s="56">
        <v>4</v>
      </c>
      <c r="O33" s="56">
        <v>0</v>
      </c>
      <c r="P33" s="56">
        <v>0</v>
      </c>
      <c r="Q33" s="56">
        <v>4</v>
      </c>
      <c r="R33" s="56">
        <v>0</v>
      </c>
      <c r="S33" s="56">
        <v>3</v>
      </c>
      <c r="T33" s="56">
        <v>0</v>
      </c>
      <c r="U33" s="56">
        <v>0</v>
      </c>
      <c r="V33" s="56">
        <v>0</v>
      </c>
      <c r="W33" s="56">
        <v>0</v>
      </c>
      <c r="X33" s="56">
        <v>1</v>
      </c>
      <c r="Y33" s="56">
        <v>0</v>
      </c>
      <c r="Z33" s="56">
        <v>0</v>
      </c>
      <c r="AA33" s="56">
        <v>13</v>
      </c>
      <c r="AB33" s="56">
        <v>0</v>
      </c>
      <c r="AC33" s="56">
        <v>0</v>
      </c>
      <c r="AD33" s="56">
        <v>0</v>
      </c>
      <c r="AE33" s="56">
        <v>0</v>
      </c>
      <c r="AF33" s="56">
        <v>0</v>
      </c>
      <c r="AG33" s="56">
        <v>0</v>
      </c>
      <c r="AH33" s="56">
        <v>0</v>
      </c>
      <c r="AI33" s="56">
        <v>0</v>
      </c>
      <c r="AJ33" s="56">
        <v>0</v>
      </c>
      <c r="AK33" s="56">
        <v>0</v>
      </c>
      <c r="AL33" s="56">
        <v>0</v>
      </c>
      <c r="AM33" s="56">
        <v>0</v>
      </c>
      <c r="AN33" s="56">
        <v>0</v>
      </c>
      <c r="AO33" s="56">
        <v>0</v>
      </c>
      <c r="AP33" s="56">
        <v>0</v>
      </c>
      <c r="AQ33" s="56">
        <v>1</v>
      </c>
      <c r="AR33" s="56">
        <v>4</v>
      </c>
      <c r="AS33" s="56">
        <v>0</v>
      </c>
      <c r="AT33" s="56">
        <v>0</v>
      </c>
      <c r="AU33" s="56">
        <v>4</v>
      </c>
      <c r="AV33" s="56">
        <v>0</v>
      </c>
      <c r="AW33" s="56">
        <v>3</v>
      </c>
      <c r="AX33" s="56">
        <v>0</v>
      </c>
      <c r="AY33" s="56">
        <v>0</v>
      </c>
      <c r="AZ33" s="56">
        <v>0</v>
      </c>
      <c r="BA33" s="56">
        <v>0</v>
      </c>
      <c r="BB33" s="56">
        <v>1</v>
      </c>
      <c r="BC33" s="56">
        <v>0</v>
      </c>
      <c r="BD33" s="56">
        <v>0</v>
      </c>
      <c r="BE33" s="56">
        <v>13</v>
      </c>
      <c r="BF33" s="56">
        <v>1</v>
      </c>
      <c r="BG33" s="56">
        <v>0</v>
      </c>
      <c r="BH33" s="56">
        <v>0</v>
      </c>
      <c r="BI33" s="56">
        <v>0</v>
      </c>
      <c r="BJ33" s="56" t="s">
        <v>2851</v>
      </c>
      <c r="BK33" s="56">
        <v>247606</v>
      </c>
      <c r="BL33" s="56" t="s">
        <v>2851</v>
      </c>
      <c r="BM33" s="56">
        <v>651295</v>
      </c>
      <c r="BN33" s="56">
        <v>196</v>
      </c>
      <c r="BO33" s="56">
        <v>495439</v>
      </c>
      <c r="BP33" s="56">
        <v>182231</v>
      </c>
      <c r="BQ33" s="56">
        <v>10</v>
      </c>
      <c r="BR33" s="56">
        <v>237214</v>
      </c>
      <c r="BS33" s="56">
        <v>517159</v>
      </c>
      <c r="BT33" s="56">
        <v>27552</v>
      </c>
      <c r="BU33" s="56">
        <v>121498</v>
      </c>
      <c r="BV33" s="56">
        <v>147493</v>
      </c>
      <c r="BW33" s="56">
        <v>142516</v>
      </c>
      <c r="BX33" s="56">
        <v>39311</v>
      </c>
      <c r="BY33" s="56">
        <v>450818</v>
      </c>
      <c r="BZ33" s="56">
        <v>0</v>
      </c>
      <c r="CA33" s="56">
        <v>478370</v>
      </c>
      <c r="CB33" s="56">
        <v>219</v>
      </c>
      <c r="CC33" s="56">
        <v>13324</v>
      </c>
      <c r="CD33" s="56">
        <v>4997</v>
      </c>
      <c r="CE33" s="56">
        <v>21212</v>
      </c>
      <c r="CF33" s="56">
        <v>3870</v>
      </c>
      <c r="CG33" s="56">
        <v>43403</v>
      </c>
      <c r="CH33" s="56">
        <v>43622</v>
      </c>
      <c r="CI33" s="56">
        <v>0</v>
      </c>
      <c r="CJ33" s="56">
        <v>5186</v>
      </c>
      <c r="CK33" s="56">
        <v>955</v>
      </c>
      <c r="CL33" s="56">
        <v>19064</v>
      </c>
      <c r="CM33" s="56">
        <v>25205</v>
      </c>
      <c r="CN33" s="56">
        <v>0</v>
      </c>
      <c r="CO33" s="56">
        <v>25205</v>
      </c>
      <c r="CP33" s="56">
        <v>0</v>
      </c>
      <c r="CQ33" s="56">
        <v>372</v>
      </c>
      <c r="CR33" s="56">
        <v>46</v>
      </c>
      <c r="CS33" s="56">
        <v>303</v>
      </c>
      <c r="CT33" s="56">
        <v>721</v>
      </c>
      <c r="CU33" s="56">
        <v>721</v>
      </c>
      <c r="CV33" s="56">
        <v>48078</v>
      </c>
      <c r="CW33" s="56">
        <v>27435</v>
      </c>
      <c r="CX33" s="56">
        <v>16259</v>
      </c>
      <c r="CY33" s="56">
        <v>0</v>
      </c>
      <c r="CZ33" s="56">
        <v>0</v>
      </c>
      <c r="DA33" s="56">
        <v>140</v>
      </c>
      <c r="DB33" s="56">
        <v>8.5</v>
      </c>
      <c r="DC33" s="56">
        <v>74.5</v>
      </c>
      <c r="DD33" s="56">
        <v>83</v>
      </c>
      <c r="DE33" s="56">
        <v>378</v>
      </c>
      <c r="DF33" s="56">
        <v>7959</v>
      </c>
      <c r="DG33" s="56">
        <v>266306</v>
      </c>
      <c r="DH33" s="56">
        <v>216744</v>
      </c>
      <c r="DI33" s="56">
        <v>730737</v>
      </c>
      <c r="DJ33" s="56">
        <v>170283</v>
      </c>
      <c r="DK33" s="56">
        <v>1384070</v>
      </c>
      <c r="DL33" s="56">
        <v>5888</v>
      </c>
      <c r="DM33" s="56">
        <v>1402</v>
      </c>
      <c r="DN33" s="56">
        <v>12137</v>
      </c>
      <c r="DO33" s="56">
        <v>19427</v>
      </c>
      <c r="DP33" s="56">
        <v>27841</v>
      </c>
      <c r="DQ33" s="56">
        <v>48817</v>
      </c>
      <c r="DR33" s="56">
        <v>10082</v>
      </c>
      <c r="DS33" s="56">
        <v>0</v>
      </c>
      <c r="DT33" s="56">
        <v>0</v>
      </c>
      <c r="DU33" s="56">
        <v>0</v>
      </c>
      <c r="DV33" s="56">
        <v>54093</v>
      </c>
      <c r="DW33" s="56">
        <v>54093</v>
      </c>
      <c r="DX33" s="56">
        <v>47</v>
      </c>
      <c r="DY33" s="56">
        <v>72</v>
      </c>
      <c r="DZ33" s="56">
        <v>85</v>
      </c>
      <c r="EA33" s="56" t="s">
        <v>558</v>
      </c>
      <c r="EB33" s="56" t="s">
        <v>558</v>
      </c>
      <c r="EC33" s="56" t="s">
        <v>558</v>
      </c>
      <c r="ED33" s="56">
        <v>37520</v>
      </c>
      <c r="EE33" s="56">
        <v>1271</v>
      </c>
      <c r="EF33" s="56">
        <v>1735269</v>
      </c>
      <c r="EG33" s="56">
        <v>0</v>
      </c>
      <c r="EH33" s="56" t="s">
        <v>56</v>
      </c>
      <c r="EI33" s="56">
        <v>10</v>
      </c>
      <c r="EJ33" s="56">
        <v>237214</v>
      </c>
      <c r="EK33" s="56">
        <v>2</v>
      </c>
      <c r="EL33" s="56">
        <v>4</v>
      </c>
      <c r="EM33" s="56">
        <v>2314465</v>
      </c>
      <c r="EN33" s="56">
        <v>435815</v>
      </c>
      <c r="EO33" s="56">
        <v>11420.18</v>
      </c>
      <c r="EP33" s="56">
        <v>105544</v>
      </c>
      <c r="EQ33" s="56">
        <v>32213.88</v>
      </c>
      <c r="ER33" s="56">
        <v>89895</v>
      </c>
      <c r="ES33" s="56">
        <v>23848.83</v>
      </c>
      <c r="ET33" s="56">
        <v>37425</v>
      </c>
      <c r="EU33" s="56">
        <v>15247.15</v>
      </c>
      <c r="EV33" s="56">
        <v>1150.75</v>
      </c>
      <c r="EW33" s="56">
        <v>3581.23</v>
      </c>
      <c r="EX33" s="56">
        <v>14530</v>
      </c>
      <c r="EY33" s="56">
        <v>8000</v>
      </c>
      <c r="EZ33" s="56" t="s">
        <v>3613</v>
      </c>
      <c r="FA33" s="56">
        <v>0</v>
      </c>
      <c r="FB33" s="56">
        <v>0</v>
      </c>
      <c r="FC33" s="56" t="s">
        <v>3613</v>
      </c>
      <c r="FD33" s="56">
        <v>32536</v>
      </c>
      <c r="FE33" s="56">
        <v>0</v>
      </c>
      <c r="FF33" s="56">
        <v>0</v>
      </c>
      <c r="FG33" s="56">
        <v>375392.02</v>
      </c>
      <c r="FH33" s="56">
        <v>69785</v>
      </c>
      <c r="FI33" s="56">
        <v>142486</v>
      </c>
      <c r="FJ33" s="56">
        <v>13977</v>
      </c>
      <c r="FK33" s="56">
        <v>278</v>
      </c>
      <c r="FL33" s="56">
        <v>350825</v>
      </c>
      <c r="FM33" s="56">
        <v>3703023.02</v>
      </c>
      <c r="FN33" s="56">
        <v>157508</v>
      </c>
      <c r="FO33" s="56">
        <v>0</v>
      </c>
      <c r="FP33" s="56">
        <v>170896</v>
      </c>
      <c r="FQ33" s="56" t="s">
        <v>7345</v>
      </c>
      <c r="FR33" s="56">
        <v>0</v>
      </c>
      <c r="FS33" s="56">
        <v>0</v>
      </c>
      <c r="FT33" s="56">
        <v>0</v>
      </c>
      <c r="FU33" s="56" t="s">
        <v>7345</v>
      </c>
      <c r="FV33" s="56">
        <v>265654</v>
      </c>
      <c r="FW33" s="56">
        <v>594058</v>
      </c>
      <c r="FX33" s="56">
        <v>3108965.02</v>
      </c>
      <c r="FY33" s="56">
        <v>59149</v>
      </c>
      <c r="FZ33" s="56">
        <v>2360000</v>
      </c>
      <c r="GA33" s="56">
        <v>400000</v>
      </c>
      <c r="GB33" s="56">
        <v>380000</v>
      </c>
      <c r="GC33" s="56">
        <v>580000</v>
      </c>
      <c r="GD33" s="56">
        <v>3720000</v>
      </c>
      <c r="GE33" s="56">
        <v>595000</v>
      </c>
      <c r="GF33" s="56">
        <v>3125000</v>
      </c>
      <c r="GG33" s="56">
        <v>60000</v>
      </c>
      <c r="GH33" s="56">
        <v>0</v>
      </c>
      <c r="GI33" s="56">
        <v>0</v>
      </c>
      <c r="GJ33" s="56">
        <v>60000</v>
      </c>
      <c r="GK33" s="56">
        <v>0</v>
      </c>
      <c r="GL33" s="56">
        <v>0</v>
      </c>
      <c r="GM33" s="56">
        <v>0</v>
      </c>
      <c r="GN33" s="56">
        <v>60000</v>
      </c>
      <c r="GO33" s="56" t="s">
        <v>558</v>
      </c>
      <c r="GP33" s="56" t="s">
        <v>3644</v>
      </c>
      <c r="GQ33" s="56" t="s">
        <v>558</v>
      </c>
      <c r="GR33" s="56" t="s">
        <v>558</v>
      </c>
      <c r="GS33" s="56" t="s">
        <v>558</v>
      </c>
      <c r="GT33" s="56" t="s">
        <v>558</v>
      </c>
      <c r="GU33" s="56" t="s">
        <v>558</v>
      </c>
      <c r="GV33" s="56" t="s">
        <v>7386</v>
      </c>
      <c r="GW33" s="56">
        <v>13</v>
      </c>
      <c r="GX33" s="56">
        <v>0</v>
      </c>
      <c r="GY33" s="56">
        <v>0</v>
      </c>
      <c r="GZ33" s="56">
        <v>0</v>
      </c>
      <c r="HA33" s="56">
        <v>13</v>
      </c>
      <c r="HB33" s="56">
        <v>0</v>
      </c>
      <c r="HD33" s="56">
        <f t="shared" si="0"/>
        <v>25205</v>
      </c>
      <c r="HE33" s="56">
        <f t="shared" si="1"/>
        <v>721</v>
      </c>
      <c r="HF33" s="56">
        <f t="shared" si="2"/>
        <v>19427</v>
      </c>
    </row>
    <row r="34" spans="1:214" ht="12.75" customHeight="1" x14ac:dyDescent="0.3">
      <c r="A34" s="56" t="s">
        <v>224</v>
      </c>
      <c r="B34" s="56">
        <v>15</v>
      </c>
      <c r="C34" s="56" t="s">
        <v>249</v>
      </c>
      <c r="D34" s="56" t="s">
        <v>3691</v>
      </c>
      <c r="E34" s="56" t="s">
        <v>2443</v>
      </c>
      <c r="F34" s="56" t="s">
        <v>907</v>
      </c>
      <c r="G34" s="56">
        <v>24</v>
      </c>
      <c r="H34" s="56">
        <v>0</v>
      </c>
      <c r="I34" s="56" t="s">
        <v>6841</v>
      </c>
      <c r="J34" s="56" t="s">
        <v>39</v>
      </c>
      <c r="L34" s="56" t="s">
        <v>361</v>
      </c>
      <c r="M34" s="56">
        <v>0</v>
      </c>
      <c r="N34" s="56">
        <v>0</v>
      </c>
      <c r="O34" s="56">
        <v>5</v>
      </c>
      <c r="P34" s="56">
        <v>1</v>
      </c>
      <c r="Q34" s="56">
        <v>4</v>
      </c>
      <c r="R34" s="56">
        <v>0</v>
      </c>
      <c r="S34" s="56">
        <v>0</v>
      </c>
      <c r="T34" s="56">
        <v>0</v>
      </c>
      <c r="U34" s="56">
        <v>1</v>
      </c>
      <c r="V34" s="56">
        <v>1</v>
      </c>
      <c r="W34" s="56">
        <v>1</v>
      </c>
      <c r="X34" s="56">
        <v>0</v>
      </c>
      <c r="Y34" s="56">
        <v>0</v>
      </c>
      <c r="Z34" s="56">
        <v>0</v>
      </c>
      <c r="AA34" s="56">
        <v>13</v>
      </c>
      <c r="AB34" s="56">
        <v>0</v>
      </c>
      <c r="AC34" s="56">
        <v>0</v>
      </c>
      <c r="AD34" s="56">
        <v>0</v>
      </c>
      <c r="AE34" s="56">
        <v>0</v>
      </c>
      <c r="AF34" s="56">
        <v>0</v>
      </c>
      <c r="AG34" s="56">
        <v>0</v>
      </c>
      <c r="AH34" s="56">
        <v>0</v>
      </c>
      <c r="AI34" s="56">
        <v>0</v>
      </c>
      <c r="AJ34" s="56">
        <v>0</v>
      </c>
      <c r="AK34" s="56">
        <v>0</v>
      </c>
      <c r="AL34" s="56">
        <v>0</v>
      </c>
      <c r="AM34" s="56">
        <v>0</v>
      </c>
      <c r="AN34" s="56">
        <v>0</v>
      </c>
      <c r="AO34" s="56">
        <v>0</v>
      </c>
      <c r="AP34" s="56">
        <v>0</v>
      </c>
      <c r="AQ34" s="56">
        <v>0</v>
      </c>
      <c r="AR34" s="56">
        <v>0</v>
      </c>
      <c r="AS34" s="56">
        <v>5</v>
      </c>
      <c r="AT34" s="56">
        <v>1</v>
      </c>
      <c r="AU34" s="56">
        <v>4</v>
      </c>
      <c r="AV34" s="56">
        <v>0</v>
      </c>
      <c r="AW34" s="56">
        <v>0</v>
      </c>
      <c r="AX34" s="56">
        <v>0</v>
      </c>
      <c r="AY34" s="56">
        <v>1</v>
      </c>
      <c r="AZ34" s="56">
        <v>1</v>
      </c>
      <c r="BA34" s="56">
        <v>1</v>
      </c>
      <c r="BB34" s="56">
        <v>0</v>
      </c>
      <c r="BC34" s="56">
        <v>0</v>
      </c>
      <c r="BD34" s="56">
        <v>0</v>
      </c>
      <c r="BE34" s="56">
        <v>13</v>
      </c>
      <c r="BF34" s="56">
        <v>1</v>
      </c>
      <c r="BG34" s="56">
        <v>0</v>
      </c>
      <c r="BH34" s="56">
        <v>0</v>
      </c>
      <c r="BI34" s="56">
        <v>0</v>
      </c>
      <c r="BJ34" s="56" t="s">
        <v>2879</v>
      </c>
      <c r="BK34" s="56">
        <v>161755</v>
      </c>
      <c r="BL34" s="56" t="s">
        <v>7387</v>
      </c>
      <c r="BM34" s="56">
        <v>246540</v>
      </c>
      <c r="BN34" s="56">
        <v>135</v>
      </c>
      <c r="BO34" s="56">
        <v>287181</v>
      </c>
      <c r="BP34" s="56">
        <v>84570</v>
      </c>
      <c r="BQ34" s="56">
        <v>12</v>
      </c>
      <c r="BR34" s="56" t="s">
        <v>558</v>
      </c>
      <c r="BS34" s="56">
        <v>266189</v>
      </c>
      <c r="BT34" s="56">
        <v>12981</v>
      </c>
      <c r="BU34" s="56">
        <v>52328</v>
      </c>
      <c r="BV34" s="56">
        <v>68807</v>
      </c>
      <c r="BW34" s="56">
        <v>83705</v>
      </c>
      <c r="BX34" s="56">
        <v>22857</v>
      </c>
      <c r="BY34" s="56">
        <v>227697</v>
      </c>
      <c r="BZ34" s="56">
        <v>28202</v>
      </c>
      <c r="CA34" s="56">
        <v>268880</v>
      </c>
      <c r="CB34" s="56">
        <v>1154</v>
      </c>
      <c r="CC34" s="56">
        <v>13406</v>
      </c>
      <c r="CD34" s="56">
        <v>8665</v>
      </c>
      <c r="CE34" s="56">
        <v>16427</v>
      </c>
      <c r="CF34" s="56">
        <v>2313</v>
      </c>
      <c r="CG34" s="56">
        <v>40811</v>
      </c>
      <c r="CH34" s="56">
        <v>41965</v>
      </c>
      <c r="CI34" s="56">
        <v>0</v>
      </c>
      <c r="CJ34" s="56">
        <v>3736</v>
      </c>
      <c r="CK34" s="56">
        <v>2026</v>
      </c>
      <c r="CL34" s="56">
        <v>18778</v>
      </c>
      <c r="CM34" s="56">
        <v>24540</v>
      </c>
      <c r="CN34" s="56">
        <v>623</v>
      </c>
      <c r="CO34" s="56">
        <v>25163</v>
      </c>
      <c r="CP34" s="56">
        <v>0</v>
      </c>
      <c r="CQ34" s="56">
        <v>495</v>
      </c>
      <c r="CR34" s="56">
        <v>247</v>
      </c>
      <c r="CS34" s="56">
        <v>1664</v>
      </c>
      <c r="CT34" s="56">
        <v>2406</v>
      </c>
      <c r="CU34" s="56">
        <v>2406</v>
      </c>
      <c r="CV34" s="56">
        <v>7292</v>
      </c>
      <c r="CW34" s="56">
        <v>145</v>
      </c>
      <c r="CX34" s="56">
        <v>1494</v>
      </c>
      <c r="CY34" s="56">
        <v>2243065</v>
      </c>
      <c r="CZ34" s="56">
        <v>0</v>
      </c>
      <c r="DA34" s="56">
        <v>0</v>
      </c>
      <c r="DB34" s="56">
        <v>10</v>
      </c>
      <c r="DC34" s="56">
        <v>71.819999999999993</v>
      </c>
      <c r="DD34" s="56">
        <v>81.819999999999993</v>
      </c>
      <c r="DE34" s="56">
        <v>158</v>
      </c>
      <c r="DF34" s="56">
        <v>5248</v>
      </c>
      <c r="DG34" s="56">
        <v>284428</v>
      </c>
      <c r="DH34" s="56">
        <v>221423</v>
      </c>
      <c r="DI34" s="56">
        <v>465241</v>
      </c>
      <c r="DJ34" s="56">
        <v>66269</v>
      </c>
      <c r="DK34" s="56">
        <v>1037361</v>
      </c>
      <c r="DL34" s="56">
        <v>13245</v>
      </c>
      <c r="DM34" s="56">
        <v>5955</v>
      </c>
      <c r="DN34" s="56">
        <v>20462</v>
      </c>
      <c r="DO34" s="56">
        <v>39662</v>
      </c>
      <c r="DP34" s="56">
        <v>18824</v>
      </c>
      <c r="DQ34" s="56">
        <v>37245</v>
      </c>
      <c r="DR34" s="56">
        <v>10196</v>
      </c>
      <c r="DS34" s="56">
        <v>1255</v>
      </c>
      <c r="DT34" s="56">
        <v>0</v>
      </c>
      <c r="DU34" s="56">
        <v>0</v>
      </c>
      <c r="DV34" s="56">
        <v>87911</v>
      </c>
      <c r="DW34" s="56">
        <v>54300</v>
      </c>
      <c r="DX34" s="56">
        <v>78</v>
      </c>
      <c r="DY34" s="56">
        <v>86</v>
      </c>
      <c r="DZ34" s="56">
        <v>94</v>
      </c>
      <c r="EA34" s="56">
        <v>212300</v>
      </c>
      <c r="EB34" s="56" t="s">
        <v>558</v>
      </c>
      <c r="EC34" s="56" t="s">
        <v>778</v>
      </c>
      <c r="ED34" s="56">
        <v>33488</v>
      </c>
      <c r="EE34" s="56">
        <v>157</v>
      </c>
      <c r="EF34" s="56">
        <v>1374154</v>
      </c>
      <c r="EG34" s="56">
        <v>21144</v>
      </c>
      <c r="EH34" s="56" t="s">
        <v>56</v>
      </c>
      <c r="EI34" s="56">
        <v>12</v>
      </c>
      <c r="EJ34" s="56">
        <v>284939</v>
      </c>
      <c r="EK34" s="56">
        <v>86</v>
      </c>
      <c r="EL34" s="56">
        <v>176</v>
      </c>
      <c r="EM34" s="56">
        <v>2633871</v>
      </c>
      <c r="EN34" s="56">
        <v>447844</v>
      </c>
      <c r="EO34" s="56">
        <v>27010.66</v>
      </c>
      <c r="EP34" s="56">
        <v>87475.89</v>
      </c>
      <c r="EQ34" s="56">
        <v>91856.31</v>
      </c>
      <c r="ER34" s="56">
        <v>73614</v>
      </c>
      <c r="ES34" s="56">
        <v>13580</v>
      </c>
      <c r="ET34" s="56">
        <v>43891.360000000001</v>
      </c>
      <c r="EU34" s="56">
        <v>16698.669999999998</v>
      </c>
      <c r="EV34" s="56">
        <v>6666.26</v>
      </c>
      <c r="EW34" s="56">
        <v>20929.7</v>
      </c>
      <c r="EX34" s="56">
        <v>21519.65</v>
      </c>
      <c r="EY34" s="56">
        <v>1773</v>
      </c>
      <c r="EZ34" s="56">
        <v>10576.9</v>
      </c>
      <c r="FA34" s="56">
        <v>959</v>
      </c>
      <c r="FB34" s="56">
        <v>0</v>
      </c>
      <c r="FC34" s="56">
        <v>0</v>
      </c>
      <c r="FD34" s="56">
        <v>63000</v>
      </c>
      <c r="FE34" s="56">
        <v>0</v>
      </c>
      <c r="FF34" s="56">
        <v>144.5</v>
      </c>
      <c r="FG34" s="56">
        <v>479695.9</v>
      </c>
      <c r="FH34" s="56">
        <v>210755</v>
      </c>
      <c r="FI34" s="56">
        <v>78725.62</v>
      </c>
      <c r="FJ34" s="56">
        <v>6879</v>
      </c>
      <c r="FK34" s="56">
        <v>1405</v>
      </c>
      <c r="FL34" s="56">
        <v>1221</v>
      </c>
      <c r="FM34" s="56">
        <v>3860396.52</v>
      </c>
      <c r="FN34" s="56">
        <v>53646.81</v>
      </c>
      <c r="FO34" s="56">
        <v>6250.6</v>
      </c>
      <c r="FP34" s="56">
        <v>80871.289999999994</v>
      </c>
      <c r="FQ34" s="56">
        <v>23263.1</v>
      </c>
      <c r="FR34" s="56">
        <v>30346.47</v>
      </c>
      <c r="FS34" s="56">
        <v>0</v>
      </c>
      <c r="FT34" s="56">
        <v>0</v>
      </c>
      <c r="FU34" s="56">
        <v>24575.87</v>
      </c>
      <c r="FV34" s="56">
        <v>0</v>
      </c>
      <c r="FW34" s="56">
        <v>218954.13999999998</v>
      </c>
      <c r="FX34" s="56">
        <v>3641442.38</v>
      </c>
      <c r="FY34" s="56" t="s">
        <v>558</v>
      </c>
      <c r="FZ34" s="56">
        <v>2660900</v>
      </c>
      <c r="GA34" s="56">
        <v>316100</v>
      </c>
      <c r="GB34" s="56">
        <v>476300</v>
      </c>
      <c r="GC34" s="56">
        <v>354400</v>
      </c>
      <c r="GD34" s="56">
        <v>3807700</v>
      </c>
      <c r="GE34" s="56">
        <v>220000</v>
      </c>
      <c r="GF34" s="56">
        <v>3587700</v>
      </c>
      <c r="GG34" s="56" t="s">
        <v>558</v>
      </c>
      <c r="GH34" s="56">
        <v>0</v>
      </c>
      <c r="GI34" s="56">
        <v>0</v>
      </c>
      <c r="GJ34" s="56">
        <v>0</v>
      </c>
      <c r="GK34" s="56">
        <v>0</v>
      </c>
      <c r="GL34" s="56">
        <v>0</v>
      </c>
      <c r="GM34" s="56">
        <v>0</v>
      </c>
      <c r="GN34" s="56">
        <v>0</v>
      </c>
      <c r="GO34" s="56" t="s">
        <v>558</v>
      </c>
      <c r="GP34" s="56" t="s">
        <v>558</v>
      </c>
      <c r="GQ34" s="56" t="s">
        <v>558</v>
      </c>
      <c r="GR34" s="56" t="s">
        <v>558</v>
      </c>
      <c r="GS34" s="56" t="s">
        <v>558</v>
      </c>
      <c r="GT34" s="56" t="s">
        <v>558</v>
      </c>
      <c r="GU34" s="56" t="s">
        <v>558</v>
      </c>
      <c r="GV34" s="56" t="s">
        <v>7388</v>
      </c>
      <c r="GW34" s="56">
        <v>13</v>
      </c>
      <c r="GX34" s="56">
        <v>0</v>
      </c>
      <c r="GY34" s="56">
        <v>13</v>
      </c>
      <c r="GZ34" s="56">
        <v>0</v>
      </c>
      <c r="HA34" s="56">
        <v>0</v>
      </c>
      <c r="HB34" s="56">
        <v>0</v>
      </c>
      <c r="HD34" s="56">
        <f t="shared" si="0"/>
        <v>25163</v>
      </c>
      <c r="HE34" s="56">
        <f t="shared" si="1"/>
        <v>2406</v>
      </c>
      <c r="HF34" s="56">
        <f t="shared" si="2"/>
        <v>39662</v>
      </c>
    </row>
    <row r="35" spans="1:214" ht="12.75" customHeight="1" x14ac:dyDescent="0.3">
      <c r="A35" s="56" t="s">
        <v>224</v>
      </c>
      <c r="B35" s="56">
        <v>16</v>
      </c>
      <c r="C35" s="56" t="s">
        <v>249</v>
      </c>
      <c r="D35" s="56" t="s">
        <v>3692</v>
      </c>
      <c r="E35" s="56" t="s">
        <v>2444</v>
      </c>
      <c r="F35" s="56" t="s">
        <v>907</v>
      </c>
      <c r="G35" s="56">
        <v>10</v>
      </c>
      <c r="H35" s="56">
        <v>0</v>
      </c>
      <c r="I35" s="56" t="s">
        <v>6841</v>
      </c>
      <c r="J35" s="56" t="s">
        <v>39</v>
      </c>
      <c r="L35" s="56" t="s">
        <v>363</v>
      </c>
      <c r="M35" s="56">
        <v>3</v>
      </c>
      <c r="N35" s="56">
        <v>1</v>
      </c>
      <c r="O35" s="56">
        <v>0</v>
      </c>
      <c r="P35" s="56">
        <v>0</v>
      </c>
      <c r="Q35" s="56">
        <v>4</v>
      </c>
      <c r="R35" s="56">
        <v>0</v>
      </c>
      <c r="S35" s="56">
        <v>0</v>
      </c>
      <c r="T35" s="56">
        <v>0</v>
      </c>
      <c r="U35" s="56">
        <v>0</v>
      </c>
      <c r="V35" s="56">
        <v>0</v>
      </c>
      <c r="W35" s="56">
        <v>0</v>
      </c>
      <c r="X35" s="56">
        <v>0</v>
      </c>
      <c r="Y35" s="56">
        <v>0</v>
      </c>
      <c r="Z35" s="56">
        <v>0</v>
      </c>
      <c r="AA35" s="56">
        <v>8</v>
      </c>
      <c r="AB35" s="56">
        <v>0</v>
      </c>
      <c r="AC35" s="56">
        <v>0</v>
      </c>
      <c r="AD35" s="56">
        <v>0</v>
      </c>
      <c r="AE35" s="56">
        <v>0</v>
      </c>
      <c r="AF35" s="56">
        <v>0</v>
      </c>
      <c r="AG35" s="56">
        <v>0</v>
      </c>
      <c r="AH35" s="56">
        <v>0</v>
      </c>
      <c r="AI35" s="56">
        <v>0</v>
      </c>
      <c r="AJ35" s="56">
        <v>0</v>
      </c>
      <c r="AK35" s="56">
        <v>0</v>
      </c>
      <c r="AL35" s="56">
        <v>0</v>
      </c>
      <c r="AM35" s="56">
        <v>0</v>
      </c>
      <c r="AN35" s="56">
        <v>0</v>
      </c>
      <c r="AO35" s="56">
        <v>0</v>
      </c>
      <c r="AP35" s="56">
        <v>0</v>
      </c>
      <c r="AQ35" s="56">
        <v>3</v>
      </c>
      <c r="AR35" s="56">
        <v>1</v>
      </c>
      <c r="AS35" s="56">
        <v>0</v>
      </c>
      <c r="AT35" s="56">
        <v>0</v>
      </c>
      <c r="AU35" s="56">
        <v>4</v>
      </c>
      <c r="AV35" s="56">
        <v>0</v>
      </c>
      <c r="AW35" s="56">
        <v>0</v>
      </c>
      <c r="AX35" s="56">
        <v>0</v>
      </c>
      <c r="AY35" s="56">
        <v>0</v>
      </c>
      <c r="AZ35" s="56">
        <v>0</v>
      </c>
      <c r="BA35" s="56">
        <v>0</v>
      </c>
      <c r="BB35" s="56">
        <v>0</v>
      </c>
      <c r="BC35" s="56">
        <v>0</v>
      </c>
      <c r="BD35" s="56">
        <v>0</v>
      </c>
      <c r="BE35" s="56">
        <v>8</v>
      </c>
      <c r="BF35" s="56">
        <v>0.89938398357289528</v>
      </c>
      <c r="BG35" s="56">
        <v>0.10061601642710473</v>
      </c>
      <c r="BH35" s="56">
        <v>0</v>
      </c>
      <c r="BI35" s="56">
        <v>0</v>
      </c>
      <c r="BJ35" s="56" t="s">
        <v>364</v>
      </c>
      <c r="BK35" s="56">
        <v>181836</v>
      </c>
      <c r="BL35" s="56" t="s">
        <v>364</v>
      </c>
      <c r="BM35" s="56">
        <v>292657</v>
      </c>
      <c r="BN35" s="56">
        <v>121</v>
      </c>
      <c r="BO35" s="56">
        <v>334742</v>
      </c>
      <c r="BP35" s="56">
        <v>92054</v>
      </c>
      <c r="BQ35" s="56">
        <v>8</v>
      </c>
      <c r="BR35" s="56" t="s">
        <v>558</v>
      </c>
      <c r="BS35" s="56">
        <v>211599</v>
      </c>
      <c r="BT35" s="56">
        <v>3918</v>
      </c>
      <c r="BU35" s="56">
        <v>49732</v>
      </c>
      <c r="BV35" s="56">
        <v>48432</v>
      </c>
      <c r="BW35" s="56">
        <v>44744</v>
      </c>
      <c r="BX35" s="56">
        <v>17000</v>
      </c>
      <c r="BY35" s="56">
        <v>159908</v>
      </c>
      <c r="BZ35" s="56">
        <v>8464</v>
      </c>
      <c r="CA35" s="56">
        <v>172290</v>
      </c>
      <c r="CB35" s="56">
        <v>47</v>
      </c>
      <c r="CC35" s="56">
        <v>5582</v>
      </c>
      <c r="CD35" s="56">
        <v>3379</v>
      </c>
      <c r="CE35" s="56">
        <v>5701</v>
      </c>
      <c r="CF35" s="56">
        <v>1027</v>
      </c>
      <c r="CG35" s="56">
        <v>15689</v>
      </c>
      <c r="CH35" s="56">
        <v>15736</v>
      </c>
      <c r="CI35" s="56">
        <v>0</v>
      </c>
      <c r="CJ35" s="56">
        <v>2841</v>
      </c>
      <c r="CK35" s="56">
        <v>269</v>
      </c>
      <c r="CL35" s="56">
        <v>151</v>
      </c>
      <c r="CM35" s="56">
        <v>3261</v>
      </c>
      <c r="CN35" s="56">
        <v>0</v>
      </c>
      <c r="CO35" s="56">
        <v>3261</v>
      </c>
      <c r="CP35" s="56">
        <v>0</v>
      </c>
      <c r="CQ35" s="56">
        <v>189</v>
      </c>
      <c r="CR35" s="56">
        <v>0</v>
      </c>
      <c r="CS35" s="56">
        <v>0</v>
      </c>
      <c r="CT35" s="56">
        <v>189</v>
      </c>
      <c r="CU35" s="56">
        <v>189</v>
      </c>
      <c r="CV35" s="56">
        <v>34483</v>
      </c>
      <c r="CW35" s="56">
        <v>30700</v>
      </c>
      <c r="CX35" s="56">
        <v>15390</v>
      </c>
      <c r="CY35" s="56">
        <v>0</v>
      </c>
      <c r="CZ35" s="56">
        <v>0</v>
      </c>
      <c r="DA35" s="56">
        <v>0</v>
      </c>
      <c r="DB35" s="56">
        <v>5</v>
      </c>
      <c r="DC35" s="56">
        <v>46</v>
      </c>
      <c r="DD35" s="56">
        <v>51</v>
      </c>
      <c r="DE35" s="56">
        <v>109</v>
      </c>
      <c r="DF35" s="56">
        <v>5734</v>
      </c>
      <c r="DG35" s="56">
        <v>156437</v>
      </c>
      <c r="DH35" s="56">
        <v>101848</v>
      </c>
      <c r="DI35" s="56">
        <v>292902</v>
      </c>
      <c r="DJ35" s="56">
        <v>69438</v>
      </c>
      <c r="DK35" s="56">
        <v>620625</v>
      </c>
      <c r="DL35" s="56">
        <v>2937</v>
      </c>
      <c r="DM35" s="56">
        <v>384</v>
      </c>
      <c r="DN35" s="56">
        <v>519</v>
      </c>
      <c r="DO35" s="56">
        <v>3840</v>
      </c>
      <c r="DP35" s="56">
        <v>20119</v>
      </c>
      <c r="DQ35" s="56">
        <v>39236</v>
      </c>
      <c r="DR35" s="56">
        <v>10237</v>
      </c>
      <c r="DS35" s="56">
        <v>0</v>
      </c>
      <c r="DT35" s="56">
        <v>52</v>
      </c>
      <c r="DU35" s="56">
        <v>0</v>
      </c>
      <c r="DV35" s="56">
        <v>8939</v>
      </c>
      <c r="DW35" s="56">
        <v>8103</v>
      </c>
      <c r="DX35" s="56">
        <v>44</v>
      </c>
      <c r="DY35" s="56">
        <v>62</v>
      </c>
      <c r="DZ35" s="56">
        <v>80</v>
      </c>
      <c r="EA35" s="56" t="s">
        <v>558</v>
      </c>
      <c r="EB35" s="56" t="s">
        <v>558</v>
      </c>
      <c r="EC35" s="56" t="s">
        <v>558</v>
      </c>
      <c r="ED35" s="56">
        <v>22129</v>
      </c>
      <c r="EE35" s="56">
        <v>110</v>
      </c>
      <c r="EF35" s="56">
        <v>981337</v>
      </c>
      <c r="EG35" s="56">
        <v>0</v>
      </c>
      <c r="EH35" s="56" t="s">
        <v>558</v>
      </c>
      <c r="EI35" s="56">
        <v>8</v>
      </c>
      <c r="EJ35" s="56" t="s">
        <v>558</v>
      </c>
      <c r="EK35" s="56">
        <v>0</v>
      </c>
      <c r="EL35" s="56">
        <v>0</v>
      </c>
      <c r="EM35" s="56">
        <v>1350315</v>
      </c>
      <c r="EN35" s="56">
        <v>522753</v>
      </c>
      <c r="EO35" s="56">
        <v>24000</v>
      </c>
      <c r="EP35" s="56">
        <v>74000</v>
      </c>
      <c r="EQ35" s="56">
        <v>40000</v>
      </c>
      <c r="ER35" s="56">
        <v>31000</v>
      </c>
      <c r="ES35" s="56">
        <v>8500</v>
      </c>
      <c r="ET35" s="56">
        <v>32000</v>
      </c>
      <c r="EU35" s="56">
        <v>14000</v>
      </c>
      <c r="EV35" s="56">
        <v>0</v>
      </c>
      <c r="EW35" s="56">
        <v>0</v>
      </c>
      <c r="EX35" s="56">
        <v>5500</v>
      </c>
      <c r="EY35" s="56">
        <v>11500</v>
      </c>
      <c r="EZ35" s="56">
        <v>13700</v>
      </c>
      <c r="FA35" s="56">
        <v>0</v>
      </c>
      <c r="FB35" s="56">
        <v>0</v>
      </c>
      <c r="FC35" s="56">
        <v>0</v>
      </c>
      <c r="FD35" s="56">
        <v>30000</v>
      </c>
      <c r="FE35" s="56">
        <v>5000</v>
      </c>
      <c r="FF35" s="56">
        <v>0</v>
      </c>
      <c r="FG35" s="56">
        <v>289200</v>
      </c>
      <c r="FH35" s="56">
        <v>150301</v>
      </c>
      <c r="FI35" s="56">
        <v>191753</v>
      </c>
      <c r="FJ35" s="56">
        <v>48920</v>
      </c>
      <c r="FK35" s="56">
        <v>0</v>
      </c>
      <c r="FL35" s="56">
        <v>49178</v>
      </c>
      <c r="FM35" s="56">
        <v>2602420</v>
      </c>
      <c r="FN35" s="56">
        <v>29922</v>
      </c>
      <c r="FO35" s="56">
        <v>1457</v>
      </c>
      <c r="FP35" s="56">
        <v>48378</v>
      </c>
      <c r="FQ35" s="56">
        <v>7</v>
      </c>
      <c r="FR35" s="56">
        <v>3089</v>
      </c>
      <c r="FS35" s="56">
        <v>0</v>
      </c>
      <c r="FT35" s="56">
        <v>0</v>
      </c>
      <c r="FU35" s="56">
        <v>40126</v>
      </c>
      <c r="FV35" s="56">
        <v>111452</v>
      </c>
      <c r="FW35" s="56">
        <v>234431</v>
      </c>
      <c r="FX35" s="56">
        <v>2367989</v>
      </c>
      <c r="FY35" s="56">
        <v>507670</v>
      </c>
      <c r="FZ35" s="56">
        <v>1611300</v>
      </c>
      <c r="GA35" s="56">
        <v>459000</v>
      </c>
      <c r="GB35" s="56">
        <v>345500</v>
      </c>
      <c r="GC35" s="56">
        <v>315600</v>
      </c>
      <c r="GD35" s="56">
        <v>2731400</v>
      </c>
      <c r="GE35" s="56">
        <v>317800</v>
      </c>
      <c r="GF35" s="56">
        <v>2413600</v>
      </c>
      <c r="GG35" s="56">
        <v>453600</v>
      </c>
      <c r="GH35" s="56">
        <v>0</v>
      </c>
      <c r="GI35" s="56">
        <v>169965</v>
      </c>
      <c r="GJ35" s="56">
        <v>324559</v>
      </c>
      <c r="GK35" s="56">
        <v>0</v>
      </c>
      <c r="GL35" s="56">
        <v>0</v>
      </c>
      <c r="GM35" s="56">
        <v>0</v>
      </c>
      <c r="GN35" s="56">
        <v>494524</v>
      </c>
      <c r="GO35" s="56" t="s">
        <v>558</v>
      </c>
      <c r="GP35" s="56" t="s">
        <v>558</v>
      </c>
      <c r="GQ35" s="56" t="s">
        <v>558</v>
      </c>
      <c r="GR35" s="56" t="s">
        <v>7389</v>
      </c>
      <c r="GS35" s="56" t="s">
        <v>558</v>
      </c>
      <c r="GT35" s="56" t="s">
        <v>558</v>
      </c>
      <c r="GU35" s="56" t="s">
        <v>558</v>
      </c>
      <c r="GV35" s="56" t="s">
        <v>7390</v>
      </c>
      <c r="GW35" s="56">
        <v>8</v>
      </c>
      <c r="GX35" s="56">
        <v>0</v>
      </c>
      <c r="GY35" s="56">
        <v>8</v>
      </c>
      <c r="GZ35" s="56">
        <v>0</v>
      </c>
      <c r="HA35" s="56">
        <v>0</v>
      </c>
      <c r="HB35" s="56">
        <v>0</v>
      </c>
      <c r="HD35" s="56">
        <f t="shared" si="0"/>
        <v>3261</v>
      </c>
      <c r="HE35" s="56">
        <f t="shared" si="1"/>
        <v>189</v>
      </c>
      <c r="HF35" s="56">
        <f t="shared" si="2"/>
        <v>3840</v>
      </c>
    </row>
    <row r="36" spans="1:214" ht="12.75" customHeight="1" x14ac:dyDescent="0.3">
      <c r="A36" s="56" t="s">
        <v>224</v>
      </c>
      <c r="B36" s="56">
        <v>17</v>
      </c>
      <c r="C36" s="56" t="s">
        <v>249</v>
      </c>
      <c r="D36" s="56" t="s">
        <v>3693</v>
      </c>
      <c r="E36" s="56" t="s">
        <v>2445</v>
      </c>
      <c r="F36" s="56" t="s">
        <v>907</v>
      </c>
      <c r="G36" s="56">
        <v>11.5</v>
      </c>
      <c r="H36" s="56">
        <v>0</v>
      </c>
      <c r="I36" s="56" t="s">
        <v>6841</v>
      </c>
      <c r="J36" s="56" t="s">
        <v>39</v>
      </c>
      <c r="L36" s="56" t="s">
        <v>365</v>
      </c>
      <c r="M36" s="56">
        <v>4</v>
      </c>
      <c r="N36" s="56">
        <v>0</v>
      </c>
      <c r="O36" s="56">
        <v>0</v>
      </c>
      <c r="P36" s="56">
        <v>0</v>
      </c>
      <c r="Q36" s="56">
        <v>0</v>
      </c>
      <c r="R36" s="56">
        <v>0</v>
      </c>
      <c r="S36" s="56">
        <v>4</v>
      </c>
      <c r="T36" s="56">
        <v>0</v>
      </c>
      <c r="U36" s="56">
        <v>0</v>
      </c>
      <c r="V36" s="56">
        <v>1</v>
      </c>
      <c r="W36" s="56">
        <v>0</v>
      </c>
      <c r="X36" s="56">
        <v>0</v>
      </c>
      <c r="Y36" s="56">
        <v>0</v>
      </c>
      <c r="Z36" s="56">
        <v>0</v>
      </c>
      <c r="AA36" s="56">
        <v>9</v>
      </c>
      <c r="AB36" s="56">
        <v>0</v>
      </c>
      <c r="AC36" s="56">
        <v>0</v>
      </c>
      <c r="AD36" s="56">
        <v>0</v>
      </c>
      <c r="AE36" s="56">
        <v>0</v>
      </c>
      <c r="AF36" s="56">
        <v>0</v>
      </c>
      <c r="AG36" s="56">
        <v>0</v>
      </c>
      <c r="AH36" s="56">
        <v>0</v>
      </c>
      <c r="AI36" s="56">
        <v>0</v>
      </c>
      <c r="AJ36" s="56">
        <v>0</v>
      </c>
      <c r="AK36" s="56">
        <v>0</v>
      </c>
      <c r="AL36" s="56">
        <v>0</v>
      </c>
      <c r="AM36" s="56">
        <v>0</v>
      </c>
      <c r="AN36" s="56">
        <v>0</v>
      </c>
      <c r="AO36" s="56">
        <v>0</v>
      </c>
      <c r="AP36" s="56">
        <v>0</v>
      </c>
      <c r="AQ36" s="56">
        <v>4</v>
      </c>
      <c r="AR36" s="56">
        <v>0</v>
      </c>
      <c r="AS36" s="56">
        <v>0</v>
      </c>
      <c r="AT36" s="56">
        <v>0</v>
      </c>
      <c r="AU36" s="56">
        <v>0</v>
      </c>
      <c r="AV36" s="56">
        <v>0</v>
      </c>
      <c r="AW36" s="56">
        <v>4</v>
      </c>
      <c r="AX36" s="56">
        <v>0</v>
      </c>
      <c r="AY36" s="56">
        <v>0</v>
      </c>
      <c r="AZ36" s="56">
        <v>1</v>
      </c>
      <c r="BA36" s="56">
        <v>0</v>
      </c>
      <c r="BB36" s="56">
        <v>0</v>
      </c>
      <c r="BC36" s="56">
        <v>0</v>
      </c>
      <c r="BD36" s="56">
        <v>0</v>
      </c>
      <c r="BE36" s="56">
        <v>9</v>
      </c>
      <c r="BF36" s="56">
        <v>1</v>
      </c>
      <c r="BG36" s="56">
        <v>0</v>
      </c>
      <c r="BH36" s="56">
        <v>0</v>
      </c>
      <c r="BI36" s="56">
        <v>0</v>
      </c>
      <c r="BJ36" s="56" t="s">
        <v>3350</v>
      </c>
      <c r="BK36" s="56">
        <v>139827</v>
      </c>
      <c r="BL36" s="56" t="s">
        <v>3350</v>
      </c>
      <c r="BM36" s="56">
        <v>600393</v>
      </c>
      <c r="BN36" s="56">
        <v>224</v>
      </c>
      <c r="BO36" s="56">
        <v>612144</v>
      </c>
      <c r="BP36" s="56">
        <v>181017</v>
      </c>
      <c r="BQ36" s="56">
        <v>9</v>
      </c>
      <c r="BR36" s="56" t="s">
        <v>558</v>
      </c>
      <c r="BS36" s="56">
        <v>238029</v>
      </c>
      <c r="BT36" s="56">
        <v>5935</v>
      </c>
      <c r="BU36" s="56">
        <v>58210</v>
      </c>
      <c r="BV36" s="56">
        <v>56340</v>
      </c>
      <c r="BW36" s="56">
        <v>92892</v>
      </c>
      <c r="BX36" s="56">
        <v>23778</v>
      </c>
      <c r="BY36" s="56">
        <v>231220</v>
      </c>
      <c r="BZ36" s="56">
        <v>0</v>
      </c>
      <c r="CA36" s="56">
        <v>237155</v>
      </c>
      <c r="CB36" s="56">
        <v>46</v>
      </c>
      <c r="CC36" s="56">
        <v>8956</v>
      </c>
      <c r="CD36" s="56">
        <v>3787</v>
      </c>
      <c r="CE36" s="56">
        <v>13382</v>
      </c>
      <c r="CF36" s="56">
        <v>1079</v>
      </c>
      <c r="CG36" s="56">
        <v>27204</v>
      </c>
      <c r="CH36" s="56">
        <v>27250</v>
      </c>
      <c r="CI36" s="56">
        <v>0</v>
      </c>
      <c r="CJ36" s="56">
        <v>6717</v>
      </c>
      <c r="CK36" s="56">
        <v>1422</v>
      </c>
      <c r="CL36" s="56">
        <v>5270</v>
      </c>
      <c r="CM36" s="56">
        <v>13409</v>
      </c>
      <c r="CN36" s="56">
        <v>0</v>
      </c>
      <c r="CO36" s="56">
        <v>13409</v>
      </c>
      <c r="CP36" s="56">
        <v>0</v>
      </c>
      <c r="CQ36" s="56">
        <v>355</v>
      </c>
      <c r="CR36" s="56">
        <v>27</v>
      </c>
      <c r="CS36" s="56">
        <v>0</v>
      </c>
      <c r="CT36" s="56">
        <v>382</v>
      </c>
      <c r="CU36" s="56">
        <v>382</v>
      </c>
      <c r="CV36" s="56">
        <v>48078</v>
      </c>
      <c r="CW36" s="56">
        <v>25</v>
      </c>
      <c r="CX36" s="56">
        <v>17923</v>
      </c>
      <c r="CY36" s="56">
        <v>2265345</v>
      </c>
      <c r="CZ36" s="56">
        <v>0</v>
      </c>
      <c r="DA36" s="56">
        <v>285</v>
      </c>
      <c r="DB36" s="56">
        <v>2</v>
      </c>
      <c r="DC36" s="56">
        <v>49.8</v>
      </c>
      <c r="DD36" s="56">
        <v>51.8</v>
      </c>
      <c r="DE36" s="56">
        <v>39</v>
      </c>
      <c r="DF36" s="56">
        <v>1113</v>
      </c>
      <c r="DG36" s="56">
        <v>105448</v>
      </c>
      <c r="DH36" s="56">
        <v>79038</v>
      </c>
      <c r="DI36" s="56">
        <v>247808</v>
      </c>
      <c r="DJ36" s="56">
        <v>32552</v>
      </c>
      <c r="DK36" s="56">
        <v>464846</v>
      </c>
      <c r="DL36" s="56">
        <v>5699</v>
      </c>
      <c r="DM36" s="56">
        <v>1063</v>
      </c>
      <c r="DN36" s="56">
        <v>297</v>
      </c>
      <c r="DO36" s="56">
        <v>7059</v>
      </c>
      <c r="DP36" s="56">
        <v>16529</v>
      </c>
      <c r="DQ36" s="56">
        <v>16194</v>
      </c>
      <c r="DR36" s="56">
        <v>7924</v>
      </c>
      <c r="DS36" s="56">
        <v>754</v>
      </c>
      <c r="DT36" s="56">
        <v>331</v>
      </c>
      <c r="DU36" s="56">
        <v>0</v>
      </c>
      <c r="DV36" s="56">
        <v>13596</v>
      </c>
      <c r="DW36" s="56">
        <v>9993</v>
      </c>
      <c r="DX36" s="56">
        <v>36</v>
      </c>
      <c r="DY36" s="56">
        <v>60</v>
      </c>
      <c r="DZ36" s="56">
        <v>84</v>
      </c>
      <c r="EA36" s="56">
        <v>186250</v>
      </c>
      <c r="EB36" s="56">
        <v>22850</v>
      </c>
      <c r="EC36" s="56" t="s">
        <v>778</v>
      </c>
      <c r="ED36" s="56">
        <v>21521</v>
      </c>
      <c r="EE36" s="56">
        <v>44</v>
      </c>
      <c r="EF36" s="56">
        <v>1199391</v>
      </c>
      <c r="EG36" s="56">
        <v>95807</v>
      </c>
      <c r="EH36" s="56" t="s">
        <v>56</v>
      </c>
      <c r="EI36" s="56">
        <v>8</v>
      </c>
      <c r="EJ36" s="56">
        <v>103370</v>
      </c>
      <c r="EK36" s="56">
        <v>2</v>
      </c>
      <c r="EL36" s="56">
        <v>0</v>
      </c>
      <c r="EM36" s="56">
        <v>1874613.24</v>
      </c>
      <c r="EN36" s="56">
        <v>266975.90999999997</v>
      </c>
      <c r="EO36" s="56">
        <v>82684</v>
      </c>
      <c r="EP36" s="56">
        <v>62753</v>
      </c>
      <c r="EQ36" s="56">
        <v>39986</v>
      </c>
      <c r="ER36" s="56">
        <v>73698</v>
      </c>
      <c r="ES36" s="56">
        <v>22301</v>
      </c>
      <c r="ET36" s="56">
        <v>18568</v>
      </c>
      <c r="EU36" s="56">
        <v>19087</v>
      </c>
      <c r="EV36" s="56">
        <v>616</v>
      </c>
      <c r="EW36" s="56">
        <v>0</v>
      </c>
      <c r="EX36" s="56">
        <v>0</v>
      </c>
      <c r="EY36" s="56">
        <v>4000</v>
      </c>
      <c r="EZ36" s="56">
        <v>5500</v>
      </c>
      <c r="FA36" s="56">
        <v>0</v>
      </c>
      <c r="FB36" s="56">
        <v>0</v>
      </c>
      <c r="FC36" s="56">
        <v>168736</v>
      </c>
      <c r="FD36" s="56">
        <v>76905</v>
      </c>
      <c r="FE36" s="56">
        <v>0</v>
      </c>
      <c r="FF36" s="56">
        <v>0</v>
      </c>
      <c r="FG36" s="56">
        <v>574834</v>
      </c>
      <c r="FH36" s="56">
        <v>36029</v>
      </c>
      <c r="FI36" s="56">
        <v>163736</v>
      </c>
      <c r="FJ36" s="56">
        <v>661.61</v>
      </c>
      <c r="FK36" s="56">
        <v>-6407</v>
      </c>
      <c r="FL36" s="56">
        <v>870200</v>
      </c>
      <c r="FM36" s="56">
        <v>3780642.76</v>
      </c>
      <c r="FN36" s="56">
        <v>26721</v>
      </c>
      <c r="FO36" s="56">
        <v>0</v>
      </c>
      <c r="FP36" s="56">
        <v>131070</v>
      </c>
      <c r="FQ36" s="56">
        <v>168</v>
      </c>
      <c r="FR36" s="56">
        <v>88</v>
      </c>
      <c r="FS36" s="56">
        <v>71353</v>
      </c>
      <c r="FT36" s="56">
        <v>0</v>
      </c>
      <c r="FU36" s="56">
        <v>23970</v>
      </c>
      <c r="FV36" s="56">
        <v>130208</v>
      </c>
      <c r="FW36" s="56">
        <v>383578</v>
      </c>
      <c r="FX36" s="56">
        <v>3397064.76</v>
      </c>
      <c r="FY36" s="56">
        <v>3280957</v>
      </c>
      <c r="FZ36" s="56">
        <v>1903500</v>
      </c>
      <c r="GA36" s="56">
        <v>194400</v>
      </c>
      <c r="GB36" s="56">
        <v>328900</v>
      </c>
      <c r="GC36" s="56">
        <v>1160900</v>
      </c>
      <c r="GD36" s="56">
        <v>3587700</v>
      </c>
      <c r="GE36" s="56">
        <v>260500</v>
      </c>
      <c r="GF36" s="56">
        <v>3327200</v>
      </c>
      <c r="GG36" s="56">
        <v>746200</v>
      </c>
      <c r="GH36" s="56" t="s">
        <v>558</v>
      </c>
      <c r="GI36" s="56" t="s">
        <v>558</v>
      </c>
      <c r="GJ36" s="56">
        <v>82250</v>
      </c>
      <c r="GK36" s="56" t="s">
        <v>558</v>
      </c>
      <c r="GL36" s="56" t="s">
        <v>558</v>
      </c>
      <c r="GM36" s="56" t="s">
        <v>558</v>
      </c>
      <c r="GN36" s="56" t="s">
        <v>558</v>
      </c>
      <c r="GO36" s="56" t="s">
        <v>558</v>
      </c>
      <c r="GP36" s="56" t="s">
        <v>558</v>
      </c>
      <c r="GQ36" s="56" t="s">
        <v>558</v>
      </c>
      <c r="GR36" s="56" t="s">
        <v>558</v>
      </c>
      <c r="GS36" s="56" t="s">
        <v>558</v>
      </c>
      <c r="GT36" s="56" t="s">
        <v>558</v>
      </c>
      <c r="GU36" s="56" t="s">
        <v>558</v>
      </c>
      <c r="GV36" s="56" t="s">
        <v>7391</v>
      </c>
      <c r="GW36" s="56">
        <v>9</v>
      </c>
      <c r="GX36" s="56">
        <v>0</v>
      </c>
      <c r="GY36" s="56">
        <v>9</v>
      </c>
      <c r="GZ36" s="56">
        <v>0</v>
      </c>
      <c r="HA36" s="56">
        <v>0</v>
      </c>
      <c r="HB36" s="56">
        <v>0</v>
      </c>
      <c r="HD36" s="56">
        <f t="shared" si="0"/>
        <v>13409</v>
      </c>
      <c r="HE36" s="56">
        <f t="shared" si="1"/>
        <v>382</v>
      </c>
      <c r="HF36" s="56">
        <f t="shared" si="2"/>
        <v>7059</v>
      </c>
    </row>
    <row r="37" spans="1:214" ht="12.75" customHeight="1" x14ac:dyDescent="0.3">
      <c r="A37" s="56" t="s">
        <v>224</v>
      </c>
      <c r="B37" s="56">
        <v>18</v>
      </c>
      <c r="C37" s="56" t="s">
        <v>249</v>
      </c>
      <c r="D37" s="56" t="s">
        <v>3694</v>
      </c>
      <c r="E37" s="56" t="s">
        <v>2446</v>
      </c>
      <c r="F37" s="56" t="s">
        <v>907</v>
      </c>
      <c r="G37" s="56">
        <v>50</v>
      </c>
      <c r="H37" s="56">
        <v>0</v>
      </c>
      <c r="I37" s="56" t="s">
        <v>6841</v>
      </c>
      <c r="J37" s="56" t="s">
        <v>39</v>
      </c>
      <c r="L37" s="56" t="s">
        <v>367</v>
      </c>
      <c r="M37" s="56">
        <v>1</v>
      </c>
      <c r="N37" s="56">
        <v>0</v>
      </c>
      <c r="O37" s="56">
        <v>1</v>
      </c>
      <c r="P37" s="56">
        <v>4</v>
      </c>
      <c r="Q37" s="56">
        <v>0</v>
      </c>
      <c r="R37" s="56">
        <v>2</v>
      </c>
      <c r="S37" s="56">
        <v>0</v>
      </c>
      <c r="T37" s="56">
        <v>0</v>
      </c>
      <c r="U37" s="56">
        <v>2</v>
      </c>
      <c r="V37" s="56">
        <v>0</v>
      </c>
      <c r="W37" s="56">
        <v>0</v>
      </c>
      <c r="X37" s="56">
        <v>0</v>
      </c>
      <c r="Y37" s="56">
        <v>0</v>
      </c>
      <c r="Z37" s="56">
        <v>0</v>
      </c>
      <c r="AA37" s="56">
        <v>10</v>
      </c>
      <c r="AB37" s="56">
        <v>0</v>
      </c>
      <c r="AC37" s="56">
        <v>0</v>
      </c>
      <c r="AD37" s="56">
        <v>0</v>
      </c>
      <c r="AE37" s="56">
        <v>0</v>
      </c>
      <c r="AF37" s="56">
        <v>0</v>
      </c>
      <c r="AG37" s="56">
        <v>0</v>
      </c>
      <c r="AH37" s="56">
        <v>0</v>
      </c>
      <c r="AI37" s="56">
        <v>0</v>
      </c>
      <c r="AJ37" s="56">
        <v>0</v>
      </c>
      <c r="AK37" s="56">
        <v>0</v>
      </c>
      <c r="AL37" s="56">
        <v>0</v>
      </c>
      <c r="AM37" s="56">
        <v>0</v>
      </c>
      <c r="AN37" s="56">
        <v>0</v>
      </c>
      <c r="AO37" s="56">
        <v>0</v>
      </c>
      <c r="AP37" s="56">
        <v>0</v>
      </c>
      <c r="AQ37" s="56">
        <v>1</v>
      </c>
      <c r="AR37" s="56">
        <v>0</v>
      </c>
      <c r="AS37" s="56">
        <v>1</v>
      </c>
      <c r="AT37" s="56">
        <v>4</v>
      </c>
      <c r="AU37" s="56">
        <v>0</v>
      </c>
      <c r="AV37" s="56">
        <v>2</v>
      </c>
      <c r="AW37" s="56">
        <v>0</v>
      </c>
      <c r="AX37" s="56">
        <v>0</v>
      </c>
      <c r="AY37" s="56">
        <v>2</v>
      </c>
      <c r="AZ37" s="56">
        <v>0</v>
      </c>
      <c r="BA37" s="56">
        <v>0</v>
      </c>
      <c r="BB37" s="56">
        <v>0</v>
      </c>
      <c r="BC37" s="56">
        <v>0</v>
      </c>
      <c r="BD37" s="56">
        <v>0</v>
      </c>
      <c r="BE37" s="56">
        <v>10</v>
      </c>
      <c r="BF37" s="56">
        <v>1</v>
      </c>
      <c r="BG37" s="56">
        <v>0</v>
      </c>
      <c r="BH37" s="56">
        <v>0</v>
      </c>
      <c r="BI37" s="56">
        <v>0</v>
      </c>
      <c r="BJ37" s="56" t="s">
        <v>2471</v>
      </c>
      <c r="BK37" s="56">
        <v>154384</v>
      </c>
      <c r="BL37" s="56" t="s">
        <v>2471</v>
      </c>
      <c r="BM37" s="56">
        <v>412422</v>
      </c>
      <c r="BN37" s="56">
        <v>202</v>
      </c>
      <c r="BO37" s="56">
        <v>383275</v>
      </c>
      <c r="BP37" s="56">
        <v>108423</v>
      </c>
      <c r="BQ37" s="56">
        <v>10</v>
      </c>
      <c r="BR37" s="56">
        <v>111174</v>
      </c>
      <c r="BS37" s="56">
        <v>231435</v>
      </c>
      <c r="BT37" s="56">
        <v>12714</v>
      </c>
      <c r="BU37" s="56">
        <v>56764</v>
      </c>
      <c r="BV37" s="56">
        <v>57283</v>
      </c>
      <c r="BW37" s="56">
        <v>44606</v>
      </c>
      <c r="BX37" s="56">
        <v>16432</v>
      </c>
      <c r="BY37" s="56">
        <v>175085</v>
      </c>
      <c r="BZ37" s="56">
        <v>39639</v>
      </c>
      <c r="CA37" s="56">
        <v>227438</v>
      </c>
      <c r="CB37" s="56">
        <v>156</v>
      </c>
      <c r="CC37" s="56">
        <v>7875</v>
      </c>
      <c r="CD37" s="56">
        <v>2859</v>
      </c>
      <c r="CE37" s="56">
        <v>7149</v>
      </c>
      <c r="CF37" s="56">
        <v>1418</v>
      </c>
      <c r="CG37" s="56">
        <v>19301</v>
      </c>
      <c r="CH37" s="56">
        <v>19457</v>
      </c>
      <c r="CI37" s="56">
        <v>0</v>
      </c>
      <c r="CJ37" s="56">
        <v>6420</v>
      </c>
      <c r="CK37" s="56">
        <v>406</v>
      </c>
      <c r="CL37" s="56">
        <v>4685</v>
      </c>
      <c r="CM37" s="56">
        <v>11511</v>
      </c>
      <c r="CN37" s="56">
        <v>7</v>
      </c>
      <c r="CO37" s="56">
        <v>11518</v>
      </c>
      <c r="CP37" s="56">
        <v>0</v>
      </c>
      <c r="CQ37" s="56">
        <v>548</v>
      </c>
      <c r="CR37" s="56">
        <v>28</v>
      </c>
      <c r="CS37" s="56">
        <v>152</v>
      </c>
      <c r="CT37" s="56">
        <v>728</v>
      </c>
      <c r="CU37" s="56">
        <v>728</v>
      </c>
      <c r="CV37" s="56">
        <v>35723</v>
      </c>
      <c r="CW37" s="56">
        <v>161</v>
      </c>
      <c r="CX37" s="56">
        <v>8529</v>
      </c>
      <c r="CY37" s="56">
        <v>0</v>
      </c>
      <c r="CZ37" s="56">
        <v>0</v>
      </c>
      <c r="DA37" s="56">
        <v>98</v>
      </c>
      <c r="DB37" s="56">
        <v>11.3</v>
      </c>
      <c r="DC37" s="56">
        <v>55.4</v>
      </c>
      <c r="DD37" s="56">
        <v>66.7</v>
      </c>
      <c r="DE37" s="56">
        <v>97</v>
      </c>
      <c r="DF37" s="56">
        <v>3085</v>
      </c>
      <c r="DG37" s="56">
        <v>222808</v>
      </c>
      <c r="DH37" s="56">
        <v>79578</v>
      </c>
      <c r="DI37" s="56">
        <v>161336</v>
      </c>
      <c r="DJ37" s="56">
        <v>31442</v>
      </c>
      <c r="DK37" s="56">
        <v>495164</v>
      </c>
      <c r="DL37" s="56">
        <v>13826</v>
      </c>
      <c r="DM37" s="56">
        <v>444</v>
      </c>
      <c r="DN37" s="56">
        <v>1957</v>
      </c>
      <c r="DO37" s="56">
        <v>16227</v>
      </c>
      <c r="DP37" s="56">
        <v>22917</v>
      </c>
      <c r="DQ37" s="56">
        <v>17059</v>
      </c>
      <c r="DR37" s="56">
        <v>11079</v>
      </c>
      <c r="DS37" s="56">
        <v>0</v>
      </c>
      <c r="DT37" s="56">
        <v>0</v>
      </c>
      <c r="DU37" s="56">
        <v>255</v>
      </c>
      <c r="DV37" s="56">
        <v>51712</v>
      </c>
      <c r="DW37" s="56">
        <v>26891</v>
      </c>
      <c r="DX37" s="56">
        <v>70</v>
      </c>
      <c r="DY37" s="56">
        <v>79</v>
      </c>
      <c r="DZ37" s="56">
        <v>88</v>
      </c>
      <c r="EA37" s="56">
        <v>92251</v>
      </c>
      <c r="EB37" s="56">
        <v>1251</v>
      </c>
      <c r="EC37" s="56" t="s">
        <v>55</v>
      </c>
      <c r="ED37" s="56">
        <v>23046</v>
      </c>
      <c r="EE37" s="56">
        <v>225</v>
      </c>
      <c r="EF37" s="56">
        <v>943315</v>
      </c>
      <c r="EG37" s="56">
        <v>0</v>
      </c>
      <c r="EH37" s="56" t="s">
        <v>56</v>
      </c>
      <c r="EI37" s="56">
        <v>10</v>
      </c>
      <c r="EJ37" s="56">
        <v>61349</v>
      </c>
      <c r="EK37" s="56">
        <v>557</v>
      </c>
      <c r="EL37" s="56">
        <v>79</v>
      </c>
      <c r="EM37" s="56">
        <v>2054266</v>
      </c>
      <c r="EN37" s="56">
        <v>566296</v>
      </c>
      <c r="EO37" s="56">
        <v>8530</v>
      </c>
      <c r="EP37" s="56">
        <v>62148</v>
      </c>
      <c r="EQ37" s="56">
        <v>28322</v>
      </c>
      <c r="ER37" s="56">
        <v>37350</v>
      </c>
      <c r="ES37" s="56">
        <v>8059</v>
      </c>
      <c r="ET37" s="56">
        <v>9617</v>
      </c>
      <c r="EU37" s="56">
        <v>24691</v>
      </c>
      <c r="EV37" s="56">
        <v>595</v>
      </c>
      <c r="EW37" s="56">
        <v>2343</v>
      </c>
      <c r="EX37" s="56">
        <v>5089</v>
      </c>
      <c r="EY37" s="56">
        <v>2478</v>
      </c>
      <c r="EZ37" s="56">
        <v>8751</v>
      </c>
      <c r="FA37" s="56">
        <v>0</v>
      </c>
      <c r="FB37" s="56">
        <v>0</v>
      </c>
      <c r="FC37" s="56">
        <v>0</v>
      </c>
      <c r="FD37" s="56">
        <v>38187</v>
      </c>
      <c r="FE37" s="56">
        <v>0</v>
      </c>
      <c r="FF37" s="56">
        <v>0</v>
      </c>
      <c r="FG37" s="56">
        <v>236160</v>
      </c>
      <c r="FH37" s="56">
        <v>65555</v>
      </c>
      <c r="FI37" s="56">
        <v>99609</v>
      </c>
      <c r="FJ37" s="56">
        <v>6850</v>
      </c>
      <c r="FK37" s="56">
        <v>23323</v>
      </c>
      <c r="FL37" s="56">
        <v>388216</v>
      </c>
      <c r="FM37" s="56">
        <v>3440275</v>
      </c>
      <c r="FN37" s="56">
        <v>15051</v>
      </c>
      <c r="FO37" s="56">
        <v>0</v>
      </c>
      <c r="FP37" s="56">
        <v>8890</v>
      </c>
      <c r="FQ37" s="56">
        <v>1433</v>
      </c>
      <c r="FR37" s="56">
        <v>0</v>
      </c>
      <c r="FS37" s="56">
        <v>22075</v>
      </c>
      <c r="FT37" s="56">
        <v>0</v>
      </c>
      <c r="FU37" s="56">
        <v>89293</v>
      </c>
      <c r="FV37" s="56">
        <v>0</v>
      </c>
      <c r="FW37" s="56">
        <v>136742</v>
      </c>
      <c r="FX37" s="56">
        <v>3303533</v>
      </c>
      <c r="FY37" s="56">
        <v>201025</v>
      </c>
      <c r="FZ37" s="56">
        <v>2196151</v>
      </c>
      <c r="GA37" s="56">
        <v>564083</v>
      </c>
      <c r="GB37" s="56">
        <v>285722</v>
      </c>
      <c r="GC37" s="56">
        <v>331511</v>
      </c>
      <c r="GD37" s="56">
        <v>3377467</v>
      </c>
      <c r="GE37" s="56">
        <v>169189</v>
      </c>
      <c r="GF37" s="56">
        <v>3208278</v>
      </c>
      <c r="GG37" s="56">
        <v>255600</v>
      </c>
      <c r="GH37" s="56">
        <v>0</v>
      </c>
      <c r="GI37" s="56">
        <v>22728</v>
      </c>
      <c r="GJ37" s="56">
        <v>0</v>
      </c>
      <c r="GK37" s="56">
        <v>0</v>
      </c>
      <c r="GL37" s="56">
        <v>0</v>
      </c>
      <c r="GM37" s="56">
        <v>0</v>
      </c>
      <c r="GN37" s="56">
        <v>22728</v>
      </c>
      <c r="GO37" s="56" t="s">
        <v>558</v>
      </c>
      <c r="GP37" s="56" t="s">
        <v>558</v>
      </c>
      <c r="GQ37" s="56" t="s">
        <v>558</v>
      </c>
      <c r="GR37" s="56">
        <v>0</v>
      </c>
      <c r="GS37" s="56">
        <v>0</v>
      </c>
      <c r="GT37" s="56" t="s">
        <v>558</v>
      </c>
      <c r="GU37" s="56" t="s">
        <v>7392</v>
      </c>
      <c r="GV37" s="56" t="s">
        <v>7393</v>
      </c>
      <c r="GW37" s="56">
        <v>10</v>
      </c>
      <c r="GX37" s="56">
        <v>0</v>
      </c>
      <c r="GY37" s="56">
        <v>10</v>
      </c>
      <c r="GZ37" s="56">
        <v>0</v>
      </c>
      <c r="HA37" s="56">
        <v>0</v>
      </c>
      <c r="HB37" s="56">
        <v>0</v>
      </c>
      <c r="HD37" s="56">
        <f t="shared" si="0"/>
        <v>11518</v>
      </c>
      <c r="HE37" s="56">
        <f t="shared" si="1"/>
        <v>728</v>
      </c>
      <c r="HF37" s="56">
        <f t="shared" si="2"/>
        <v>16227</v>
      </c>
    </row>
    <row r="38" spans="1:214" ht="12.75" customHeight="1" x14ac:dyDescent="0.3">
      <c r="A38" s="56" t="s">
        <v>224</v>
      </c>
      <c r="B38" s="56">
        <v>19</v>
      </c>
      <c r="C38" s="56" t="s">
        <v>249</v>
      </c>
      <c r="D38" s="56" t="s">
        <v>3695</v>
      </c>
      <c r="E38" s="56" t="s">
        <v>2447</v>
      </c>
      <c r="F38" s="56" t="s">
        <v>907</v>
      </c>
      <c r="G38" s="56">
        <v>18.5</v>
      </c>
      <c r="H38" s="56">
        <v>0</v>
      </c>
      <c r="I38" s="56" t="s">
        <v>6841</v>
      </c>
      <c r="J38" s="56" t="s">
        <v>39</v>
      </c>
      <c r="L38" s="56" t="s">
        <v>369</v>
      </c>
      <c r="M38" s="56">
        <v>0</v>
      </c>
      <c r="N38" s="56">
        <v>0</v>
      </c>
      <c r="O38" s="56">
        <v>0</v>
      </c>
      <c r="P38" s="56">
        <v>0</v>
      </c>
      <c r="Q38" s="56">
        <v>0</v>
      </c>
      <c r="R38" s="56">
        <v>0</v>
      </c>
      <c r="S38" s="56">
        <v>0</v>
      </c>
      <c r="T38" s="56">
        <v>4</v>
      </c>
      <c r="U38" s="56">
        <v>0</v>
      </c>
      <c r="V38" s="56">
        <v>0</v>
      </c>
      <c r="W38" s="56">
        <v>0</v>
      </c>
      <c r="X38" s="56">
        <v>0</v>
      </c>
      <c r="Y38" s="56">
        <v>0</v>
      </c>
      <c r="Z38" s="56">
        <v>0</v>
      </c>
      <c r="AA38" s="56">
        <v>4</v>
      </c>
      <c r="AB38" s="56">
        <v>0</v>
      </c>
      <c r="AC38" s="56">
        <v>0</v>
      </c>
      <c r="AD38" s="56">
        <v>0</v>
      </c>
      <c r="AE38" s="56">
        <v>0</v>
      </c>
      <c r="AF38" s="56">
        <v>0</v>
      </c>
      <c r="AG38" s="56">
        <v>0</v>
      </c>
      <c r="AH38" s="56">
        <v>0</v>
      </c>
      <c r="AI38" s="56">
        <v>0</v>
      </c>
      <c r="AJ38" s="56">
        <v>0</v>
      </c>
      <c r="AK38" s="56">
        <v>0</v>
      </c>
      <c r="AL38" s="56">
        <v>0</v>
      </c>
      <c r="AM38" s="56">
        <v>0</v>
      </c>
      <c r="AN38" s="56">
        <v>0</v>
      </c>
      <c r="AO38" s="56">
        <v>0</v>
      </c>
      <c r="AP38" s="56">
        <v>0</v>
      </c>
      <c r="AQ38" s="56">
        <v>0</v>
      </c>
      <c r="AR38" s="56">
        <v>0</v>
      </c>
      <c r="AS38" s="56">
        <v>0</v>
      </c>
      <c r="AT38" s="56">
        <v>0</v>
      </c>
      <c r="AU38" s="56">
        <v>0</v>
      </c>
      <c r="AV38" s="56">
        <v>0</v>
      </c>
      <c r="AW38" s="56">
        <v>0</v>
      </c>
      <c r="AX38" s="56">
        <v>4</v>
      </c>
      <c r="AY38" s="56">
        <v>0</v>
      </c>
      <c r="AZ38" s="56">
        <v>0</v>
      </c>
      <c r="BA38" s="56">
        <v>0</v>
      </c>
      <c r="BB38" s="56">
        <v>0</v>
      </c>
      <c r="BC38" s="56">
        <v>0</v>
      </c>
      <c r="BD38" s="56">
        <v>0</v>
      </c>
      <c r="BE38" s="56">
        <v>4</v>
      </c>
      <c r="BF38" s="56">
        <v>1</v>
      </c>
      <c r="BG38" s="56">
        <v>0</v>
      </c>
      <c r="BH38" s="56">
        <v>0</v>
      </c>
      <c r="BI38" s="56">
        <v>0</v>
      </c>
      <c r="BJ38" s="56" t="s">
        <v>1924</v>
      </c>
      <c r="BK38" s="56">
        <v>92993</v>
      </c>
      <c r="BL38" s="56" t="s">
        <v>370</v>
      </c>
      <c r="BM38" s="56">
        <v>122600</v>
      </c>
      <c r="BN38" s="56">
        <v>94</v>
      </c>
      <c r="BO38" s="56">
        <v>130858</v>
      </c>
      <c r="BP38" s="56">
        <v>45403</v>
      </c>
      <c r="BQ38" s="56">
        <v>4</v>
      </c>
      <c r="BR38" s="56">
        <v>155373.39000000001</v>
      </c>
      <c r="BS38" s="56">
        <v>165568</v>
      </c>
      <c r="BT38" s="56">
        <v>16868</v>
      </c>
      <c r="BU38" s="56">
        <v>48555</v>
      </c>
      <c r="BV38" s="56">
        <v>20123</v>
      </c>
      <c r="BW38" s="56">
        <v>26031</v>
      </c>
      <c r="BX38" s="56">
        <v>7465</v>
      </c>
      <c r="BY38" s="56">
        <v>102174</v>
      </c>
      <c r="BZ38" s="56">
        <v>26554</v>
      </c>
      <c r="CA38" s="56">
        <v>145596</v>
      </c>
      <c r="CB38" s="56">
        <v>22</v>
      </c>
      <c r="CC38" s="56">
        <v>4300</v>
      </c>
      <c r="CD38" s="56">
        <v>1070</v>
      </c>
      <c r="CE38" s="56">
        <v>2104</v>
      </c>
      <c r="CF38" s="56">
        <v>660</v>
      </c>
      <c r="CG38" s="56">
        <v>8134</v>
      </c>
      <c r="CH38" s="56">
        <v>8156</v>
      </c>
      <c r="CI38" s="56">
        <v>5</v>
      </c>
      <c r="CJ38" s="56">
        <v>5309</v>
      </c>
      <c r="CK38" s="56" t="s">
        <v>3612</v>
      </c>
      <c r="CL38" s="56">
        <v>3469</v>
      </c>
      <c r="CM38" s="56">
        <v>8778</v>
      </c>
      <c r="CN38" s="56">
        <v>4857</v>
      </c>
      <c r="CO38" s="56">
        <v>13640</v>
      </c>
      <c r="CP38" s="56">
        <v>5</v>
      </c>
      <c r="CQ38" s="56">
        <v>194</v>
      </c>
      <c r="CR38" s="56" t="s">
        <v>7394</v>
      </c>
      <c r="CS38" s="56">
        <v>0</v>
      </c>
      <c r="CT38" s="56">
        <v>194</v>
      </c>
      <c r="CU38" s="56">
        <v>199</v>
      </c>
      <c r="CV38" s="56">
        <v>35723</v>
      </c>
      <c r="CW38" s="56">
        <v>356</v>
      </c>
      <c r="CX38" s="56">
        <v>8529</v>
      </c>
      <c r="CY38" s="56">
        <v>0</v>
      </c>
      <c r="CZ38" s="56">
        <v>0</v>
      </c>
      <c r="DA38" s="56">
        <v>0</v>
      </c>
      <c r="DB38" s="56">
        <v>7.8</v>
      </c>
      <c r="DC38" s="56">
        <v>16.899999999999999</v>
      </c>
      <c r="DD38" s="56">
        <v>24.7</v>
      </c>
      <c r="DE38" s="56">
        <v>12</v>
      </c>
      <c r="DF38" s="56">
        <v>1100</v>
      </c>
      <c r="DG38" s="56">
        <v>150051</v>
      </c>
      <c r="DH38" s="56">
        <v>34983</v>
      </c>
      <c r="DI38" s="56">
        <v>65618</v>
      </c>
      <c r="DJ38" s="56">
        <v>10605</v>
      </c>
      <c r="DK38" s="56">
        <v>261257</v>
      </c>
      <c r="DL38" s="56">
        <v>5727</v>
      </c>
      <c r="DM38" s="56" t="s">
        <v>7383</v>
      </c>
      <c r="DN38" s="56">
        <v>1129</v>
      </c>
      <c r="DO38" s="56">
        <v>6856</v>
      </c>
      <c r="DP38" s="56">
        <v>17174</v>
      </c>
      <c r="DQ38" s="56">
        <v>25072</v>
      </c>
      <c r="DR38" s="56">
        <v>9680</v>
      </c>
      <c r="DS38" s="56">
        <v>0</v>
      </c>
      <c r="DT38" s="56">
        <v>0</v>
      </c>
      <c r="DU38" s="56">
        <v>0</v>
      </c>
      <c r="DV38" s="56">
        <v>24378</v>
      </c>
      <c r="DW38" s="56">
        <v>11257</v>
      </c>
      <c r="DX38" s="56">
        <v>52</v>
      </c>
      <c r="DY38" s="56">
        <v>63</v>
      </c>
      <c r="DZ38" s="56">
        <v>73</v>
      </c>
      <c r="EA38" s="56">
        <v>63250</v>
      </c>
      <c r="EB38" s="56" t="s">
        <v>558</v>
      </c>
      <c r="EC38" s="56" t="s">
        <v>778</v>
      </c>
      <c r="ED38" s="56">
        <v>18411</v>
      </c>
      <c r="EE38" s="56">
        <v>165</v>
      </c>
      <c r="EF38" s="56">
        <v>323100</v>
      </c>
      <c r="EG38" s="56">
        <v>0</v>
      </c>
      <c r="EH38" s="56" t="s">
        <v>778</v>
      </c>
      <c r="EI38" s="56">
        <v>2</v>
      </c>
      <c r="EJ38" s="56">
        <v>196446</v>
      </c>
      <c r="EK38" s="56">
        <v>234</v>
      </c>
      <c r="EL38" s="56">
        <v>509</v>
      </c>
      <c r="EM38" s="56">
        <v>773573</v>
      </c>
      <c r="EN38" s="56">
        <v>281015</v>
      </c>
      <c r="EO38" s="56">
        <v>1182</v>
      </c>
      <c r="EP38" s="56">
        <v>36933.149999999761</v>
      </c>
      <c r="EQ38" s="56">
        <v>9199.2799999999788</v>
      </c>
      <c r="ER38" s="56">
        <v>11556.07999999994</v>
      </c>
      <c r="ES38" s="56">
        <v>4495.0300000000007</v>
      </c>
      <c r="ET38" s="56">
        <v>4115</v>
      </c>
      <c r="EU38" s="56">
        <v>7486.66</v>
      </c>
      <c r="EV38" s="56" t="s">
        <v>3591</v>
      </c>
      <c r="EW38" s="56">
        <v>0</v>
      </c>
      <c r="EX38" s="56">
        <v>11760</v>
      </c>
      <c r="EY38" s="56">
        <v>2020</v>
      </c>
      <c r="EZ38" s="56" t="s">
        <v>3613</v>
      </c>
      <c r="FA38" s="56">
        <v>0</v>
      </c>
      <c r="FB38" s="56">
        <v>0</v>
      </c>
      <c r="FC38" s="56">
        <v>0</v>
      </c>
      <c r="FD38" s="56">
        <v>8788</v>
      </c>
      <c r="FE38" s="56">
        <v>0</v>
      </c>
      <c r="FF38" s="56">
        <v>0</v>
      </c>
      <c r="FG38" s="56">
        <v>97535.199999999677</v>
      </c>
      <c r="FH38" s="56">
        <v>36005</v>
      </c>
      <c r="FI38" s="56">
        <v>103437</v>
      </c>
      <c r="FJ38" s="56">
        <v>7577</v>
      </c>
      <c r="FK38" s="56">
        <v>17000</v>
      </c>
      <c r="FL38" s="56">
        <v>237800</v>
      </c>
      <c r="FM38" s="56">
        <v>1553942.1999999997</v>
      </c>
      <c r="FN38" s="56">
        <v>8267</v>
      </c>
      <c r="FO38" s="56">
        <v>0</v>
      </c>
      <c r="FP38" s="56">
        <v>18362</v>
      </c>
      <c r="FQ38" s="56">
        <v>776</v>
      </c>
      <c r="FR38" s="56">
        <v>0</v>
      </c>
      <c r="FS38" s="56">
        <v>3464</v>
      </c>
      <c r="FT38" s="56">
        <v>0</v>
      </c>
      <c r="FU38" s="56">
        <v>31471</v>
      </c>
      <c r="FV38" s="56">
        <v>29537</v>
      </c>
      <c r="FW38" s="56">
        <v>91877</v>
      </c>
      <c r="FX38" s="56">
        <v>1462065.1999999997</v>
      </c>
      <c r="FY38" s="56">
        <v>798307</v>
      </c>
      <c r="FZ38" s="56">
        <v>808200</v>
      </c>
      <c r="GA38" s="56">
        <v>219600</v>
      </c>
      <c r="GB38" s="56">
        <v>98600</v>
      </c>
      <c r="GC38" s="56">
        <v>347300</v>
      </c>
      <c r="GD38" s="56">
        <v>1473700</v>
      </c>
      <c r="GE38" s="56">
        <v>107000</v>
      </c>
      <c r="GF38" s="56">
        <v>1366700</v>
      </c>
      <c r="GG38" s="56">
        <v>195400</v>
      </c>
      <c r="GH38" s="56">
        <v>0</v>
      </c>
      <c r="GI38" s="56">
        <v>0</v>
      </c>
      <c r="GJ38" s="56">
        <v>0</v>
      </c>
      <c r="GK38" s="56">
        <v>0</v>
      </c>
      <c r="GL38" s="56">
        <v>0</v>
      </c>
      <c r="GM38" s="56">
        <v>0</v>
      </c>
      <c r="GN38" s="56">
        <v>0</v>
      </c>
      <c r="GO38" s="56" t="s">
        <v>6897</v>
      </c>
      <c r="GP38" s="56" t="s">
        <v>6897</v>
      </c>
      <c r="GQ38" s="56" t="s">
        <v>558</v>
      </c>
      <c r="GR38" s="56" t="s">
        <v>558</v>
      </c>
      <c r="GS38" s="56" t="s">
        <v>558</v>
      </c>
      <c r="GT38" s="56" t="s">
        <v>558</v>
      </c>
      <c r="GU38" s="56" t="s">
        <v>558</v>
      </c>
      <c r="GV38" s="56" t="s">
        <v>7395</v>
      </c>
      <c r="GW38" s="56">
        <v>4</v>
      </c>
      <c r="GX38" s="56">
        <v>0</v>
      </c>
      <c r="GY38" s="56">
        <v>4</v>
      </c>
      <c r="GZ38" s="56">
        <v>0</v>
      </c>
      <c r="HA38" s="56">
        <v>0</v>
      </c>
      <c r="HB38" s="56">
        <v>0</v>
      </c>
      <c r="HD38" s="56" t="str">
        <f t="shared" si="0"/>
        <v>..</v>
      </c>
      <c r="HE38" s="56" t="str">
        <f t="shared" si="1"/>
        <v>..</v>
      </c>
      <c r="HF38" s="56" t="str">
        <f t="shared" si="2"/>
        <v>..</v>
      </c>
    </row>
    <row r="39" spans="1:214" ht="12.75" customHeight="1" x14ac:dyDescent="0.3">
      <c r="A39" s="56" t="s">
        <v>224</v>
      </c>
      <c r="B39" s="56">
        <v>20</v>
      </c>
      <c r="C39" s="56" t="s">
        <v>249</v>
      </c>
      <c r="D39" s="56" t="s">
        <v>3696</v>
      </c>
      <c r="E39" s="56" t="s">
        <v>2448</v>
      </c>
      <c r="F39" s="56" t="s">
        <v>907</v>
      </c>
      <c r="G39" s="56">
        <v>21</v>
      </c>
      <c r="H39" s="56">
        <v>0</v>
      </c>
      <c r="I39" s="56" t="s">
        <v>6841</v>
      </c>
      <c r="J39" s="56" t="s">
        <v>39</v>
      </c>
      <c r="L39" s="56" t="s">
        <v>371</v>
      </c>
      <c r="M39" s="56">
        <v>4</v>
      </c>
      <c r="N39" s="56">
        <v>0</v>
      </c>
      <c r="O39" s="56">
        <v>0</v>
      </c>
      <c r="P39" s="56">
        <v>6</v>
      </c>
      <c r="Q39" s="56">
        <v>1</v>
      </c>
      <c r="R39" s="56">
        <v>1</v>
      </c>
      <c r="S39" s="56">
        <v>4</v>
      </c>
      <c r="T39" s="56">
        <v>0</v>
      </c>
      <c r="U39" s="56">
        <v>0</v>
      </c>
      <c r="V39" s="56">
        <v>0</v>
      </c>
      <c r="W39" s="56">
        <v>0</v>
      </c>
      <c r="X39" s="56">
        <v>0</v>
      </c>
      <c r="Y39" s="56">
        <v>0</v>
      </c>
      <c r="Z39" s="56">
        <v>0</v>
      </c>
      <c r="AA39" s="56">
        <v>16</v>
      </c>
      <c r="AB39" s="56">
        <v>0</v>
      </c>
      <c r="AC39" s="56">
        <v>0</v>
      </c>
      <c r="AD39" s="56">
        <v>0</v>
      </c>
      <c r="AE39" s="56">
        <v>0</v>
      </c>
      <c r="AF39" s="56">
        <v>0</v>
      </c>
      <c r="AG39" s="56">
        <v>0</v>
      </c>
      <c r="AH39" s="56">
        <v>0</v>
      </c>
      <c r="AI39" s="56">
        <v>0</v>
      </c>
      <c r="AJ39" s="56">
        <v>3</v>
      </c>
      <c r="AK39" s="56">
        <v>3</v>
      </c>
      <c r="AL39" s="56">
        <v>0</v>
      </c>
      <c r="AM39" s="56">
        <v>0</v>
      </c>
      <c r="AN39" s="56">
        <v>0</v>
      </c>
      <c r="AO39" s="56">
        <v>0</v>
      </c>
      <c r="AP39" s="56">
        <v>6</v>
      </c>
      <c r="AQ39" s="56">
        <v>4</v>
      </c>
      <c r="AR39" s="56">
        <v>0</v>
      </c>
      <c r="AS39" s="56">
        <v>0</v>
      </c>
      <c r="AT39" s="56">
        <v>6</v>
      </c>
      <c r="AU39" s="56">
        <v>1</v>
      </c>
      <c r="AV39" s="56">
        <v>1</v>
      </c>
      <c r="AW39" s="56">
        <v>4</v>
      </c>
      <c r="AX39" s="56">
        <v>0</v>
      </c>
      <c r="AY39" s="56">
        <v>3</v>
      </c>
      <c r="AZ39" s="56">
        <v>3</v>
      </c>
      <c r="BA39" s="56">
        <v>0</v>
      </c>
      <c r="BB39" s="56">
        <v>0</v>
      </c>
      <c r="BC39" s="56">
        <v>0</v>
      </c>
      <c r="BD39" s="56">
        <v>0</v>
      </c>
      <c r="BE39" s="56">
        <v>22</v>
      </c>
      <c r="BF39" s="56">
        <v>0.83204845814977979</v>
      </c>
      <c r="BG39" s="56">
        <v>0.16795154185022027</v>
      </c>
      <c r="BH39" s="56">
        <v>0</v>
      </c>
      <c r="BI39" s="56">
        <v>0</v>
      </c>
      <c r="BJ39" s="56" t="s">
        <v>3603</v>
      </c>
      <c r="BK39" s="56">
        <v>192086</v>
      </c>
      <c r="BL39" s="56" t="s">
        <v>3603</v>
      </c>
      <c r="BM39" s="56">
        <v>1891135</v>
      </c>
      <c r="BN39" s="56">
        <v>574</v>
      </c>
      <c r="BO39" s="56">
        <v>1277050</v>
      </c>
      <c r="BP39" s="56">
        <v>393541.1333333333</v>
      </c>
      <c r="BQ39" s="56">
        <v>16</v>
      </c>
      <c r="BR39" s="56">
        <v>511627</v>
      </c>
      <c r="BS39" s="56">
        <v>1188322</v>
      </c>
      <c r="BT39" s="56">
        <v>543859</v>
      </c>
      <c r="BU39" s="56">
        <v>196662</v>
      </c>
      <c r="BV39" s="56">
        <v>267303</v>
      </c>
      <c r="BW39" s="56">
        <v>186306</v>
      </c>
      <c r="BX39" s="56">
        <v>52804</v>
      </c>
      <c r="BY39" s="56">
        <v>703075</v>
      </c>
      <c r="BZ39" s="56">
        <v>0</v>
      </c>
      <c r="CA39" s="56">
        <v>1246934</v>
      </c>
      <c r="CB39" s="56">
        <v>2534</v>
      </c>
      <c r="CC39" s="56">
        <v>16616</v>
      </c>
      <c r="CD39" s="56">
        <v>9105</v>
      </c>
      <c r="CE39" s="56">
        <v>13323</v>
      </c>
      <c r="CF39" s="56">
        <v>3468</v>
      </c>
      <c r="CG39" s="56">
        <v>42512</v>
      </c>
      <c r="CH39" s="56">
        <v>45046</v>
      </c>
      <c r="CI39" s="56">
        <v>0</v>
      </c>
      <c r="CJ39" s="56">
        <v>13588</v>
      </c>
      <c r="CK39" s="56">
        <v>5352</v>
      </c>
      <c r="CL39" s="56">
        <v>34967</v>
      </c>
      <c r="CM39" s="56">
        <v>53907</v>
      </c>
      <c r="CN39" s="56">
        <v>0</v>
      </c>
      <c r="CO39" s="56">
        <v>53907</v>
      </c>
      <c r="CP39" s="56">
        <v>0</v>
      </c>
      <c r="CQ39" s="56">
        <v>355</v>
      </c>
      <c r="CR39" s="56">
        <v>140</v>
      </c>
      <c r="CS39" s="56">
        <v>1335</v>
      </c>
      <c r="CT39" s="56">
        <v>1830</v>
      </c>
      <c r="CU39" s="56">
        <v>1830</v>
      </c>
      <c r="CV39" s="56">
        <v>35723</v>
      </c>
      <c r="CW39" s="56">
        <v>19435</v>
      </c>
      <c r="CX39" s="56">
        <v>8529</v>
      </c>
      <c r="CY39" s="56">
        <v>2330800</v>
      </c>
      <c r="CZ39" s="56">
        <v>0</v>
      </c>
      <c r="DA39" s="56">
        <v>219</v>
      </c>
      <c r="DB39" s="56">
        <v>0</v>
      </c>
      <c r="DC39" s="56">
        <v>179.5</v>
      </c>
      <c r="DD39" s="56">
        <v>179.5</v>
      </c>
      <c r="DE39" s="56">
        <v>421</v>
      </c>
      <c r="DF39" s="56">
        <v>23486.400000000001</v>
      </c>
      <c r="DG39" s="56">
        <v>295085</v>
      </c>
      <c r="DH39" s="56">
        <v>301674</v>
      </c>
      <c r="DI39" s="56">
        <v>377807</v>
      </c>
      <c r="DJ39" s="56">
        <v>60660</v>
      </c>
      <c r="DK39" s="56">
        <v>1035226</v>
      </c>
      <c r="DL39" s="56">
        <v>24272</v>
      </c>
      <c r="DM39" s="56">
        <v>2780</v>
      </c>
      <c r="DN39" s="56">
        <v>16257</v>
      </c>
      <c r="DO39" s="56">
        <v>43309</v>
      </c>
      <c r="DP39" s="56">
        <v>76974</v>
      </c>
      <c r="DQ39" s="56">
        <v>214637</v>
      </c>
      <c r="DR39" s="56">
        <v>46020</v>
      </c>
      <c r="DS39" s="56">
        <v>8289</v>
      </c>
      <c r="DT39" s="56">
        <v>0</v>
      </c>
      <c r="DU39" s="56">
        <v>250</v>
      </c>
      <c r="DV39" s="56">
        <v>77503</v>
      </c>
      <c r="DW39" s="56">
        <v>59206</v>
      </c>
      <c r="DX39" s="56">
        <v>62.9</v>
      </c>
      <c r="DY39" s="56">
        <v>75.7</v>
      </c>
      <c r="DZ39" s="56">
        <v>88.1</v>
      </c>
      <c r="EA39" s="56">
        <v>433100</v>
      </c>
      <c r="EB39" s="56" t="s">
        <v>558</v>
      </c>
      <c r="EC39" s="56" t="s">
        <v>55</v>
      </c>
      <c r="ED39" s="56">
        <v>73051</v>
      </c>
      <c r="EE39" s="56">
        <v>493</v>
      </c>
      <c r="EF39" s="56">
        <v>3230647</v>
      </c>
      <c r="EG39" s="56">
        <v>0</v>
      </c>
      <c r="EH39" s="56" t="s">
        <v>56</v>
      </c>
      <c r="EI39" s="56">
        <v>16</v>
      </c>
      <c r="EJ39" s="56">
        <v>8595122</v>
      </c>
      <c r="EK39" s="56">
        <v>65</v>
      </c>
      <c r="EL39" s="56">
        <v>45</v>
      </c>
      <c r="EM39" s="56">
        <v>5584917</v>
      </c>
      <c r="EN39" s="56">
        <v>2223459</v>
      </c>
      <c r="EO39" s="56">
        <v>52408</v>
      </c>
      <c r="EP39" s="56">
        <v>116980</v>
      </c>
      <c r="EQ39" s="56">
        <v>78070</v>
      </c>
      <c r="ER39" s="56">
        <v>73170</v>
      </c>
      <c r="ES39" s="56">
        <v>35909</v>
      </c>
      <c r="ET39" s="56">
        <v>52883</v>
      </c>
      <c r="EU39" s="56">
        <v>12259</v>
      </c>
      <c r="EV39" s="56">
        <v>2026</v>
      </c>
      <c r="EW39" s="56">
        <v>13977</v>
      </c>
      <c r="EX39" s="56">
        <v>9259</v>
      </c>
      <c r="EY39" s="56">
        <v>3612</v>
      </c>
      <c r="EZ39" s="56">
        <v>15921</v>
      </c>
      <c r="FA39" s="56">
        <v>1594</v>
      </c>
      <c r="FB39" s="56">
        <v>0</v>
      </c>
      <c r="FC39" s="56">
        <v>0</v>
      </c>
      <c r="FD39" s="56">
        <v>87124</v>
      </c>
      <c r="FE39" s="56">
        <v>78049</v>
      </c>
      <c r="FF39" s="56">
        <v>5153</v>
      </c>
      <c r="FG39" s="56">
        <v>638394</v>
      </c>
      <c r="FH39" s="56">
        <v>100009</v>
      </c>
      <c r="FI39" s="56">
        <v>516209</v>
      </c>
      <c r="FJ39" s="56">
        <v>26528</v>
      </c>
      <c r="FK39" s="56">
        <v>1205</v>
      </c>
      <c r="FL39" s="56">
        <v>1075062</v>
      </c>
      <c r="FM39" s="56">
        <v>10165783</v>
      </c>
      <c r="FN39" s="56">
        <v>49399</v>
      </c>
      <c r="FO39" s="56">
        <v>0</v>
      </c>
      <c r="FP39" s="56">
        <v>10226</v>
      </c>
      <c r="FQ39" s="56">
        <v>23480</v>
      </c>
      <c r="FR39" s="56">
        <v>0</v>
      </c>
      <c r="FS39" s="56">
        <v>232404</v>
      </c>
      <c r="FT39" s="56">
        <v>36362</v>
      </c>
      <c r="FU39" s="56">
        <v>279709</v>
      </c>
      <c r="FV39" s="56">
        <v>331</v>
      </c>
      <c r="FW39" s="56">
        <v>631911</v>
      </c>
      <c r="FX39" s="56">
        <v>9533872</v>
      </c>
      <c r="FY39" s="56">
        <v>6860201</v>
      </c>
      <c r="FZ39" s="56">
        <v>5656697</v>
      </c>
      <c r="GA39" s="56">
        <v>2223459</v>
      </c>
      <c r="GB39" s="56">
        <v>700000</v>
      </c>
      <c r="GC39" s="56">
        <v>1719013</v>
      </c>
      <c r="GD39" s="56">
        <v>10299169</v>
      </c>
      <c r="GE39" s="56">
        <v>631911</v>
      </c>
      <c r="GF39" s="56">
        <v>9667258</v>
      </c>
      <c r="GG39" s="56">
        <v>2470201</v>
      </c>
      <c r="GH39" s="56">
        <v>0</v>
      </c>
      <c r="GI39" s="56">
        <v>0</v>
      </c>
      <c r="GJ39" s="56">
        <v>0</v>
      </c>
      <c r="GK39" s="56">
        <v>0</v>
      </c>
      <c r="GL39" s="56">
        <v>0</v>
      </c>
      <c r="GM39" s="56">
        <v>0</v>
      </c>
      <c r="GN39" s="56">
        <v>0</v>
      </c>
      <c r="GO39" s="56" t="s">
        <v>3597</v>
      </c>
      <c r="GP39" s="56" t="s">
        <v>3597</v>
      </c>
      <c r="GQ39" s="56" t="s">
        <v>7396</v>
      </c>
      <c r="GR39" s="56">
        <v>0</v>
      </c>
      <c r="GS39" s="56">
        <v>0</v>
      </c>
      <c r="GT39" s="56">
        <v>0</v>
      </c>
      <c r="GU39" s="56" t="s">
        <v>3645</v>
      </c>
      <c r="GV39" s="56" t="s">
        <v>7397</v>
      </c>
      <c r="GW39" s="56">
        <v>16</v>
      </c>
      <c r="GX39" s="56">
        <v>6</v>
      </c>
      <c r="GY39" s="56">
        <v>16</v>
      </c>
      <c r="GZ39" s="56">
        <v>6</v>
      </c>
      <c r="HA39" s="56">
        <v>0</v>
      </c>
      <c r="HB39" s="56">
        <v>0</v>
      </c>
      <c r="HD39" s="56">
        <f t="shared" si="0"/>
        <v>53907</v>
      </c>
      <c r="HE39" s="56">
        <f t="shared" si="1"/>
        <v>1830</v>
      </c>
      <c r="HF39" s="56">
        <f t="shared" si="2"/>
        <v>43309</v>
      </c>
    </row>
    <row r="40" spans="1:214" ht="12.75" customHeight="1" x14ac:dyDescent="0.3">
      <c r="A40" s="56" t="s">
        <v>224</v>
      </c>
      <c r="B40" s="56">
        <v>21</v>
      </c>
      <c r="C40" s="56" t="s">
        <v>249</v>
      </c>
      <c r="D40" s="56" t="s">
        <v>3697</v>
      </c>
      <c r="E40" s="56" t="s">
        <v>2449</v>
      </c>
      <c r="F40" s="56" t="s">
        <v>907</v>
      </c>
      <c r="G40" s="56">
        <v>19</v>
      </c>
      <c r="H40" s="56">
        <v>0</v>
      </c>
      <c r="I40" s="56" t="s">
        <v>6841</v>
      </c>
      <c r="J40" s="56" t="s">
        <v>39</v>
      </c>
      <c r="L40" s="56" t="s">
        <v>373</v>
      </c>
      <c r="M40" s="56">
        <v>2</v>
      </c>
      <c r="N40" s="56">
        <v>0</v>
      </c>
      <c r="O40" s="56">
        <v>5</v>
      </c>
      <c r="P40" s="56">
        <v>0</v>
      </c>
      <c r="Q40" s="56">
        <v>0</v>
      </c>
      <c r="R40" s="56">
        <v>0</v>
      </c>
      <c r="S40" s="56">
        <v>0</v>
      </c>
      <c r="T40" s="56">
        <v>0</v>
      </c>
      <c r="U40" s="56">
        <v>5</v>
      </c>
      <c r="V40" s="56">
        <v>0</v>
      </c>
      <c r="W40" s="56">
        <v>0</v>
      </c>
      <c r="X40" s="56">
        <v>0</v>
      </c>
      <c r="Y40" s="56">
        <v>0</v>
      </c>
      <c r="Z40" s="56">
        <v>0</v>
      </c>
      <c r="AA40" s="56">
        <v>12</v>
      </c>
      <c r="AB40" s="56">
        <v>0</v>
      </c>
      <c r="AC40" s="56">
        <v>0</v>
      </c>
      <c r="AD40" s="56">
        <v>0</v>
      </c>
      <c r="AE40" s="56">
        <v>0</v>
      </c>
      <c r="AF40" s="56">
        <v>0</v>
      </c>
      <c r="AG40" s="56">
        <v>0</v>
      </c>
      <c r="AH40" s="56">
        <v>0</v>
      </c>
      <c r="AI40" s="56">
        <v>0</v>
      </c>
      <c r="AJ40" s="56">
        <v>0</v>
      </c>
      <c r="AK40" s="56">
        <v>0</v>
      </c>
      <c r="AL40" s="56">
        <v>0</v>
      </c>
      <c r="AM40" s="56">
        <v>0</v>
      </c>
      <c r="AN40" s="56">
        <v>0</v>
      </c>
      <c r="AO40" s="56">
        <v>0</v>
      </c>
      <c r="AP40" s="56">
        <v>0</v>
      </c>
      <c r="AQ40" s="56">
        <v>2</v>
      </c>
      <c r="AR40" s="56">
        <v>0</v>
      </c>
      <c r="AS40" s="56">
        <v>5</v>
      </c>
      <c r="AT40" s="56">
        <v>0</v>
      </c>
      <c r="AU40" s="56">
        <v>0</v>
      </c>
      <c r="AV40" s="56">
        <v>0</v>
      </c>
      <c r="AW40" s="56">
        <v>0</v>
      </c>
      <c r="AX40" s="56">
        <v>0</v>
      </c>
      <c r="AY40" s="56">
        <v>5</v>
      </c>
      <c r="AZ40" s="56">
        <v>0</v>
      </c>
      <c r="BA40" s="56">
        <v>0</v>
      </c>
      <c r="BB40" s="56">
        <v>0</v>
      </c>
      <c r="BC40" s="56">
        <v>0</v>
      </c>
      <c r="BD40" s="56">
        <v>0</v>
      </c>
      <c r="BE40" s="56">
        <v>12</v>
      </c>
      <c r="BF40" s="56">
        <v>1</v>
      </c>
      <c r="BG40" s="56">
        <v>0</v>
      </c>
      <c r="BH40" s="56">
        <v>0</v>
      </c>
      <c r="BI40" s="56">
        <v>0</v>
      </c>
      <c r="BJ40" s="56" t="s">
        <v>2746</v>
      </c>
      <c r="BK40" s="56">
        <v>181855</v>
      </c>
      <c r="BL40" s="56" t="s">
        <v>2746</v>
      </c>
      <c r="BM40" s="56">
        <v>540529</v>
      </c>
      <c r="BN40" s="56">
        <v>268</v>
      </c>
      <c r="BO40" s="56">
        <v>582257</v>
      </c>
      <c r="BP40" s="56">
        <v>166910</v>
      </c>
      <c r="BQ40" s="56">
        <v>12</v>
      </c>
      <c r="BR40" s="56">
        <v>17148</v>
      </c>
      <c r="BS40" s="56">
        <v>399881</v>
      </c>
      <c r="BT40" s="56">
        <v>3172</v>
      </c>
      <c r="BU40" s="56">
        <v>91530</v>
      </c>
      <c r="BV40" s="56">
        <v>64690</v>
      </c>
      <c r="BW40" s="56">
        <v>59756</v>
      </c>
      <c r="BX40" s="56">
        <v>18331</v>
      </c>
      <c r="BY40" s="56">
        <v>234307</v>
      </c>
      <c r="BZ40" s="56">
        <v>25706</v>
      </c>
      <c r="CA40" s="56">
        <v>263185</v>
      </c>
      <c r="CB40" s="56">
        <v>102</v>
      </c>
      <c r="CC40" s="56">
        <v>7912</v>
      </c>
      <c r="CD40" s="56">
        <v>3913</v>
      </c>
      <c r="CE40" s="56">
        <v>7072</v>
      </c>
      <c r="CF40" s="56">
        <v>801</v>
      </c>
      <c r="CG40" s="56">
        <v>19698</v>
      </c>
      <c r="CH40" s="56">
        <v>19800</v>
      </c>
      <c r="CI40" s="56">
        <v>0</v>
      </c>
      <c r="CJ40" s="56">
        <v>4584</v>
      </c>
      <c r="CK40" s="56">
        <v>512</v>
      </c>
      <c r="CL40" s="56">
        <v>3943</v>
      </c>
      <c r="CM40" s="56">
        <v>9039</v>
      </c>
      <c r="CN40" s="56">
        <v>1071</v>
      </c>
      <c r="CO40" s="56">
        <v>10110</v>
      </c>
      <c r="CP40" s="56">
        <v>0</v>
      </c>
      <c r="CQ40" s="56">
        <v>150</v>
      </c>
      <c r="CR40" s="56">
        <v>17</v>
      </c>
      <c r="CS40" s="56">
        <v>2</v>
      </c>
      <c r="CT40" s="56">
        <v>169</v>
      </c>
      <c r="CU40" s="56">
        <v>169</v>
      </c>
      <c r="CV40" s="56">
        <v>31770</v>
      </c>
      <c r="CW40" s="56">
        <v>7328</v>
      </c>
      <c r="CX40" s="56">
        <v>9147</v>
      </c>
      <c r="CY40" s="56">
        <v>0</v>
      </c>
      <c r="CZ40" s="56">
        <v>0</v>
      </c>
      <c r="DA40" s="56">
        <v>0</v>
      </c>
      <c r="DB40" s="56">
        <v>5.2</v>
      </c>
      <c r="DC40" s="56">
        <v>48.5</v>
      </c>
      <c r="DD40" s="56">
        <v>53.7</v>
      </c>
      <c r="DE40" s="56">
        <v>180</v>
      </c>
      <c r="DF40" s="56">
        <v>4000</v>
      </c>
      <c r="DG40" s="56">
        <v>194833</v>
      </c>
      <c r="DH40" s="56">
        <v>81087</v>
      </c>
      <c r="DI40" s="56">
        <v>133594</v>
      </c>
      <c r="DJ40" s="56">
        <v>17769</v>
      </c>
      <c r="DK40" s="56">
        <v>427283</v>
      </c>
      <c r="DL40" s="56">
        <v>4751</v>
      </c>
      <c r="DM40" s="56">
        <v>391</v>
      </c>
      <c r="DN40" s="56">
        <v>1256</v>
      </c>
      <c r="DO40" s="56">
        <v>6398</v>
      </c>
      <c r="DP40" s="56">
        <v>12990</v>
      </c>
      <c r="DQ40" s="56">
        <v>15429</v>
      </c>
      <c r="DR40" s="56">
        <v>8420</v>
      </c>
      <c r="DS40" s="56">
        <v>0</v>
      </c>
      <c r="DT40" s="56">
        <v>0</v>
      </c>
      <c r="DU40" s="56">
        <v>0</v>
      </c>
      <c r="DV40" s="56">
        <v>1137</v>
      </c>
      <c r="DW40" s="56">
        <v>1137</v>
      </c>
      <c r="DX40" s="56" t="s">
        <v>558</v>
      </c>
      <c r="DY40" s="56" t="s">
        <v>558</v>
      </c>
      <c r="DZ40" s="56">
        <v>87</v>
      </c>
      <c r="EA40" s="56">
        <v>143085</v>
      </c>
      <c r="EB40" s="56">
        <v>2694</v>
      </c>
      <c r="EC40" s="56" t="s">
        <v>55</v>
      </c>
      <c r="ED40" s="56">
        <v>21027</v>
      </c>
      <c r="EE40" s="56">
        <v>26</v>
      </c>
      <c r="EF40" s="56">
        <v>1275559</v>
      </c>
      <c r="EG40" s="56">
        <v>0</v>
      </c>
      <c r="EH40" s="56" t="s">
        <v>558</v>
      </c>
      <c r="EI40" s="56">
        <v>8</v>
      </c>
      <c r="EJ40" s="56">
        <v>39112</v>
      </c>
      <c r="EK40" s="56">
        <v>291</v>
      </c>
      <c r="EL40" s="56">
        <v>75</v>
      </c>
      <c r="EM40" s="56">
        <v>1487995</v>
      </c>
      <c r="EN40" s="56">
        <v>988985</v>
      </c>
      <c r="EO40" s="56">
        <v>7000</v>
      </c>
      <c r="EP40" s="56">
        <v>85190</v>
      </c>
      <c r="EQ40" s="56">
        <v>30000</v>
      </c>
      <c r="ER40" s="56">
        <v>35500</v>
      </c>
      <c r="ES40" s="56">
        <v>5500</v>
      </c>
      <c r="ET40" s="56">
        <v>15546</v>
      </c>
      <c r="EU40" s="56">
        <v>7028</v>
      </c>
      <c r="EV40" s="56">
        <v>781</v>
      </c>
      <c r="EW40" s="56">
        <v>5.94</v>
      </c>
      <c r="EX40" s="56">
        <v>4136.63</v>
      </c>
      <c r="EY40" s="56">
        <v>7320</v>
      </c>
      <c r="EZ40" s="56">
        <v>7113.37</v>
      </c>
      <c r="FA40" s="56">
        <v>0</v>
      </c>
      <c r="FB40" s="56">
        <v>0</v>
      </c>
      <c r="FC40" s="56">
        <v>0</v>
      </c>
      <c r="FD40" s="56">
        <v>0</v>
      </c>
      <c r="FE40" s="56">
        <v>0</v>
      </c>
      <c r="FF40" s="56">
        <v>0</v>
      </c>
      <c r="FG40" s="56">
        <v>205120.94</v>
      </c>
      <c r="FH40" s="56">
        <v>30160</v>
      </c>
      <c r="FI40" s="56">
        <v>328798</v>
      </c>
      <c r="FJ40" s="56">
        <v>17308</v>
      </c>
      <c r="FK40" s="56">
        <v>0</v>
      </c>
      <c r="FL40" s="56">
        <v>183090</v>
      </c>
      <c r="FM40" s="56">
        <v>3241456.94</v>
      </c>
      <c r="FN40" s="56">
        <v>17969.310000000001</v>
      </c>
      <c r="FO40" s="56">
        <v>0</v>
      </c>
      <c r="FP40" s="56">
        <v>661.72</v>
      </c>
      <c r="FQ40" s="56">
        <v>2360</v>
      </c>
      <c r="FR40" s="56">
        <v>0</v>
      </c>
      <c r="FS40" s="56">
        <v>290961.31</v>
      </c>
      <c r="FT40" s="56">
        <v>0</v>
      </c>
      <c r="FU40" s="56">
        <v>69896</v>
      </c>
      <c r="FV40" s="56">
        <v>40057</v>
      </c>
      <c r="FW40" s="56">
        <v>421905.34</v>
      </c>
      <c r="FX40" s="56">
        <v>2819551.6</v>
      </c>
      <c r="FY40" s="56">
        <v>236540</v>
      </c>
      <c r="FZ40" s="56">
        <v>1673050</v>
      </c>
      <c r="GA40" s="56">
        <v>689990</v>
      </c>
      <c r="GB40" s="56">
        <v>142360</v>
      </c>
      <c r="GC40" s="56">
        <v>511340</v>
      </c>
      <c r="GD40" s="56">
        <v>3016740</v>
      </c>
      <c r="GE40" s="56">
        <v>321750</v>
      </c>
      <c r="GF40" s="56">
        <v>2694990</v>
      </c>
      <c r="GG40" s="56">
        <v>236540</v>
      </c>
      <c r="GH40" s="56">
        <v>0</v>
      </c>
      <c r="GI40" s="56">
        <v>0</v>
      </c>
      <c r="GJ40" s="56">
        <v>0</v>
      </c>
      <c r="GK40" s="56">
        <v>0</v>
      </c>
      <c r="GL40" s="56">
        <v>0</v>
      </c>
      <c r="GM40" s="56">
        <v>0</v>
      </c>
      <c r="GN40" s="56">
        <v>0</v>
      </c>
      <c r="GO40" s="56" t="s">
        <v>558</v>
      </c>
      <c r="GP40" s="56" t="s">
        <v>558</v>
      </c>
      <c r="GQ40" s="56" t="s">
        <v>558</v>
      </c>
      <c r="GR40" s="56" t="s">
        <v>558</v>
      </c>
      <c r="GS40" s="56" t="s">
        <v>558</v>
      </c>
      <c r="GT40" s="56" t="s">
        <v>558</v>
      </c>
      <c r="GU40" s="56" t="s">
        <v>558</v>
      </c>
      <c r="GV40" s="56" t="s">
        <v>7398</v>
      </c>
      <c r="GW40" s="56">
        <v>12</v>
      </c>
      <c r="GX40" s="56">
        <v>0</v>
      </c>
      <c r="GY40" s="56">
        <v>11</v>
      </c>
      <c r="GZ40" s="56">
        <v>1</v>
      </c>
      <c r="HA40" s="56">
        <v>0</v>
      </c>
      <c r="HB40" s="56">
        <v>0</v>
      </c>
      <c r="HD40" s="56">
        <f t="shared" si="0"/>
        <v>10110</v>
      </c>
      <c r="HE40" s="56">
        <f t="shared" si="1"/>
        <v>169</v>
      </c>
      <c r="HF40" s="56">
        <f t="shared" si="2"/>
        <v>6398</v>
      </c>
    </row>
    <row r="41" spans="1:214" ht="12.75" customHeight="1" x14ac:dyDescent="0.3">
      <c r="A41" s="56" t="s">
        <v>224</v>
      </c>
      <c r="B41" s="56">
        <v>22</v>
      </c>
      <c r="C41" s="56" t="s">
        <v>249</v>
      </c>
      <c r="D41" s="56" t="s">
        <v>3698</v>
      </c>
      <c r="E41" s="56" t="s">
        <v>2450</v>
      </c>
      <c r="F41" s="56" t="s">
        <v>907</v>
      </c>
      <c r="G41" s="56">
        <v>40</v>
      </c>
      <c r="H41" s="56">
        <v>0</v>
      </c>
      <c r="I41" s="56" t="s">
        <v>6841</v>
      </c>
      <c r="J41" s="56" t="s">
        <v>39</v>
      </c>
      <c r="L41" s="56" t="s">
        <v>374</v>
      </c>
      <c r="M41" s="56">
        <v>0</v>
      </c>
      <c r="N41" s="56">
        <v>0</v>
      </c>
      <c r="O41" s="56">
        <v>1</v>
      </c>
      <c r="P41" s="56">
        <v>1</v>
      </c>
      <c r="Q41" s="56">
        <v>1</v>
      </c>
      <c r="R41" s="56">
        <v>0</v>
      </c>
      <c r="S41" s="56">
        <v>2</v>
      </c>
      <c r="T41" s="56">
        <v>7</v>
      </c>
      <c r="U41" s="56">
        <v>0</v>
      </c>
      <c r="V41" s="56">
        <v>3</v>
      </c>
      <c r="W41" s="56">
        <v>1</v>
      </c>
      <c r="X41" s="56">
        <v>0</v>
      </c>
      <c r="Y41" s="56">
        <v>0</v>
      </c>
      <c r="Z41" s="56">
        <v>1</v>
      </c>
      <c r="AA41" s="56">
        <v>17</v>
      </c>
      <c r="AB41" s="56">
        <v>0</v>
      </c>
      <c r="AC41" s="56">
        <v>0</v>
      </c>
      <c r="AD41" s="56">
        <v>0</v>
      </c>
      <c r="AE41" s="56">
        <v>0</v>
      </c>
      <c r="AF41" s="56">
        <v>0</v>
      </c>
      <c r="AG41" s="56">
        <v>0</v>
      </c>
      <c r="AH41" s="56">
        <v>0</v>
      </c>
      <c r="AI41" s="56">
        <v>0</v>
      </c>
      <c r="AJ41" s="56">
        <v>0</v>
      </c>
      <c r="AK41" s="56">
        <v>0</v>
      </c>
      <c r="AL41" s="56">
        <v>0</v>
      </c>
      <c r="AM41" s="56">
        <v>0</v>
      </c>
      <c r="AN41" s="56">
        <v>0</v>
      </c>
      <c r="AO41" s="56">
        <v>0</v>
      </c>
      <c r="AP41" s="56">
        <v>0</v>
      </c>
      <c r="AQ41" s="56">
        <v>0</v>
      </c>
      <c r="AR41" s="56">
        <v>0</v>
      </c>
      <c r="AS41" s="56">
        <v>1</v>
      </c>
      <c r="AT41" s="56">
        <v>1</v>
      </c>
      <c r="AU41" s="56">
        <v>1</v>
      </c>
      <c r="AV41" s="56">
        <v>0</v>
      </c>
      <c r="AW41" s="56">
        <v>2</v>
      </c>
      <c r="AX41" s="56">
        <v>7</v>
      </c>
      <c r="AY41" s="56">
        <v>0</v>
      </c>
      <c r="AZ41" s="56">
        <v>3</v>
      </c>
      <c r="BA41" s="56">
        <v>1</v>
      </c>
      <c r="BB41" s="56">
        <v>0</v>
      </c>
      <c r="BC41" s="56">
        <v>0</v>
      </c>
      <c r="BD41" s="56">
        <v>1</v>
      </c>
      <c r="BE41" s="56">
        <v>17</v>
      </c>
      <c r="BF41" s="56">
        <v>1</v>
      </c>
      <c r="BG41" s="56">
        <v>0</v>
      </c>
      <c r="BH41" s="56">
        <v>0</v>
      </c>
      <c r="BI41" s="56">
        <v>0</v>
      </c>
      <c r="BJ41" s="56" t="s">
        <v>2908</v>
      </c>
      <c r="BK41" s="56">
        <v>64664</v>
      </c>
      <c r="BL41" s="56" t="s">
        <v>2908</v>
      </c>
      <c r="BM41" s="56">
        <v>307114</v>
      </c>
      <c r="BN41" s="56">
        <v>259</v>
      </c>
      <c r="BO41" s="56">
        <v>247643</v>
      </c>
      <c r="BP41" s="56">
        <v>85492</v>
      </c>
      <c r="BQ41" s="56">
        <v>16</v>
      </c>
      <c r="BR41" s="56">
        <v>85492</v>
      </c>
      <c r="BS41" s="56">
        <v>190859</v>
      </c>
      <c r="BT41" s="56">
        <v>11960</v>
      </c>
      <c r="BU41" s="56">
        <v>111846</v>
      </c>
      <c r="BV41" s="56">
        <v>2114</v>
      </c>
      <c r="BW41" s="56">
        <v>62328</v>
      </c>
      <c r="BX41" s="56" t="s">
        <v>558</v>
      </c>
      <c r="BY41" s="56" t="s">
        <v>558</v>
      </c>
      <c r="BZ41" s="56">
        <v>2474</v>
      </c>
      <c r="CA41" s="56" t="s">
        <v>558</v>
      </c>
      <c r="CB41" s="56">
        <v>0</v>
      </c>
      <c r="CC41" s="56">
        <v>9684</v>
      </c>
      <c r="CD41" s="56">
        <v>451</v>
      </c>
      <c r="CE41" s="56">
        <v>5449</v>
      </c>
      <c r="CF41" s="56">
        <v>1342</v>
      </c>
      <c r="CG41" s="56">
        <v>16926</v>
      </c>
      <c r="CH41" s="56">
        <v>16926</v>
      </c>
      <c r="CI41" s="56">
        <v>50</v>
      </c>
      <c r="CJ41" s="56">
        <v>4310</v>
      </c>
      <c r="CK41" s="56">
        <v>54</v>
      </c>
      <c r="CL41" s="56">
        <v>111</v>
      </c>
      <c r="CM41" s="56">
        <v>4475</v>
      </c>
      <c r="CN41" s="56">
        <v>1121</v>
      </c>
      <c r="CO41" s="56">
        <v>5646</v>
      </c>
      <c r="CP41" s="56">
        <v>49</v>
      </c>
      <c r="CQ41" s="56">
        <v>362</v>
      </c>
      <c r="CR41" s="56">
        <v>57</v>
      </c>
      <c r="CS41" s="56">
        <v>0</v>
      </c>
      <c r="CT41" s="56">
        <v>419</v>
      </c>
      <c r="CU41" s="56">
        <v>468</v>
      </c>
      <c r="CV41" s="56" t="s">
        <v>558</v>
      </c>
      <c r="CW41" s="56">
        <v>7408</v>
      </c>
      <c r="CX41" s="56" t="s">
        <v>558</v>
      </c>
      <c r="CY41" s="56" t="s">
        <v>558</v>
      </c>
      <c r="CZ41" s="56" t="s">
        <v>558</v>
      </c>
      <c r="DA41" s="56">
        <v>15</v>
      </c>
      <c r="DB41" s="56">
        <v>2</v>
      </c>
      <c r="DC41" s="56">
        <v>53</v>
      </c>
      <c r="DD41" s="56">
        <v>55</v>
      </c>
      <c r="DE41" s="56">
        <v>89</v>
      </c>
      <c r="DF41" s="56">
        <v>3041</v>
      </c>
      <c r="DG41" s="56">
        <v>252644</v>
      </c>
      <c r="DH41" s="56">
        <v>10942</v>
      </c>
      <c r="DI41" s="56">
        <v>144198</v>
      </c>
      <c r="DJ41" s="56" t="s">
        <v>558</v>
      </c>
      <c r="DK41" s="56" t="s">
        <v>558</v>
      </c>
      <c r="DL41" s="56">
        <v>13244</v>
      </c>
      <c r="DM41" s="56">
        <v>147</v>
      </c>
      <c r="DN41" s="56">
        <v>34</v>
      </c>
      <c r="DO41" s="56">
        <v>13425</v>
      </c>
      <c r="DP41" s="56" t="s">
        <v>558</v>
      </c>
      <c r="DQ41" s="56" t="s">
        <v>558</v>
      </c>
      <c r="DR41" s="56" t="s">
        <v>558</v>
      </c>
      <c r="DS41" s="56" t="s">
        <v>558</v>
      </c>
      <c r="DT41" s="56" t="s">
        <v>558</v>
      </c>
      <c r="DU41" s="56" t="s">
        <v>558</v>
      </c>
      <c r="DV41" s="56" t="s">
        <v>558</v>
      </c>
      <c r="DW41" s="56" t="s">
        <v>558</v>
      </c>
      <c r="DX41" s="56" t="s">
        <v>558</v>
      </c>
      <c r="DY41" s="56" t="s">
        <v>558</v>
      </c>
      <c r="DZ41" s="56" t="s">
        <v>558</v>
      </c>
      <c r="EA41" s="56" t="s">
        <v>558</v>
      </c>
      <c r="EB41" s="56" t="s">
        <v>558</v>
      </c>
      <c r="EC41" s="56" t="s">
        <v>558</v>
      </c>
      <c r="ED41" s="56">
        <v>29735</v>
      </c>
      <c r="EE41" s="56">
        <v>206</v>
      </c>
      <c r="EF41" s="56">
        <v>648124</v>
      </c>
      <c r="EG41" s="56">
        <v>28789</v>
      </c>
      <c r="EH41" s="56" t="s">
        <v>56</v>
      </c>
      <c r="EI41" s="56">
        <v>14</v>
      </c>
      <c r="EJ41" s="56">
        <v>102640</v>
      </c>
      <c r="EK41" s="56">
        <v>0</v>
      </c>
      <c r="EL41" s="56">
        <v>0</v>
      </c>
      <c r="EM41" s="56">
        <v>1046880</v>
      </c>
      <c r="EN41" s="56">
        <v>304359</v>
      </c>
      <c r="EO41" s="56" t="s">
        <v>558</v>
      </c>
      <c r="EP41" s="56" t="s">
        <v>558</v>
      </c>
      <c r="EQ41" s="56" t="s">
        <v>558</v>
      </c>
      <c r="ER41" s="56" t="s">
        <v>558</v>
      </c>
      <c r="ES41" s="56" t="s">
        <v>558</v>
      </c>
      <c r="ET41" s="56" t="s">
        <v>558</v>
      </c>
      <c r="EU41" s="56" t="s">
        <v>558</v>
      </c>
      <c r="EV41" s="56" t="s">
        <v>558</v>
      </c>
      <c r="EW41" s="56" t="s">
        <v>558</v>
      </c>
      <c r="EX41" s="56">
        <v>3894</v>
      </c>
      <c r="EY41" s="56" t="s">
        <v>558</v>
      </c>
      <c r="EZ41" s="56">
        <v>6696</v>
      </c>
      <c r="FA41" s="56" t="s">
        <v>558</v>
      </c>
      <c r="FB41" s="56" t="s">
        <v>558</v>
      </c>
      <c r="FC41" s="56" t="s">
        <v>558</v>
      </c>
      <c r="FD41" s="56" t="s">
        <v>558</v>
      </c>
      <c r="FE41" s="56" t="s">
        <v>558</v>
      </c>
      <c r="FF41" s="56">
        <v>0</v>
      </c>
      <c r="FG41" s="56" t="s">
        <v>558</v>
      </c>
      <c r="FH41" s="56">
        <v>51938</v>
      </c>
      <c r="FI41" s="56">
        <v>143351</v>
      </c>
      <c r="FJ41" s="56">
        <v>8248</v>
      </c>
      <c r="FK41" s="56">
        <v>0</v>
      </c>
      <c r="FL41" s="56">
        <v>339050</v>
      </c>
      <c r="FM41" s="56" t="s">
        <v>558</v>
      </c>
      <c r="FN41" s="56">
        <v>7894</v>
      </c>
      <c r="FO41" s="56">
        <v>0</v>
      </c>
      <c r="FP41" s="56">
        <v>6099</v>
      </c>
      <c r="FQ41" s="56">
        <v>92.17</v>
      </c>
      <c r="FR41" s="56">
        <v>0</v>
      </c>
      <c r="FS41" s="56">
        <v>43739</v>
      </c>
      <c r="FT41" s="56">
        <v>0</v>
      </c>
      <c r="FU41" s="56">
        <v>47376</v>
      </c>
      <c r="FV41" s="56">
        <v>420000</v>
      </c>
      <c r="FW41" s="56">
        <v>525200.17000000004</v>
      </c>
      <c r="FX41" s="56" t="s">
        <v>558</v>
      </c>
      <c r="FY41" s="56">
        <v>85917</v>
      </c>
      <c r="FZ41" s="56">
        <v>1164613</v>
      </c>
      <c r="GA41" s="56">
        <v>325785</v>
      </c>
      <c r="GB41" s="56">
        <v>182525</v>
      </c>
      <c r="GC41" s="56">
        <v>85917</v>
      </c>
      <c r="GD41" s="56">
        <v>1758840</v>
      </c>
      <c r="GE41" s="56" t="s">
        <v>558</v>
      </c>
      <c r="GF41" s="56" t="s">
        <v>558</v>
      </c>
      <c r="GG41" s="56" t="s">
        <v>558</v>
      </c>
      <c r="GH41" s="56">
        <v>0</v>
      </c>
      <c r="GI41" s="56">
        <v>0</v>
      </c>
      <c r="GJ41" s="56">
        <v>0</v>
      </c>
      <c r="GK41" s="56">
        <v>0</v>
      </c>
      <c r="GL41" s="56">
        <v>0</v>
      </c>
      <c r="GM41" s="56">
        <v>85918</v>
      </c>
      <c r="GN41" s="56">
        <v>85918</v>
      </c>
      <c r="GO41" s="56">
        <v>0</v>
      </c>
      <c r="GP41" s="56" t="s">
        <v>558</v>
      </c>
      <c r="GQ41" s="56" t="s">
        <v>558</v>
      </c>
      <c r="GR41" s="56" t="s">
        <v>558</v>
      </c>
      <c r="GS41" s="56" t="s">
        <v>558</v>
      </c>
      <c r="GT41" s="56" t="s">
        <v>558</v>
      </c>
      <c r="GU41" s="56" t="s">
        <v>558</v>
      </c>
      <c r="GV41" s="56" t="s">
        <v>558</v>
      </c>
      <c r="GW41" s="56">
        <v>17</v>
      </c>
      <c r="GX41" s="56">
        <v>0</v>
      </c>
      <c r="GY41" s="56">
        <v>16</v>
      </c>
      <c r="GZ41" s="56">
        <v>1</v>
      </c>
      <c r="HA41" s="56">
        <v>0</v>
      </c>
      <c r="HB41" s="56">
        <v>0</v>
      </c>
      <c r="HD41" s="56">
        <f t="shared" si="0"/>
        <v>5646</v>
      </c>
      <c r="HE41" s="56">
        <f t="shared" si="1"/>
        <v>468</v>
      </c>
      <c r="HF41" s="56">
        <f t="shared" si="2"/>
        <v>13425</v>
      </c>
    </row>
    <row r="42" spans="1:214" ht="12.75" customHeight="1" x14ac:dyDescent="0.3">
      <c r="A42" s="56" t="s">
        <v>224</v>
      </c>
      <c r="B42" s="56">
        <v>23</v>
      </c>
      <c r="C42" s="56" t="s">
        <v>249</v>
      </c>
      <c r="D42" s="56" t="s">
        <v>3699</v>
      </c>
      <c r="E42" s="56" t="s">
        <v>2451</v>
      </c>
      <c r="F42" s="56" t="s">
        <v>907</v>
      </c>
      <c r="G42" s="56">
        <v>50.5</v>
      </c>
      <c r="H42" s="56">
        <v>0</v>
      </c>
      <c r="I42" s="56" t="s">
        <v>6841</v>
      </c>
      <c r="J42" s="56" t="s">
        <v>39</v>
      </c>
      <c r="L42" s="56" t="s">
        <v>376</v>
      </c>
      <c r="M42" s="56">
        <v>4</v>
      </c>
      <c r="N42" s="56">
        <v>2</v>
      </c>
      <c r="O42" s="56">
        <v>0</v>
      </c>
      <c r="P42" s="56">
        <v>1</v>
      </c>
      <c r="Q42" s="56">
        <v>2</v>
      </c>
      <c r="R42" s="56">
        <v>0</v>
      </c>
      <c r="S42" s="56">
        <v>3</v>
      </c>
      <c r="T42" s="56">
        <v>1</v>
      </c>
      <c r="U42" s="56">
        <v>1</v>
      </c>
      <c r="V42" s="56">
        <v>0</v>
      </c>
      <c r="W42" s="56">
        <v>2</v>
      </c>
      <c r="X42" s="56">
        <v>0</v>
      </c>
      <c r="Y42" s="56">
        <v>0</v>
      </c>
      <c r="Z42" s="56">
        <v>0</v>
      </c>
      <c r="AA42" s="56">
        <v>16</v>
      </c>
      <c r="AB42" s="56">
        <v>0</v>
      </c>
      <c r="AC42" s="56">
        <v>0</v>
      </c>
      <c r="AD42" s="56">
        <v>0</v>
      </c>
      <c r="AE42" s="56">
        <v>0</v>
      </c>
      <c r="AF42" s="56">
        <v>0</v>
      </c>
      <c r="AG42" s="56">
        <v>0</v>
      </c>
      <c r="AH42" s="56">
        <v>0</v>
      </c>
      <c r="AI42" s="56">
        <v>0</v>
      </c>
      <c r="AJ42" s="56">
        <v>0</v>
      </c>
      <c r="AK42" s="56">
        <v>0</v>
      </c>
      <c r="AL42" s="56">
        <v>0</v>
      </c>
      <c r="AM42" s="56">
        <v>0</v>
      </c>
      <c r="AN42" s="56">
        <v>0</v>
      </c>
      <c r="AO42" s="56">
        <v>0</v>
      </c>
      <c r="AP42" s="56">
        <v>0</v>
      </c>
      <c r="AQ42" s="56">
        <v>4</v>
      </c>
      <c r="AR42" s="56">
        <v>2</v>
      </c>
      <c r="AS42" s="56">
        <v>0</v>
      </c>
      <c r="AT42" s="56">
        <v>1</v>
      </c>
      <c r="AU42" s="56">
        <v>2</v>
      </c>
      <c r="AV42" s="56">
        <v>0</v>
      </c>
      <c r="AW42" s="56">
        <v>3</v>
      </c>
      <c r="AX42" s="56">
        <v>1</v>
      </c>
      <c r="AY42" s="56">
        <v>1</v>
      </c>
      <c r="AZ42" s="56">
        <v>0</v>
      </c>
      <c r="BA42" s="56">
        <v>2</v>
      </c>
      <c r="BB42" s="56">
        <v>0</v>
      </c>
      <c r="BC42" s="56">
        <v>0</v>
      </c>
      <c r="BD42" s="56">
        <v>0</v>
      </c>
      <c r="BE42" s="56">
        <v>16</v>
      </c>
      <c r="BF42" s="56">
        <v>0.97435897435897434</v>
      </c>
      <c r="BG42" s="56">
        <v>2.564102564102564E-2</v>
      </c>
      <c r="BH42" s="56">
        <v>0</v>
      </c>
      <c r="BI42" s="56">
        <v>0</v>
      </c>
      <c r="BJ42" s="56" t="s">
        <v>2561</v>
      </c>
      <c r="BK42" s="56">
        <v>115812</v>
      </c>
      <c r="BL42" s="56" t="s">
        <v>558</v>
      </c>
      <c r="BM42" s="56" t="s">
        <v>558</v>
      </c>
      <c r="BN42" s="56">
        <v>208</v>
      </c>
      <c r="BO42" s="56">
        <v>502738</v>
      </c>
      <c r="BP42" s="56">
        <v>165600</v>
      </c>
      <c r="BQ42" s="56">
        <v>16</v>
      </c>
      <c r="BR42" s="56" t="s">
        <v>558</v>
      </c>
      <c r="BS42" s="56">
        <v>222393</v>
      </c>
      <c r="BT42" s="56">
        <v>11138</v>
      </c>
      <c r="BU42" s="56">
        <v>70126</v>
      </c>
      <c r="BV42" s="56">
        <v>39259</v>
      </c>
      <c r="BW42" s="56">
        <v>89915</v>
      </c>
      <c r="BX42" s="56">
        <v>16571</v>
      </c>
      <c r="BY42" s="56">
        <v>215871</v>
      </c>
      <c r="BZ42" s="56">
        <v>7605</v>
      </c>
      <c r="CA42" s="56">
        <v>234614</v>
      </c>
      <c r="CB42" s="56">
        <v>1014</v>
      </c>
      <c r="CC42" s="56">
        <v>6648</v>
      </c>
      <c r="CD42" s="56">
        <v>2433</v>
      </c>
      <c r="CE42" s="56">
        <v>7569</v>
      </c>
      <c r="CF42" s="56">
        <v>1798</v>
      </c>
      <c r="CG42" s="56">
        <v>18448</v>
      </c>
      <c r="CH42" s="56">
        <v>19462</v>
      </c>
      <c r="CI42" s="56">
        <v>0</v>
      </c>
      <c r="CJ42" s="56">
        <v>9473</v>
      </c>
      <c r="CK42" s="56">
        <v>679</v>
      </c>
      <c r="CL42" s="56">
        <v>167</v>
      </c>
      <c r="CM42" s="56">
        <v>10319</v>
      </c>
      <c r="CN42" s="56">
        <v>0</v>
      </c>
      <c r="CO42" s="56">
        <v>10319</v>
      </c>
      <c r="CP42" s="56">
        <v>0</v>
      </c>
      <c r="CQ42" s="56">
        <v>685</v>
      </c>
      <c r="CR42" s="56">
        <v>0</v>
      </c>
      <c r="CS42" s="56">
        <v>1</v>
      </c>
      <c r="CT42" s="56">
        <v>686</v>
      </c>
      <c r="CU42" s="56">
        <v>686</v>
      </c>
      <c r="CV42" s="56">
        <v>35723</v>
      </c>
      <c r="CW42" s="56">
        <v>356</v>
      </c>
      <c r="CX42" s="56">
        <v>9756</v>
      </c>
      <c r="CY42" s="56">
        <v>0</v>
      </c>
      <c r="CZ42" s="56">
        <v>0</v>
      </c>
      <c r="DA42" s="56">
        <v>0</v>
      </c>
      <c r="DB42" s="56">
        <v>8.6</v>
      </c>
      <c r="DC42" s="56">
        <v>37.200000000000003</v>
      </c>
      <c r="DD42" s="56">
        <v>45.800000000000004</v>
      </c>
      <c r="DE42" s="56">
        <v>40</v>
      </c>
      <c r="DF42" s="56">
        <v>1010</v>
      </c>
      <c r="DG42" s="56">
        <v>181456</v>
      </c>
      <c r="DH42" s="56">
        <v>62147</v>
      </c>
      <c r="DI42" s="56">
        <v>193375</v>
      </c>
      <c r="DJ42" s="56">
        <v>21091</v>
      </c>
      <c r="DK42" s="56">
        <v>458069</v>
      </c>
      <c r="DL42" s="56">
        <v>24397</v>
      </c>
      <c r="DM42" s="56">
        <v>985</v>
      </c>
      <c r="DN42" s="56">
        <v>349</v>
      </c>
      <c r="DO42" s="56">
        <v>25731</v>
      </c>
      <c r="DP42" s="56">
        <v>15296</v>
      </c>
      <c r="DQ42" s="56">
        <v>12294</v>
      </c>
      <c r="DR42" s="56">
        <v>9756</v>
      </c>
      <c r="DS42" s="56">
        <v>0</v>
      </c>
      <c r="DT42" s="56">
        <v>0</v>
      </c>
      <c r="DU42" s="56">
        <v>0</v>
      </c>
      <c r="DV42" s="56">
        <v>963</v>
      </c>
      <c r="DW42" s="56">
        <v>963</v>
      </c>
      <c r="DX42" s="56" t="s">
        <v>558</v>
      </c>
      <c r="DY42" s="56" t="s">
        <v>558</v>
      </c>
      <c r="DZ42" s="56" t="s">
        <v>558</v>
      </c>
      <c r="EA42" s="56" t="s">
        <v>558</v>
      </c>
      <c r="EB42" s="56" t="s">
        <v>558</v>
      </c>
      <c r="EC42" s="56" t="s">
        <v>558</v>
      </c>
      <c r="ED42" s="56">
        <v>20289</v>
      </c>
      <c r="EE42" s="56">
        <v>494</v>
      </c>
      <c r="EF42" s="56" t="s">
        <v>558</v>
      </c>
      <c r="EG42" s="56" t="s">
        <v>558</v>
      </c>
      <c r="EH42" s="56" t="s">
        <v>558</v>
      </c>
      <c r="EI42" s="56" t="s">
        <v>558</v>
      </c>
      <c r="EJ42" s="56">
        <v>115892</v>
      </c>
      <c r="EK42" s="56">
        <v>388</v>
      </c>
      <c r="EL42" s="56">
        <v>39</v>
      </c>
      <c r="EM42" s="56">
        <v>1611260</v>
      </c>
      <c r="EN42" s="56">
        <v>235660</v>
      </c>
      <c r="EO42" s="56" t="s">
        <v>6901</v>
      </c>
      <c r="EP42" s="56" t="s">
        <v>6901</v>
      </c>
      <c r="EQ42" s="56" t="s">
        <v>6901</v>
      </c>
      <c r="ER42" s="56" t="s">
        <v>6901</v>
      </c>
      <c r="ES42" s="56" t="s">
        <v>6901</v>
      </c>
      <c r="ET42" s="56" t="s">
        <v>6901</v>
      </c>
      <c r="EU42" s="56" t="s">
        <v>6901</v>
      </c>
      <c r="EV42" s="56">
        <v>0</v>
      </c>
      <c r="EW42" s="56" t="s">
        <v>6901</v>
      </c>
      <c r="EX42" s="56" t="s">
        <v>6901</v>
      </c>
      <c r="EY42" s="56" t="s">
        <v>6901</v>
      </c>
      <c r="EZ42" s="56" t="s">
        <v>6901</v>
      </c>
      <c r="FA42" s="56">
        <v>0</v>
      </c>
      <c r="FB42" s="56">
        <v>0</v>
      </c>
      <c r="FC42" s="56">
        <v>0</v>
      </c>
      <c r="FD42" s="56" t="s">
        <v>6901</v>
      </c>
      <c r="FE42" s="56">
        <v>204929</v>
      </c>
      <c r="FF42" s="56">
        <v>0</v>
      </c>
      <c r="FG42" s="56">
        <v>204929</v>
      </c>
      <c r="FH42" s="56">
        <v>156378</v>
      </c>
      <c r="FI42" s="56">
        <v>42106</v>
      </c>
      <c r="FJ42" s="56">
        <v>12792</v>
      </c>
      <c r="FK42" s="56">
        <v>0</v>
      </c>
      <c r="FL42" s="56">
        <v>99233</v>
      </c>
      <c r="FM42" s="56">
        <v>2362358</v>
      </c>
      <c r="FN42" s="56">
        <v>9660</v>
      </c>
      <c r="FO42" s="56">
        <v>165</v>
      </c>
      <c r="FP42" s="56">
        <v>19909</v>
      </c>
      <c r="FQ42" s="56">
        <v>2</v>
      </c>
      <c r="FR42" s="56">
        <v>436</v>
      </c>
      <c r="FS42" s="56">
        <v>3104</v>
      </c>
      <c r="FT42" s="56">
        <v>0</v>
      </c>
      <c r="FU42" s="56">
        <v>51475</v>
      </c>
      <c r="FV42" s="56">
        <v>0</v>
      </c>
      <c r="FW42" s="56">
        <v>84751</v>
      </c>
      <c r="FX42" s="56">
        <v>2277607</v>
      </c>
      <c r="FY42" s="56">
        <v>210000</v>
      </c>
      <c r="FZ42" s="56">
        <v>1410000</v>
      </c>
      <c r="GA42" s="56">
        <v>240000</v>
      </c>
      <c r="GB42" s="56">
        <v>200000</v>
      </c>
      <c r="GC42" s="56">
        <v>315000</v>
      </c>
      <c r="GD42" s="56">
        <v>2165000</v>
      </c>
      <c r="GE42" s="56">
        <v>72000</v>
      </c>
      <c r="GF42" s="56">
        <v>2093000</v>
      </c>
      <c r="GG42" s="56">
        <v>210000</v>
      </c>
      <c r="GH42" s="56">
        <v>0</v>
      </c>
      <c r="GI42" s="56">
        <v>0</v>
      </c>
      <c r="GJ42" s="56">
        <v>0</v>
      </c>
      <c r="GK42" s="56">
        <v>0</v>
      </c>
      <c r="GL42" s="56">
        <v>0</v>
      </c>
      <c r="GM42" s="56">
        <v>0</v>
      </c>
      <c r="GN42" s="56">
        <v>0</v>
      </c>
      <c r="GO42" s="56" t="s">
        <v>558</v>
      </c>
      <c r="GP42" s="56" t="s">
        <v>558</v>
      </c>
      <c r="GQ42" s="56" t="s">
        <v>558</v>
      </c>
      <c r="GR42" s="56" t="s">
        <v>7399</v>
      </c>
      <c r="GS42" s="56">
        <v>0</v>
      </c>
      <c r="GT42" s="56" t="s">
        <v>558</v>
      </c>
      <c r="GU42" s="56" t="s">
        <v>558</v>
      </c>
      <c r="GV42" s="56" t="s">
        <v>558</v>
      </c>
      <c r="GW42" s="56">
        <v>16</v>
      </c>
      <c r="GX42" s="56">
        <v>0</v>
      </c>
      <c r="GY42" s="56">
        <v>16</v>
      </c>
      <c r="GZ42" s="56">
        <v>0</v>
      </c>
      <c r="HA42" s="56">
        <v>0</v>
      </c>
      <c r="HB42" s="56">
        <v>0</v>
      </c>
      <c r="HD42" s="56">
        <f t="shared" si="0"/>
        <v>10319</v>
      </c>
      <c r="HE42" s="56">
        <f t="shared" si="1"/>
        <v>686</v>
      </c>
      <c r="HF42" s="56">
        <f t="shared" si="2"/>
        <v>25731</v>
      </c>
    </row>
    <row r="43" spans="1:214" ht="12.75" customHeight="1" x14ac:dyDescent="0.3">
      <c r="A43" s="56" t="s">
        <v>224</v>
      </c>
      <c r="B43" s="56">
        <v>24</v>
      </c>
      <c r="C43" s="56" t="s">
        <v>249</v>
      </c>
      <c r="D43" s="56" t="s">
        <v>3700</v>
      </c>
      <c r="E43" s="56" t="s">
        <v>2452</v>
      </c>
      <c r="F43" s="56" t="s">
        <v>907</v>
      </c>
      <c r="G43" s="56">
        <v>14</v>
      </c>
      <c r="H43" s="56">
        <v>0</v>
      </c>
      <c r="I43" s="56" t="s">
        <v>6841</v>
      </c>
      <c r="J43" s="56" t="s">
        <v>39</v>
      </c>
      <c r="L43" s="56" t="s">
        <v>378</v>
      </c>
      <c r="M43" s="56">
        <v>0</v>
      </c>
      <c r="N43" s="56">
        <v>1</v>
      </c>
      <c r="O43" s="56">
        <v>1</v>
      </c>
      <c r="P43" s="56">
        <v>2</v>
      </c>
      <c r="Q43" s="56">
        <v>4</v>
      </c>
      <c r="R43" s="56">
        <v>6</v>
      </c>
      <c r="S43" s="56">
        <v>0</v>
      </c>
      <c r="T43" s="56">
        <v>0</v>
      </c>
      <c r="U43" s="56">
        <v>1</v>
      </c>
      <c r="V43" s="56">
        <v>1</v>
      </c>
      <c r="W43" s="56">
        <v>0</v>
      </c>
      <c r="X43" s="56">
        <v>0</v>
      </c>
      <c r="Y43" s="56">
        <v>0</v>
      </c>
      <c r="Z43" s="56">
        <v>0</v>
      </c>
      <c r="AA43" s="56">
        <v>16</v>
      </c>
      <c r="AB43" s="56">
        <v>0</v>
      </c>
      <c r="AC43" s="56">
        <v>0</v>
      </c>
      <c r="AD43" s="56">
        <v>0</v>
      </c>
      <c r="AE43" s="56">
        <v>0</v>
      </c>
      <c r="AF43" s="56">
        <v>0</v>
      </c>
      <c r="AG43" s="56">
        <v>0</v>
      </c>
      <c r="AH43" s="56">
        <v>0</v>
      </c>
      <c r="AI43" s="56">
        <v>0</v>
      </c>
      <c r="AJ43" s="56">
        <v>0</v>
      </c>
      <c r="AK43" s="56">
        <v>0</v>
      </c>
      <c r="AL43" s="56">
        <v>0</v>
      </c>
      <c r="AM43" s="56">
        <v>0</v>
      </c>
      <c r="AN43" s="56">
        <v>0</v>
      </c>
      <c r="AO43" s="56">
        <v>0</v>
      </c>
      <c r="AP43" s="56">
        <v>0</v>
      </c>
      <c r="AQ43" s="56">
        <v>0</v>
      </c>
      <c r="AR43" s="56">
        <v>1</v>
      </c>
      <c r="AS43" s="56">
        <v>1</v>
      </c>
      <c r="AT43" s="56">
        <v>2</v>
      </c>
      <c r="AU43" s="56">
        <v>4</v>
      </c>
      <c r="AV43" s="56">
        <v>6</v>
      </c>
      <c r="AW43" s="56">
        <v>0</v>
      </c>
      <c r="AX43" s="56">
        <v>0</v>
      </c>
      <c r="AY43" s="56">
        <v>1</v>
      </c>
      <c r="AZ43" s="56">
        <v>1</v>
      </c>
      <c r="BA43" s="56">
        <v>0</v>
      </c>
      <c r="BB43" s="56">
        <v>0</v>
      </c>
      <c r="BC43" s="56">
        <v>0</v>
      </c>
      <c r="BD43" s="56">
        <v>0</v>
      </c>
      <c r="BE43" s="56">
        <v>16</v>
      </c>
      <c r="BF43" s="56">
        <v>0.97140587768069897</v>
      </c>
      <c r="BG43" s="56">
        <v>2.8594122319301033E-2</v>
      </c>
      <c r="BH43" s="56">
        <v>0</v>
      </c>
      <c r="BI43" s="56">
        <v>0</v>
      </c>
      <c r="BJ43" s="56" t="s">
        <v>3604</v>
      </c>
      <c r="BK43" s="56">
        <v>97721</v>
      </c>
      <c r="BL43" s="56" t="s">
        <v>3604</v>
      </c>
      <c r="BM43" s="56">
        <v>121028</v>
      </c>
      <c r="BN43" s="56">
        <v>177</v>
      </c>
      <c r="BO43" s="56">
        <v>322439</v>
      </c>
      <c r="BP43" s="56">
        <v>106323</v>
      </c>
      <c r="BQ43" s="56">
        <v>16</v>
      </c>
      <c r="BR43" s="56">
        <v>47638</v>
      </c>
      <c r="BS43" s="56">
        <v>245399</v>
      </c>
      <c r="BT43" s="56">
        <v>2820</v>
      </c>
      <c r="BU43" s="56">
        <v>76135</v>
      </c>
      <c r="BV43" s="56">
        <v>58682</v>
      </c>
      <c r="BW43" s="56">
        <v>56182</v>
      </c>
      <c r="BX43" s="56">
        <v>17148</v>
      </c>
      <c r="BY43" s="56">
        <v>208147</v>
      </c>
      <c r="BZ43" s="56">
        <v>16236</v>
      </c>
      <c r="CA43" s="56">
        <v>227203</v>
      </c>
      <c r="CB43" s="56">
        <v>100</v>
      </c>
      <c r="CC43" s="56">
        <v>18798</v>
      </c>
      <c r="CD43" s="56">
        <v>4103</v>
      </c>
      <c r="CE43" s="56">
        <v>10195</v>
      </c>
      <c r="CF43" s="56">
        <v>1418</v>
      </c>
      <c r="CG43" s="56">
        <v>34514</v>
      </c>
      <c r="CH43" s="56">
        <v>34614</v>
      </c>
      <c r="CI43" s="56">
        <v>0</v>
      </c>
      <c r="CJ43" s="56">
        <v>7400</v>
      </c>
      <c r="CK43" s="56">
        <v>417</v>
      </c>
      <c r="CL43" s="56">
        <v>5943</v>
      </c>
      <c r="CM43" s="56">
        <v>13760</v>
      </c>
      <c r="CN43" s="56">
        <v>0</v>
      </c>
      <c r="CO43" s="56">
        <v>13760</v>
      </c>
      <c r="CP43" s="56">
        <v>0</v>
      </c>
      <c r="CQ43" s="56">
        <v>764</v>
      </c>
      <c r="CR43" s="56">
        <v>89</v>
      </c>
      <c r="CS43" s="56">
        <v>1317</v>
      </c>
      <c r="CT43" s="56">
        <v>2170</v>
      </c>
      <c r="CU43" s="56">
        <v>2170</v>
      </c>
      <c r="CV43" s="56">
        <v>33974</v>
      </c>
      <c r="CW43" s="56">
        <v>36170</v>
      </c>
      <c r="CX43" s="56">
        <v>19847</v>
      </c>
      <c r="CY43" s="56">
        <v>0</v>
      </c>
      <c r="CZ43" s="56">
        <v>0</v>
      </c>
      <c r="DA43" s="56">
        <v>0</v>
      </c>
      <c r="DB43" s="56">
        <v>13.5</v>
      </c>
      <c r="DC43" s="56">
        <v>66</v>
      </c>
      <c r="DD43" s="56">
        <v>79.5</v>
      </c>
      <c r="DE43" s="56">
        <v>28</v>
      </c>
      <c r="DF43" s="56">
        <v>1112.25</v>
      </c>
      <c r="DG43" s="56">
        <v>385277</v>
      </c>
      <c r="DH43" s="56">
        <v>137801</v>
      </c>
      <c r="DI43" s="56">
        <v>243430</v>
      </c>
      <c r="DJ43" s="56">
        <v>45672</v>
      </c>
      <c r="DK43" s="56">
        <v>812180</v>
      </c>
      <c r="DL43" s="56">
        <v>16039</v>
      </c>
      <c r="DM43" s="56">
        <v>230</v>
      </c>
      <c r="DN43" s="56">
        <v>12686</v>
      </c>
      <c r="DO43" s="56">
        <v>28955</v>
      </c>
      <c r="DP43" s="56">
        <v>33974</v>
      </c>
      <c r="DQ43" s="56">
        <v>36143</v>
      </c>
      <c r="DR43" s="56">
        <v>19847</v>
      </c>
      <c r="DS43" s="56">
        <v>0</v>
      </c>
      <c r="DT43" s="56">
        <v>0</v>
      </c>
      <c r="DU43" s="56">
        <v>0</v>
      </c>
      <c r="DV43" s="56">
        <v>73896</v>
      </c>
      <c r="DW43" s="56">
        <v>48523</v>
      </c>
      <c r="DX43" s="56">
        <v>72.5</v>
      </c>
      <c r="DY43" s="56">
        <v>79.84</v>
      </c>
      <c r="DZ43" s="56">
        <v>88.46</v>
      </c>
      <c r="EA43" s="56">
        <v>89139</v>
      </c>
      <c r="EB43" s="56">
        <v>691</v>
      </c>
      <c r="EC43" s="56" t="s">
        <v>55</v>
      </c>
      <c r="ED43" s="56">
        <v>30212</v>
      </c>
      <c r="EE43" s="56">
        <v>332</v>
      </c>
      <c r="EF43" s="56">
        <v>770797</v>
      </c>
      <c r="EG43" s="56">
        <v>88448</v>
      </c>
      <c r="EH43" s="56" t="s">
        <v>55</v>
      </c>
      <c r="EI43" s="56">
        <v>14</v>
      </c>
      <c r="EJ43" s="56">
        <v>193339</v>
      </c>
      <c r="EK43" s="56">
        <v>379</v>
      </c>
      <c r="EL43" s="56">
        <v>213</v>
      </c>
      <c r="EM43" s="56">
        <v>2222893.35</v>
      </c>
      <c r="EN43" s="56">
        <v>856944.78</v>
      </c>
      <c r="EO43" s="56">
        <v>7884</v>
      </c>
      <c r="EP43" s="56">
        <v>173292.61</v>
      </c>
      <c r="EQ43" s="56">
        <v>35799</v>
      </c>
      <c r="ER43" s="56">
        <v>66655</v>
      </c>
      <c r="ES43" s="56">
        <v>8949</v>
      </c>
      <c r="ET43" s="56">
        <v>21034</v>
      </c>
      <c r="EU43" s="56">
        <v>31242</v>
      </c>
      <c r="EV43" s="56">
        <v>3415</v>
      </c>
      <c r="EW43" s="56">
        <v>16740</v>
      </c>
      <c r="EX43" s="56">
        <v>12670</v>
      </c>
      <c r="EY43" s="56">
        <v>15555</v>
      </c>
      <c r="EZ43" s="56">
        <v>9000</v>
      </c>
      <c r="FA43" s="56">
        <v>0</v>
      </c>
      <c r="FB43" s="56">
        <v>0</v>
      </c>
      <c r="FC43" s="56">
        <v>0</v>
      </c>
      <c r="FD43" s="56">
        <v>33000</v>
      </c>
      <c r="FE43" s="56">
        <v>70232</v>
      </c>
      <c r="FF43" s="56">
        <v>551</v>
      </c>
      <c r="FG43" s="56">
        <v>506018.61</v>
      </c>
      <c r="FH43" s="56">
        <v>81300.45</v>
      </c>
      <c r="FI43" s="56">
        <v>319578</v>
      </c>
      <c r="FJ43" s="56">
        <v>22839.5</v>
      </c>
      <c r="FK43" s="56">
        <v>0</v>
      </c>
      <c r="FL43" s="56">
        <v>387732</v>
      </c>
      <c r="FM43" s="56">
        <v>4397306.6899999995</v>
      </c>
      <c r="FN43" s="56">
        <v>23971.56</v>
      </c>
      <c r="FO43" s="56">
        <v>0</v>
      </c>
      <c r="FP43" s="56">
        <v>9026.82</v>
      </c>
      <c r="FQ43" s="56">
        <v>2808.19</v>
      </c>
      <c r="FR43" s="56">
        <v>0</v>
      </c>
      <c r="FS43" s="56">
        <v>5830</v>
      </c>
      <c r="FT43" s="56">
        <v>27770</v>
      </c>
      <c r="FU43" s="56">
        <v>57739.4</v>
      </c>
      <c r="FV43" s="56">
        <v>53527.519999999997</v>
      </c>
      <c r="FW43" s="56">
        <v>180673.49</v>
      </c>
      <c r="FX43" s="56">
        <v>4216633.1999999993</v>
      </c>
      <c r="FY43" s="56">
        <v>357366</v>
      </c>
      <c r="FZ43" s="56">
        <v>2223283</v>
      </c>
      <c r="GA43" s="56">
        <v>860000</v>
      </c>
      <c r="GB43" s="56">
        <v>450000</v>
      </c>
      <c r="GC43" s="56">
        <v>864717</v>
      </c>
      <c r="GD43" s="56">
        <v>4398000</v>
      </c>
      <c r="GE43" s="56">
        <v>180000</v>
      </c>
      <c r="GF43" s="56">
        <v>4218000</v>
      </c>
      <c r="GG43" s="56" t="s">
        <v>558</v>
      </c>
      <c r="GH43" s="56">
        <v>0</v>
      </c>
      <c r="GI43" s="56">
        <v>39827.78</v>
      </c>
      <c r="GJ43" s="56">
        <v>0</v>
      </c>
      <c r="GK43" s="56">
        <v>0</v>
      </c>
      <c r="GL43" s="56">
        <v>0</v>
      </c>
      <c r="GM43" s="56">
        <v>79212</v>
      </c>
      <c r="GN43" s="56">
        <v>119039.78</v>
      </c>
      <c r="GO43" s="56" t="s">
        <v>558</v>
      </c>
      <c r="GP43" s="56" t="s">
        <v>558</v>
      </c>
      <c r="GQ43" s="56" t="s">
        <v>7400</v>
      </c>
      <c r="GR43" s="56">
        <v>0</v>
      </c>
      <c r="GS43" s="56" t="s">
        <v>7401</v>
      </c>
      <c r="GT43" s="56" t="s">
        <v>558</v>
      </c>
      <c r="GU43" s="56" t="s">
        <v>558</v>
      </c>
      <c r="GV43" s="56" t="s">
        <v>7402</v>
      </c>
      <c r="GW43" s="56">
        <v>16</v>
      </c>
      <c r="GX43" s="56">
        <v>0</v>
      </c>
      <c r="GY43" s="56">
        <v>16</v>
      </c>
      <c r="GZ43" s="56">
        <v>0</v>
      </c>
      <c r="HA43" s="56">
        <v>0</v>
      </c>
      <c r="HB43" s="56">
        <v>0</v>
      </c>
      <c r="HD43" s="56">
        <f t="shared" si="0"/>
        <v>13760</v>
      </c>
      <c r="HE43" s="56">
        <f t="shared" si="1"/>
        <v>2170</v>
      </c>
      <c r="HF43" s="56">
        <f t="shared" si="2"/>
        <v>28955</v>
      </c>
    </row>
    <row r="44" spans="1:214" ht="12.75" customHeight="1" x14ac:dyDescent="0.3">
      <c r="A44" s="56" t="s">
        <v>224</v>
      </c>
      <c r="B44" s="56">
        <v>25</v>
      </c>
      <c r="C44" s="56" t="s">
        <v>249</v>
      </c>
      <c r="D44" s="56" t="s">
        <v>3701</v>
      </c>
      <c r="E44" s="56" t="s">
        <v>2453</v>
      </c>
      <c r="F44" s="56" t="s">
        <v>907</v>
      </c>
      <c r="G44" s="56">
        <v>10</v>
      </c>
      <c r="H44" s="56">
        <v>0</v>
      </c>
      <c r="I44" s="56" t="s">
        <v>6841</v>
      </c>
      <c r="J44" s="56" t="s">
        <v>39</v>
      </c>
      <c r="L44" s="56" t="s">
        <v>380</v>
      </c>
      <c r="M44" s="56">
        <v>3</v>
      </c>
      <c r="N44" s="56">
        <v>3</v>
      </c>
      <c r="O44" s="56">
        <v>2</v>
      </c>
      <c r="P44" s="56">
        <v>0</v>
      </c>
      <c r="Q44" s="56">
        <v>0</v>
      </c>
      <c r="R44" s="56">
        <v>0</v>
      </c>
      <c r="S44" s="56">
        <v>0</v>
      </c>
      <c r="T44" s="56">
        <v>0</v>
      </c>
      <c r="U44" s="56">
        <v>0</v>
      </c>
      <c r="V44" s="56">
        <v>0</v>
      </c>
      <c r="W44" s="56">
        <v>0</v>
      </c>
      <c r="X44" s="56">
        <v>0</v>
      </c>
      <c r="Y44" s="56">
        <v>0</v>
      </c>
      <c r="Z44" s="56">
        <v>0</v>
      </c>
      <c r="AA44" s="56">
        <v>8</v>
      </c>
      <c r="AB44" s="56">
        <v>0</v>
      </c>
      <c r="AC44" s="56">
        <v>0</v>
      </c>
      <c r="AD44" s="56">
        <v>0</v>
      </c>
      <c r="AE44" s="56">
        <v>0</v>
      </c>
      <c r="AF44" s="56">
        <v>0</v>
      </c>
      <c r="AG44" s="56">
        <v>0</v>
      </c>
      <c r="AH44" s="56">
        <v>0</v>
      </c>
      <c r="AI44" s="56">
        <v>0</v>
      </c>
      <c r="AJ44" s="56">
        <v>0</v>
      </c>
      <c r="AK44" s="56">
        <v>0</v>
      </c>
      <c r="AL44" s="56">
        <v>0</v>
      </c>
      <c r="AM44" s="56">
        <v>0</v>
      </c>
      <c r="AN44" s="56">
        <v>0</v>
      </c>
      <c r="AO44" s="56">
        <v>0</v>
      </c>
      <c r="AP44" s="56">
        <v>0</v>
      </c>
      <c r="AQ44" s="56">
        <v>3</v>
      </c>
      <c r="AR44" s="56">
        <v>3</v>
      </c>
      <c r="AS44" s="56">
        <v>2</v>
      </c>
      <c r="AT44" s="56">
        <v>0</v>
      </c>
      <c r="AU44" s="56">
        <v>0</v>
      </c>
      <c r="AV44" s="56">
        <v>0</v>
      </c>
      <c r="AW44" s="56">
        <v>0</v>
      </c>
      <c r="AX44" s="56">
        <v>0</v>
      </c>
      <c r="AY44" s="56">
        <v>0</v>
      </c>
      <c r="AZ44" s="56">
        <v>0</v>
      </c>
      <c r="BA44" s="56">
        <v>0</v>
      </c>
      <c r="BB44" s="56">
        <v>0</v>
      </c>
      <c r="BC44" s="56">
        <v>0</v>
      </c>
      <c r="BD44" s="56">
        <v>0</v>
      </c>
      <c r="BE44" s="56">
        <v>8</v>
      </c>
      <c r="BF44" s="56">
        <v>0.35434782608695653</v>
      </c>
      <c r="BG44" s="56">
        <v>0.64565217391304353</v>
      </c>
      <c r="BH44" s="56">
        <v>0</v>
      </c>
      <c r="BI44" s="56">
        <v>0</v>
      </c>
      <c r="BJ44" s="56" t="s">
        <v>7303</v>
      </c>
      <c r="BK44" s="56">
        <v>107739</v>
      </c>
      <c r="BL44" s="56" t="s">
        <v>7303</v>
      </c>
      <c r="BM44" s="56">
        <v>160571</v>
      </c>
      <c r="BN44" s="56">
        <v>108</v>
      </c>
      <c r="BO44" s="56" t="s">
        <v>558</v>
      </c>
      <c r="BP44" s="56" t="s">
        <v>558</v>
      </c>
      <c r="BQ44" s="56">
        <v>8</v>
      </c>
      <c r="BR44" s="56" t="s">
        <v>558</v>
      </c>
      <c r="BS44" s="56">
        <v>223217</v>
      </c>
      <c r="BT44" s="56">
        <v>22425</v>
      </c>
      <c r="BU44" s="56">
        <v>68752</v>
      </c>
      <c r="BV44" s="56">
        <v>36048</v>
      </c>
      <c r="BW44" s="56">
        <v>40821</v>
      </c>
      <c r="BX44" s="56">
        <v>9703</v>
      </c>
      <c r="BY44" s="56">
        <v>155324</v>
      </c>
      <c r="BZ44" s="56">
        <v>19898</v>
      </c>
      <c r="CA44" s="56">
        <v>197647</v>
      </c>
      <c r="CB44" s="56">
        <v>60</v>
      </c>
      <c r="CC44" s="56">
        <v>10192</v>
      </c>
      <c r="CD44" s="56">
        <v>2312</v>
      </c>
      <c r="CE44" s="56">
        <v>5221</v>
      </c>
      <c r="CF44" s="56">
        <v>845</v>
      </c>
      <c r="CG44" s="56">
        <v>18570</v>
      </c>
      <c r="CH44" s="56">
        <v>18630</v>
      </c>
      <c r="CI44" s="56">
        <v>82</v>
      </c>
      <c r="CJ44" s="56">
        <v>7126</v>
      </c>
      <c r="CK44" s="56">
        <v>301</v>
      </c>
      <c r="CL44" s="56">
        <v>1016</v>
      </c>
      <c r="CM44" s="56">
        <v>8443</v>
      </c>
      <c r="CN44" s="56">
        <v>9</v>
      </c>
      <c r="CO44" s="56">
        <v>8534</v>
      </c>
      <c r="CP44" s="56">
        <v>0</v>
      </c>
      <c r="CQ44" s="56">
        <v>198</v>
      </c>
      <c r="CR44" s="56">
        <v>0</v>
      </c>
      <c r="CS44" s="56">
        <v>0</v>
      </c>
      <c r="CT44" s="56">
        <v>198</v>
      </c>
      <c r="CU44" s="56">
        <v>198</v>
      </c>
      <c r="CV44" s="56">
        <v>35723</v>
      </c>
      <c r="CW44" s="56">
        <v>7408</v>
      </c>
      <c r="CX44" s="56">
        <v>8529</v>
      </c>
      <c r="CY44" s="56">
        <v>0</v>
      </c>
      <c r="CZ44" s="56">
        <v>0</v>
      </c>
      <c r="DA44" s="56">
        <v>0</v>
      </c>
      <c r="DB44" s="56">
        <v>7.5</v>
      </c>
      <c r="DC44" s="56">
        <v>29.4</v>
      </c>
      <c r="DD44" s="56">
        <v>36.9</v>
      </c>
      <c r="DE44" s="56">
        <v>42</v>
      </c>
      <c r="DF44" s="56">
        <v>1599</v>
      </c>
      <c r="DG44" s="56">
        <v>227831</v>
      </c>
      <c r="DH44" s="56">
        <v>70554</v>
      </c>
      <c r="DI44" s="56">
        <v>146446</v>
      </c>
      <c r="DJ44" s="56">
        <v>17054</v>
      </c>
      <c r="DK44" s="56">
        <v>461885</v>
      </c>
      <c r="DL44" s="56">
        <v>7372</v>
      </c>
      <c r="DM44" s="56">
        <v>160</v>
      </c>
      <c r="DN44" s="56">
        <v>819</v>
      </c>
      <c r="DO44" s="56">
        <v>8351</v>
      </c>
      <c r="DP44" s="56">
        <v>18217</v>
      </c>
      <c r="DQ44" s="56">
        <v>56438</v>
      </c>
      <c r="DR44" s="56">
        <v>7060</v>
      </c>
      <c r="DS44" s="56">
        <v>0</v>
      </c>
      <c r="DT44" s="56">
        <v>0</v>
      </c>
      <c r="DU44" s="56">
        <v>0</v>
      </c>
      <c r="DV44" s="56">
        <v>27349</v>
      </c>
      <c r="DW44" s="56">
        <v>12315</v>
      </c>
      <c r="DX44" s="56">
        <v>72</v>
      </c>
      <c r="DY44" s="56">
        <v>79</v>
      </c>
      <c r="DZ44" s="56">
        <v>87</v>
      </c>
      <c r="EA44" s="56">
        <v>37637</v>
      </c>
      <c r="EB44" s="56">
        <v>4627</v>
      </c>
      <c r="EC44" s="56" t="s">
        <v>56</v>
      </c>
      <c r="ED44" s="56">
        <v>16824</v>
      </c>
      <c r="EE44" s="56">
        <v>296</v>
      </c>
      <c r="EF44" s="56">
        <v>422723</v>
      </c>
      <c r="EG44" s="56" t="s">
        <v>558</v>
      </c>
      <c r="EH44" s="56" t="s">
        <v>56</v>
      </c>
      <c r="EI44" s="56">
        <v>8</v>
      </c>
      <c r="EJ44" s="56">
        <v>199579</v>
      </c>
      <c r="EK44" s="56">
        <v>308</v>
      </c>
      <c r="EL44" s="56">
        <v>45</v>
      </c>
      <c r="EM44" s="56">
        <v>1040424.53</v>
      </c>
      <c r="EN44" s="56">
        <v>247431.76</v>
      </c>
      <c r="EO44" s="56">
        <v>1573.66</v>
      </c>
      <c r="EP44" s="56">
        <v>77454.16</v>
      </c>
      <c r="EQ44" s="56">
        <v>22452.560000000001</v>
      </c>
      <c r="ER44" s="56">
        <v>32081.63</v>
      </c>
      <c r="ES44" s="56">
        <v>3259.95</v>
      </c>
      <c r="ET44" s="56">
        <v>10855.32</v>
      </c>
      <c r="EU44" s="56">
        <v>9509.7199999999993</v>
      </c>
      <c r="EV44" s="56">
        <v>0</v>
      </c>
      <c r="EW44" s="56">
        <v>0</v>
      </c>
      <c r="EX44" s="56">
        <v>6936.33</v>
      </c>
      <c r="EY44" s="56">
        <v>8806</v>
      </c>
      <c r="EZ44" s="56">
        <v>4033.67</v>
      </c>
      <c r="FA44" s="56">
        <v>0</v>
      </c>
      <c r="FB44" s="56">
        <v>0</v>
      </c>
      <c r="FC44" s="56">
        <v>0</v>
      </c>
      <c r="FD44" s="56">
        <v>15380.5</v>
      </c>
      <c r="FE44" s="56">
        <v>16647</v>
      </c>
      <c r="FF44" s="56">
        <v>0</v>
      </c>
      <c r="FG44" s="56">
        <v>208990.50000000003</v>
      </c>
      <c r="FH44" s="56">
        <v>27297.22</v>
      </c>
      <c r="FI44" s="56">
        <v>3489.96</v>
      </c>
      <c r="FJ44" s="56">
        <v>9155.02</v>
      </c>
      <c r="FK44" s="56" t="s">
        <v>558</v>
      </c>
      <c r="FL44" s="56" t="s">
        <v>558</v>
      </c>
      <c r="FM44" s="56" t="s">
        <v>558</v>
      </c>
      <c r="FN44" s="56">
        <v>5196.58</v>
      </c>
      <c r="FO44" s="56">
        <v>115.1</v>
      </c>
      <c r="FP44" s="56">
        <v>0</v>
      </c>
      <c r="FQ44" s="56">
        <v>964.6</v>
      </c>
      <c r="FR44" s="56">
        <v>0</v>
      </c>
      <c r="FS44" s="56">
        <v>38839.910000000003</v>
      </c>
      <c r="FT44" s="56">
        <v>0</v>
      </c>
      <c r="FU44" s="56">
        <v>27435.7</v>
      </c>
      <c r="FV44" s="56">
        <v>0</v>
      </c>
      <c r="FW44" s="56">
        <v>72551.89</v>
      </c>
      <c r="FX44" s="56" t="s">
        <v>558</v>
      </c>
      <c r="FY44" s="56" t="s">
        <v>558</v>
      </c>
      <c r="FZ44" s="56">
        <v>1166236</v>
      </c>
      <c r="GA44" s="56">
        <v>247607</v>
      </c>
      <c r="GB44" s="56" t="s">
        <v>558</v>
      </c>
      <c r="GC44" s="56" t="s">
        <v>558</v>
      </c>
      <c r="GD44" s="56" t="s">
        <v>558</v>
      </c>
      <c r="GE44" s="56">
        <v>83660</v>
      </c>
      <c r="GF44" s="56" t="s">
        <v>558</v>
      </c>
      <c r="GG44" s="56" t="s">
        <v>558</v>
      </c>
      <c r="GH44" s="56">
        <v>62800.76</v>
      </c>
      <c r="GI44" s="56">
        <v>0</v>
      </c>
      <c r="GJ44" s="56">
        <v>22953.26</v>
      </c>
      <c r="GK44" s="56">
        <v>0</v>
      </c>
      <c r="GL44" s="56">
        <v>0</v>
      </c>
      <c r="GM44" s="56">
        <v>0</v>
      </c>
      <c r="GN44" s="56">
        <v>85754.02</v>
      </c>
      <c r="GO44" s="56" t="s">
        <v>7403</v>
      </c>
      <c r="GP44" s="56" t="s">
        <v>558</v>
      </c>
      <c r="GQ44" s="56" t="s">
        <v>7404</v>
      </c>
      <c r="GR44" s="56" t="s">
        <v>7405</v>
      </c>
      <c r="GS44" s="56" t="s">
        <v>558</v>
      </c>
      <c r="GT44" s="56" t="s">
        <v>558</v>
      </c>
      <c r="GU44" s="56" t="s">
        <v>558</v>
      </c>
      <c r="GV44" s="56" t="s">
        <v>7406</v>
      </c>
      <c r="GW44" s="56">
        <v>8</v>
      </c>
      <c r="GX44" s="56">
        <v>0</v>
      </c>
      <c r="GY44" s="56">
        <v>8</v>
      </c>
      <c r="GZ44" s="56">
        <v>0</v>
      </c>
      <c r="HA44" s="56">
        <v>0</v>
      </c>
      <c r="HB44" s="56">
        <v>0</v>
      </c>
      <c r="HD44" s="56">
        <f t="shared" si="0"/>
        <v>8534</v>
      </c>
      <c r="HE44" s="56">
        <f t="shared" si="1"/>
        <v>198</v>
      </c>
      <c r="HF44" s="56">
        <f t="shared" si="2"/>
        <v>8351</v>
      </c>
    </row>
    <row r="45" spans="1:214" ht="12.75" customHeight="1" x14ac:dyDescent="0.3">
      <c r="A45" s="56" t="s">
        <v>224</v>
      </c>
      <c r="B45" s="56">
        <v>26</v>
      </c>
      <c r="C45" s="56" t="s">
        <v>249</v>
      </c>
      <c r="D45" s="56" t="s">
        <v>3702</v>
      </c>
      <c r="E45" s="56" t="s">
        <v>2454</v>
      </c>
      <c r="F45" s="56" t="s">
        <v>907</v>
      </c>
      <c r="G45" s="56">
        <v>9.5</v>
      </c>
      <c r="H45" s="56">
        <v>0</v>
      </c>
      <c r="I45" s="56" t="s">
        <v>6841</v>
      </c>
      <c r="J45" s="56" t="s">
        <v>39</v>
      </c>
      <c r="L45" s="56" t="s">
        <v>382</v>
      </c>
      <c r="M45" s="56">
        <v>1</v>
      </c>
      <c r="N45" s="56">
        <v>0</v>
      </c>
      <c r="O45" s="56">
        <v>1</v>
      </c>
      <c r="P45" s="56">
        <v>2</v>
      </c>
      <c r="Q45" s="56">
        <v>4</v>
      </c>
      <c r="R45" s="56">
        <v>3</v>
      </c>
      <c r="S45" s="56">
        <v>0</v>
      </c>
      <c r="T45" s="56">
        <v>0</v>
      </c>
      <c r="U45" s="56">
        <v>0</v>
      </c>
      <c r="V45" s="56">
        <v>0</v>
      </c>
      <c r="W45" s="56">
        <v>0</v>
      </c>
      <c r="X45" s="56">
        <v>0</v>
      </c>
      <c r="Y45" s="56">
        <v>0</v>
      </c>
      <c r="Z45" s="56">
        <v>0</v>
      </c>
      <c r="AA45" s="56">
        <v>11</v>
      </c>
      <c r="AB45" s="56">
        <v>0</v>
      </c>
      <c r="AC45" s="56">
        <v>0</v>
      </c>
      <c r="AD45" s="56">
        <v>0</v>
      </c>
      <c r="AE45" s="56">
        <v>0</v>
      </c>
      <c r="AF45" s="56">
        <v>0</v>
      </c>
      <c r="AG45" s="56">
        <v>0</v>
      </c>
      <c r="AH45" s="56">
        <v>0</v>
      </c>
      <c r="AI45" s="56">
        <v>0</v>
      </c>
      <c r="AJ45" s="56">
        <v>0</v>
      </c>
      <c r="AK45" s="56">
        <v>0</v>
      </c>
      <c r="AL45" s="56">
        <v>1</v>
      </c>
      <c r="AM45" s="56">
        <v>0</v>
      </c>
      <c r="AN45" s="56">
        <v>0</v>
      </c>
      <c r="AO45" s="56">
        <v>0</v>
      </c>
      <c r="AP45" s="56">
        <v>1</v>
      </c>
      <c r="AQ45" s="56">
        <v>1</v>
      </c>
      <c r="AR45" s="56">
        <v>0</v>
      </c>
      <c r="AS45" s="56">
        <v>1</v>
      </c>
      <c r="AT45" s="56">
        <v>2</v>
      </c>
      <c r="AU45" s="56">
        <v>4</v>
      </c>
      <c r="AV45" s="56">
        <v>3</v>
      </c>
      <c r="AW45" s="56">
        <v>0</v>
      </c>
      <c r="AX45" s="56">
        <v>0</v>
      </c>
      <c r="AY45" s="56">
        <v>0</v>
      </c>
      <c r="AZ45" s="56">
        <v>0</v>
      </c>
      <c r="BA45" s="56">
        <v>1</v>
      </c>
      <c r="BB45" s="56">
        <v>0</v>
      </c>
      <c r="BC45" s="56">
        <v>0</v>
      </c>
      <c r="BD45" s="56">
        <v>0</v>
      </c>
      <c r="BE45" s="56">
        <v>12</v>
      </c>
      <c r="BF45" s="56">
        <v>0.90573770491803274</v>
      </c>
      <c r="BG45" s="56">
        <v>9.4262295081967207E-2</v>
      </c>
      <c r="BH45" s="56">
        <v>0</v>
      </c>
      <c r="BI45" s="56">
        <v>0</v>
      </c>
      <c r="BJ45" s="56" t="s">
        <v>3297</v>
      </c>
      <c r="BK45" s="56">
        <v>103457</v>
      </c>
      <c r="BL45" s="56" t="s">
        <v>3297</v>
      </c>
      <c r="BM45" s="56">
        <v>185404</v>
      </c>
      <c r="BN45" s="56">
        <v>95</v>
      </c>
      <c r="BO45" s="56">
        <v>172429</v>
      </c>
      <c r="BP45" s="56">
        <v>56499</v>
      </c>
      <c r="BQ45" s="56">
        <v>11</v>
      </c>
      <c r="BR45" s="56">
        <v>21724</v>
      </c>
      <c r="BS45" s="56">
        <v>227586</v>
      </c>
      <c r="BT45" s="56">
        <v>1560</v>
      </c>
      <c r="BU45" s="56">
        <v>97835</v>
      </c>
      <c r="BV45" s="56">
        <v>66688</v>
      </c>
      <c r="BW45" s="56">
        <v>70360</v>
      </c>
      <c r="BX45" s="56">
        <v>24277</v>
      </c>
      <c r="BY45" s="56">
        <v>259160</v>
      </c>
      <c r="BZ45" s="56">
        <v>13986</v>
      </c>
      <c r="CA45" s="56">
        <v>274706</v>
      </c>
      <c r="CB45" s="56">
        <v>19</v>
      </c>
      <c r="CC45" s="56">
        <v>7475</v>
      </c>
      <c r="CD45" s="56">
        <v>2963</v>
      </c>
      <c r="CE45" s="56">
        <v>6081</v>
      </c>
      <c r="CF45" s="56">
        <v>553</v>
      </c>
      <c r="CG45" s="56">
        <v>17072</v>
      </c>
      <c r="CH45" s="56">
        <v>17091</v>
      </c>
      <c r="CI45" s="56">
        <v>0</v>
      </c>
      <c r="CJ45" s="56">
        <v>7981</v>
      </c>
      <c r="CK45" s="56">
        <v>1164</v>
      </c>
      <c r="CL45" s="56">
        <v>621</v>
      </c>
      <c r="CM45" s="56">
        <v>9766</v>
      </c>
      <c r="CN45" s="56">
        <v>121</v>
      </c>
      <c r="CO45" s="56">
        <v>9887</v>
      </c>
      <c r="CP45" s="56">
        <v>0</v>
      </c>
      <c r="CQ45" s="56">
        <v>429</v>
      </c>
      <c r="CR45" s="56">
        <v>42</v>
      </c>
      <c r="CS45" s="56">
        <v>30</v>
      </c>
      <c r="CT45" s="56">
        <v>501</v>
      </c>
      <c r="CU45" s="56">
        <v>501</v>
      </c>
      <c r="CV45" s="56">
        <v>35723</v>
      </c>
      <c r="CW45" s="56">
        <v>7408</v>
      </c>
      <c r="CX45" s="56">
        <v>8529</v>
      </c>
      <c r="CY45" s="56">
        <v>0</v>
      </c>
      <c r="CZ45" s="56">
        <v>0</v>
      </c>
      <c r="DA45" s="56">
        <v>0</v>
      </c>
      <c r="DB45" s="56">
        <v>1.5</v>
      </c>
      <c r="DC45" s="56">
        <v>50.8</v>
      </c>
      <c r="DD45" s="56">
        <v>52.3</v>
      </c>
      <c r="DE45" s="56">
        <v>155</v>
      </c>
      <c r="DF45" s="56">
        <v>19405.650000000001</v>
      </c>
      <c r="DG45" s="56">
        <v>172370</v>
      </c>
      <c r="DH45" s="56">
        <v>77860</v>
      </c>
      <c r="DI45" s="56">
        <v>224969</v>
      </c>
      <c r="DJ45" s="56">
        <v>35943</v>
      </c>
      <c r="DK45" s="56">
        <v>511142</v>
      </c>
      <c r="DL45" s="56">
        <v>9975</v>
      </c>
      <c r="DM45" s="56">
        <v>1427</v>
      </c>
      <c r="DN45" s="56">
        <v>433</v>
      </c>
      <c r="DO45" s="56">
        <v>11835</v>
      </c>
      <c r="DP45" s="56">
        <v>26963</v>
      </c>
      <c r="DQ45" s="56">
        <v>33735</v>
      </c>
      <c r="DR45" s="56">
        <v>19521</v>
      </c>
      <c r="DS45" s="56">
        <v>0</v>
      </c>
      <c r="DT45" s="56">
        <v>0</v>
      </c>
      <c r="DU45" s="56">
        <v>0</v>
      </c>
      <c r="DV45" s="56">
        <v>57484</v>
      </c>
      <c r="DW45" s="56">
        <v>41680</v>
      </c>
      <c r="DX45" s="56">
        <v>51</v>
      </c>
      <c r="DY45" s="56">
        <v>65</v>
      </c>
      <c r="DZ45" s="56">
        <v>78</v>
      </c>
      <c r="EA45" s="56">
        <v>283797</v>
      </c>
      <c r="EB45" s="56">
        <v>9120</v>
      </c>
      <c r="EC45" s="56" t="s">
        <v>778</v>
      </c>
      <c r="ED45" s="56">
        <v>24305</v>
      </c>
      <c r="EE45" s="56">
        <v>126</v>
      </c>
      <c r="EF45" s="56">
        <v>869420</v>
      </c>
      <c r="EG45" s="56" t="s">
        <v>558</v>
      </c>
      <c r="EH45" s="56" t="s">
        <v>56</v>
      </c>
      <c r="EI45" s="56">
        <v>9</v>
      </c>
      <c r="EJ45" s="56">
        <v>135496</v>
      </c>
      <c r="EK45" s="56">
        <v>3</v>
      </c>
      <c r="EL45" s="56">
        <v>28</v>
      </c>
      <c r="EM45" s="56">
        <v>1598638</v>
      </c>
      <c r="EN45" s="56">
        <v>643717</v>
      </c>
      <c r="EO45" s="56">
        <v>730</v>
      </c>
      <c r="EP45" s="56">
        <v>62760</v>
      </c>
      <c r="EQ45" s="56">
        <v>20858</v>
      </c>
      <c r="ER45" s="56">
        <v>30334</v>
      </c>
      <c r="ES45" s="56">
        <v>3449</v>
      </c>
      <c r="ET45" s="56">
        <v>8950</v>
      </c>
      <c r="EU45" s="56">
        <v>21856</v>
      </c>
      <c r="EV45" s="56" t="s">
        <v>3591</v>
      </c>
      <c r="EW45" s="56">
        <v>0</v>
      </c>
      <c r="EX45" s="56">
        <v>13630</v>
      </c>
      <c r="EY45" s="56">
        <v>9677</v>
      </c>
      <c r="EZ45" s="56" t="s">
        <v>3613</v>
      </c>
      <c r="FA45" s="56">
        <v>0</v>
      </c>
      <c r="FB45" s="56">
        <v>0</v>
      </c>
      <c r="FC45" s="56">
        <v>0</v>
      </c>
      <c r="FD45" s="56">
        <v>7900</v>
      </c>
      <c r="FE45" s="56">
        <v>0</v>
      </c>
      <c r="FF45" s="56">
        <v>0</v>
      </c>
      <c r="FG45" s="56">
        <v>180144</v>
      </c>
      <c r="FH45" s="56">
        <v>227373</v>
      </c>
      <c r="FI45" s="56">
        <v>132580</v>
      </c>
      <c r="FJ45" s="56">
        <v>2267</v>
      </c>
      <c r="FK45" s="56">
        <v>0</v>
      </c>
      <c r="FL45" s="56">
        <v>337019</v>
      </c>
      <c r="FM45" s="56">
        <v>3121738</v>
      </c>
      <c r="FN45" s="56">
        <v>0</v>
      </c>
      <c r="FO45" s="56">
        <v>1559</v>
      </c>
      <c r="FP45" s="56">
        <v>0</v>
      </c>
      <c r="FQ45" s="56">
        <v>85</v>
      </c>
      <c r="FR45" s="56">
        <v>0</v>
      </c>
      <c r="FS45" s="56">
        <v>3637</v>
      </c>
      <c r="FT45" s="56">
        <v>0</v>
      </c>
      <c r="FU45" s="56">
        <v>84141</v>
      </c>
      <c r="FV45" s="56">
        <v>18327</v>
      </c>
      <c r="FW45" s="56">
        <v>107749</v>
      </c>
      <c r="FX45" s="56">
        <v>3013989</v>
      </c>
      <c r="FY45" s="56">
        <v>28133</v>
      </c>
      <c r="FZ45" s="56">
        <v>1660735</v>
      </c>
      <c r="GA45" s="56">
        <v>373058</v>
      </c>
      <c r="GB45" s="56">
        <v>233200</v>
      </c>
      <c r="GC45" s="56">
        <v>707934</v>
      </c>
      <c r="GD45" s="56">
        <v>2974927</v>
      </c>
      <c r="GE45" s="56">
        <v>92299</v>
      </c>
      <c r="GF45" s="56">
        <v>2882628</v>
      </c>
      <c r="GG45" s="56">
        <v>28133</v>
      </c>
      <c r="GH45" s="56">
        <v>1909411</v>
      </c>
      <c r="GI45" s="56">
        <v>34521</v>
      </c>
      <c r="GJ45" s="56" t="s">
        <v>558</v>
      </c>
      <c r="GK45" s="56" t="s">
        <v>558</v>
      </c>
      <c r="GL45" s="56" t="s">
        <v>558</v>
      </c>
      <c r="GM45" s="56" t="s">
        <v>558</v>
      </c>
      <c r="GN45" s="56" t="s">
        <v>558</v>
      </c>
      <c r="GO45" s="56" t="s">
        <v>558</v>
      </c>
      <c r="GP45" s="56" t="s">
        <v>558</v>
      </c>
      <c r="GQ45" s="56" t="s">
        <v>7407</v>
      </c>
      <c r="GR45" s="56" t="s">
        <v>558</v>
      </c>
      <c r="GS45" s="56" t="s">
        <v>558</v>
      </c>
      <c r="GT45" s="56">
        <v>0</v>
      </c>
      <c r="GU45" s="56" t="s">
        <v>558</v>
      </c>
      <c r="GV45" s="56" t="s">
        <v>7408</v>
      </c>
      <c r="GW45" s="56">
        <v>11</v>
      </c>
      <c r="GX45" s="56">
        <v>1</v>
      </c>
      <c r="GY45" s="56">
        <v>10</v>
      </c>
      <c r="GZ45" s="56">
        <v>1</v>
      </c>
      <c r="HA45" s="56">
        <v>1</v>
      </c>
      <c r="HB45" s="56">
        <v>0</v>
      </c>
      <c r="HD45" s="56">
        <f t="shared" si="0"/>
        <v>9887</v>
      </c>
      <c r="HE45" s="56">
        <f t="shared" si="1"/>
        <v>501</v>
      </c>
      <c r="HF45" s="56">
        <f t="shared" si="2"/>
        <v>11835</v>
      </c>
    </row>
    <row r="46" spans="1:214" ht="12.75" customHeight="1" x14ac:dyDescent="0.3">
      <c r="A46" s="56" t="s">
        <v>224</v>
      </c>
      <c r="B46" s="56">
        <v>27</v>
      </c>
      <c r="C46" s="56" t="s">
        <v>249</v>
      </c>
      <c r="D46" s="56" t="s">
        <v>3703</v>
      </c>
      <c r="E46" s="56" t="s">
        <v>2455</v>
      </c>
      <c r="F46" s="56" t="s">
        <v>907</v>
      </c>
      <c r="G46" s="56">
        <v>9</v>
      </c>
      <c r="H46" s="56">
        <v>0</v>
      </c>
      <c r="I46" s="56" t="s">
        <v>6841</v>
      </c>
      <c r="J46" s="56" t="s">
        <v>39</v>
      </c>
      <c r="L46" s="56" t="s">
        <v>384</v>
      </c>
      <c r="M46" s="56" t="s">
        <v>558</v>
      </c>
      <c r="N46" s="56" t="s">
        <v>558</v>
      </c>
      <c r="O46" s="56" t="s">
        <v>558</v>
      </c>
      <c r="P46" s="56" t="s">
        <v>558</v>
      </c>
      <c r="Q46" s="56" t="s">
        <v>558</v>
      </c>
      <c r="R46" s="56" t="s">
        <v>558</v>
      </c>
      <c r="S46" s="56" t="s">
        <v>558</v>
      </c>
      <c r="T46" s="56" t="s">
        <v>558</v>
      </c>
      <c r="U46" s="56" t="s">
        <v>558</v>
      </c>
      <c r="V46" s="56" t="s">
        <v>558</v>
      </c>
      <c r="W46" s="56" t="s">
        <v>558</v>
      </c>
      <c r="X46" s="56" t="s">
        <v>558</v>
      </c>
      <c r="Y46" s="56" t="s">
        <v>558</v>
      </c>
      <c r="Z46" s="56" t="s">
        <v>558</v>
      </c>
      <c r="AA46" s="56" t="s">
        <v>558</v>
      </c>
      <c r="AB46" s="56" t="s">
        <v>558</v>
      </c>
      <c r="AC46" s="56" t="s">
        <v>558</v>
      </c>
      <c r="AD46" s="56" t="s">
        <v>558</v>
      </c>
      <c r="AE46" s="56" t="s">
        <v>558</v>
      </c>
      <c r="AF46" s="56" t="s">
        <v>558</v>
      </c>
      <c r="AG46" s="56" t="s">
        <v>558</v>
      </c>
      <c r="AH46" s="56" t="s">
        <v>558</v>
      </c>
      <c r="AI46" s="56" t="s">
        <v>558</v>
      </c>
      <c r="AJ46" s="56" t="s">
        <v>558</v>
      </c>
      <c r="AK46" s="56" t="s">
        <v>558</v>
      </c>
      <c r="AL46" s="56" t="s">
        <v>558</v>
      </c>
      <c r="AM46" s="56" t="s">
        <v>558</v>
      </c>
      <c r="AN46" s="56" t="s">
        <v>558</v>
      </c>
      <c r="AO46" s="56" t="s">
        <v>558</v>
      </c>
      <c r="AP46" s="56" t="s">
        <v>558</v>
      </c>
      <c r="AQ46" s="56" t="s">
        <v>558</v>
      </c>
      <c r="AR46" s="56" t="s">
        <v>558</v>
      </c>
      <c r="AS46" s="56" t="s">
        <v>558</v>
      </c>
      <c r="AT46" s="56" t="s">
        <v>558</v>
      </c>
      <c r="AU46" s="56" t="s">
        <v>558</v>
      </c>
      <c r="AV46" s="56" t="s">
        <v>558</v>
      </c>
      <c r="AW46" s="56" t="s">
        <v>558</v>
      </c>
      <c r="AX46" s="56" t="s">
        <v>558</v>
      </c>
      <c r="AY46" s="56" t="s">
        <v>558</v>
      </c>
      <c r="AZ46" s="56" t="s">
        <v>558</v>
      </c>
      <c r="BA46" s="56" t="s">
        <v>558</v>
      </c>
      <c r="BB46" s="56" t="s">
        <v>558</v>
      </c>
      <c r="BC46" s="56" t="s">
        <v>558</v>
      </c>
      <c r="BD46" s="56" t="s">
        <v>558</v>
      </c>
      <c r="BE46" s="56" t="s">
        <v>558</v>
      </c>
      <c r="BF46" s="56" t="s">
        <v>558</v>
      </c>
      <c r="BG46" s="56" t="s">
        <v>558</v>
      </c>
      <c r="BH46" s="56" t="s">
        <v>558</v>
      </c>
      <c r="BI46" s="56" t="s">
        <v>558</v>
      </c>
      <c r="BJ46" s="56" t="s">
        <v>558</v>
      </c>
      <c r="BK46" s="56" t="s">
        <v>558</v>
      </c>
      <c r="BL46" s="56" t="s">
        <v>558</v>
      </c>
      <c r="BM46" s="56" t="s">
        <v>558</v>
      </c>
      <c r="BN46" s="56" t="s">
        <v>558</v>
      </c>
      <c r="BO46" s="56" t="s">
        <v>558</v>
      </c>
      <c r="BP46" s="56" t="s">
        <v>558</v>
      </c>
      <c r="BQ46" s="56" t="s">
        <v>558</v>
      </c>
      <c r="BR46" s="56" t="s">
        <v>558</v>
      </c>
      <c r="BS46" s="56" t="s">
        <v>558</v>
      </c>
      <c r="BT46" s="56" t="s">
        <v>558</v>
      </c>
      <c r="BU46" s="56" t="s">
        <v>558</v>
      </c>
      <c r="BV46" s="56" t="s">
        <v>558</v>
      </c>
      <c r="BW46" s="56" t="s">
        <v>558</v>
      </c>
      <c r="BX46" s="56" t="s">
        <v>558</v>
      </c>
      <c r="BY46" s="56" t="s">
        <v>558</v>
      </c>
      <c r="BZ46" s="56" t="s">
        <v>558</v>
      </c>
      <c r="CA46" s="56" t="s">
        <v>558</v>
      </c>
      <c r="CB46" s="56" t="s">
        <v>558</v>
      </c>
      <c r="CC46" s="56" t="s">
        <v>558</v>
      </c>
      <c r="CD46" s="56" t="s">
        <v>558</v>
      </c>
      <c r="CE46" s="56" t="s">
        <v>558</v>
      </c>
      <c r="CF46" s="56" t="s">
        <v>558</v>
      </c>
      <c r="CG46" s="56" t="s">
        <v>558</v>
      </c>
      <c r="CH46" s="56" t="s">
        <v>558</v>
      </c>
      <c r="CI46" s="56" t="s">
        <v>558</v>
      </c>
      <c r="CJ46" s="56" t="s">
        <v>558</v>
      </c>
      <c r="CK46" s="56" t="s">
        <v>558</v>
      </c>
      <c r="CL46" s="56" t="s">
        <v>558</v>
      </c>
      <c r="CM46" s="56" t="s">
        <v>558</v>
      </c>
      <c r="CN46" s="56" t="s">
        <v>558</v>
      </c>
      <c r="CO46" s="56" t="s">
        <v>558</v>
      </c>
      <c r="CP46" s="56" t="s">
        <v>558</v>
      </c>
      <c r="CQ46" s="56" t="s">
        <v>558</v>
      </c>
      <c r="CR46" s="56" t="s">
        <v>558</v>
      </c>
      <c r="CS46" s="56" t="s">
        <v>558</v>
      </c>
      <c r="CT46" s="56" t="s">
        <v>558</v>
      </c>
      <c r="CU46" s="56" t="s">
        <v>558</v>
      </c>
      <c r="CV46" s="56" t="s">
        <v>558</v>
      </c>
      <c r="CW46" s="56" t="s">
        <v>558</v>
      </c>
      <c r="CX46" s="56" t="s">
        <v>558</v>
      </c>
      <c r="CY46" s="56" t="s">
        <v>558</v>
      </c>
      <c r="CZ46" s="56" t="s">
        <v>558</v>
      </c>
      <c r="DA46" s="56" t="s">
        <v>558</v>
      </c>
      <c r="DB46" s="56" t="s">
        <v>558</v>
      </c>
      <c r="DC46" s="56" t="s">
        <v>558</v>
      </c>
      <c r="DD46" s="56" t="s">
        <v>558</v>
      </c>
      <c r="DE46" s="56" t="s">
        <v>558</v>
      </c>
      <c r="DF46" s="56" t="s">
        <v>558</v>
      </c>
      <c r="DG46" s="56" t="s">
        <v>558</v>
      </c>
      <c r="DH46" s="56" t="s">
        <v>558</v>
      </c>
      <c r="DI46" s="56" t="s">
        <v>558</v>
      </c>
      <c r="DJ46" s="56" t="s">
        <v>558</v>
      </c>
      <c r="DK46" s="56" t="s">
        <v>558</v>
      </c>
      <c r="DL46" s="56" t="s">
        <v>558</v>
      </c>
      <c r="DM46" s="56" t="s">
        <v>558</v>
      </c>
      <c r="DN46" s="56" t="s">
        <v>558</v>
      </c>
      <c r="DO46" s="56" t="s">
        <v>558</v>
      </c>
      <c r="DP46" s="56" t="s">
        <v>558</v>
      </c>
      <c r="DQ46" s="56" t="s">
        <v>558</v>
      </c>
      <c r="DR46" s="56" t="s">
        <v>558</v>
      </c>
      <c r="DS46" s="56" t="s">
        <v>558</v>
      </c>
      <c r="DT46" s="56" t="s">
        <v>558</v>
      </c>
      <c r="DU46" s="56" t="s">
        <v>558</v>
      </c>
      <c r="DV46" s="56" t="s">
        <v>558</v>
      </c>
      <c r="DW46" s="56" t="s">
        <v>558</v>
      </c>
      <c r="DX46" s="56" t="s">
        <v>558</v>
      </c>
      <c r="DY46" s="56" t="s">
        <v>558</v>
      </c>
      <c r="DZ46" s="56" t="s">
        <v>558</v>
      </c>
      <c r="EA46" s="56" t="s">
        <v>558</v>
      </c>
      <c r="EB46" s="56" t="s">
        <v>558</v>
      </c>
      <c r="EC46" s="56" t="s">
        <v>558</v>
      </c>
      <c r="ED46" s="56" t="s">
        <v>558</v>
      </c>
      <c r="EE46" s="56" t="s">
        <v>558</v>
      </c>
      <c r="EF46" s="56" t="s">
        <v>558</v>
      </c>
      <c r="EG46" s="56" t="s">
        <v>558</v>
      </c>
      <c r="EH46" s="56" t="s">
        <v>558</v>
      </c>
      <c r="EI46" s="56" t="s">
        <v>558</v>
      </c>
      <c r="EJ46" s="56" t="s">
        <v>558</v>
      </c>
      <c r="EK46" s="56" t="s">
        <v>558</v>
      </c>
      <c r="EL46" s="56" t="s">
        <v>558</v>
      </c>
      <c r="EM46" s="56" t="s">
        <v>558</v>
      </c>
      <c r="EN46" s="56" t="s">
        <v>558</v>
      </c>
      <c r="EO46" s="56" t="s">
        <v>558</v>
      </c>
      <c r="EP46" s="56" t="s">
        <v>558</v>
      </c>
      <c r="EQ46" s="56" t="s">
        <v>558</v>
      </c>
      <c r="ER46" s="56" t="s">
        <v>558</v>
      </c>
      <c r="ES46" s="56" t="s">
        <v>558</v>
      </c>
      <c r="ET46" s="56" t="s">
        <v>558</v>
      </c>
      <c r="EU46" s="56" t="s">
        <v>558</v>
      </c>
      <c r="EV46" s="56" t="s">
        <v>558</v>
      </c>
      <c r="EW46" s="56" t="s">
        <v>558</v>
      </c>
      <c r="EX46" s="56" t="s">
        <v>558</v>
      </c>
      <c r="EY46" s="56" t="s">
        <v>558</v>
      </c>
      <c r="EZ46" s="56" t="s">
        <v>558</v>
      </c>
      <c r="FA46" s="56" t="s">
        <v>558</v>
      </c>
      <c r="FB46" s="56" t="s">
        <v>558</v>
      </c>
      <c r="FC46" s="56" t="s">
        <v>558</v>
      </c>
      <c r="FD46" s="56" t="s">
        <v>558</v>
      </c>
      <c r="FE46" s="56" t="s">
        <v>558</v>
      </c>
      <c r="FF46" s="56" t="s">
        <v>558</v>
      </c>
      <c r="FG46" s="56" t="s">
        <v>558</v>
      </c>
      <c r="FH46" s="56" t="s">
        <v>558</v>
      </c>
      <c r="FI46" s="56" t="s">
        <v>558</v>
      </c>
      <c r="FJ46" s="56" t="s">
        <v>558</v>
      </c>
      <c r="FK46" s="56" t="s">
        <v>558</v>
      </c>
      <c r="FL46" s="56" t="s">
        <v>558</v>
      </c>
      <c r="FM46" s="56" t="s">
        <v>558</v>
      </c>
      <c r="FN46" s="56" t="s">
        <v>558</v>
      </c>
      <c r="FO46" s="56" t="s">
        <v>558</v>
      </c>
      <c r="FP46" s="56" t="s">
        <v>558</v>
      </c>
      <c r="FQ46" s="56" t="s">
        <v>558</v>
      </c>
      <c r="FR46" s="56" t="s">
        <v>558</v>
      </c>
      <c r="FS46" s="56" t="s">
        <v>558</v>
      </c>
      <c r="FT46" s="56" t="s">
        <v>558</v>
      </c>
      <c r="FU46" s="56" t="s">
        <v>558</v>
      </c>
      <c r="FV46" s="56" t="s">
        <v>558</v>
      </c>
      <c r="FW46" s="56" t="s">
        <v>558</v>
      </c>
      <c r="FX46" s="56" t="s">
        <v>558</v>
      </c>
      <c r="FY46" s="56" t="s">
        <v>558</v>
      </c>
      <c r="FZ46" s="56" t="s">
        <v>558</v>
      </c>
      <c r="GA46" s="56" t="s">
        <v>558</v>
      </c>
      <c r="GB46" s="56" t="s">
        <v>558</v>
      </c>
      <c r="GC46" s="56" t="s">
        <v>558</v>
      </c>
      <c r="GD46" s="56" t="s">
        <v>558</v>
      </c>
      <c r="GE46" s="56" t="s">
        <v>558</v>
      </c>
      <c r="GF46" s="56" t="s">
        <v>558</v>
      </c>
      <c r="GG46" s="56" t="s">
        <v>558</v>
      </c>
      <c r="GH46" s="56" t="s">
        <v>558</v>
      </c>
      <c r="GI46" s="56" t="s">
        <v>558</v>
      </c>
      <c r="GJ46" s="56" t="s">
        <v>558</v>
      </c>
      <c r="GK46" s="56" t="s">
        <v>558</v>
      </c>
      <c r="GL46" s="56" t="s">
        <v>558</v>
      </c>
      <c r="GM46" s="56" t="s">
        <v>558</v>
      </c>
      <c r="GN46" s="56" t="s">
        <v>558</v>
      </c>
      <c r="GO46" s="56" t="s">
        <v>558</v>
      </c>
      <c r="GP46" s="56" t="s">
        <v>558</v>
      </c>
      <c r="GQ46" s="56" t="s">
        <v>558</v>
      </c>
      <c r="GR46" s="56" t="s">
        <v>558</v>
      </c>
      <c r="GS46" s="56" t="s">
        <v>558</v>
      </c>
      <c r="GT46" s="56" t="s">
        <v>558</v>
      </c>
      <c r="GU46" s="56" t="s">
        <v>558</v>
      </c>
      <c r="GV46" s="56" t="s">
        <v>558</v>
      </c>
      <c r="GW46" s="56" t="s">
        <v>558</v>
      </c>
      <c r="GX46" s="56" t="s">
        <v>558</v>
      </c>
      <c r="GY46" s="56" t="s">
        <v>558</v>
      </c>
      <c r="GZ46" s="56" t="s">
        <v>558</v>
      </c>
      <c r="HA46" s="56" t="s">
        <v>558</v>
      </c>
      <c r="HB46" s="56" t="s">
        <v>558</v>
      </c>
      <c r="HD46" s="56" t="str">
        <f t="shared" si="0"/>
        <v>..</v>
      </c>
      <c r="HE46" s="56" t="str">
        <f t="shared" si="1"/>
        <v>..</v>
      </c>
      <c r="HF46" s="56" t="str">
        <f t="shared" si="2"/>
        <v>..</v>
      </c>
    </row>
    <row r="47" spans="1:214" ht="12.75" customHeight="1" x14ac:dyDescent="0.3">
      <c r="A47" s="56" t="s">
        <v>224</v>
      </c>
      <c r="B47" s="56">
        <v>28</v>
      </c>
      <c r="C47" s="56" t="s">
        <v>249</v>
      </c>
      <c r="D47" s="56" t="s">
        <v>3704</v>
      </c>
      <c r="E47" s="56" t="s">
        <v>2456</v>
      </c>
      <c r="F47" s="56" t="s">
        <v>907</v>
      </c>
      <c r="G47" s="56">
        <v>54</v>
      </c>
      <c r="H47" s="56">
        <v>0</v>
      </c>
      <c r="I47" s="56" t="s">
        <v>6841</v>
      </c>
      <c r="J47" s="56" t="s">
        <v>39</v>
      </c>
      <c r="L47" s="56" t="s">
        <v>386</v>
      </c>
      <c r="M47" s="56" t="s">
        <v>558</v>
      </c>
      <c r="N47" s="56" t="s">
        <v>558</v>
      </c>
      <c r="O47" s="56" t="s">
        <v>558</v>
      </c>
      <c r="P47" s="56" t="s">
        <v>558</v>
      </c>
      <c r="Q47" s="56" t="s">
        <v>558</v>
      </c>
      <c r="R47" s="56" t="s">
        <v>558</v>
      </c>
      <c r="S47" s="56" t="s">
        <v>558</v>
      </c>
      <c r="T47" s="56" t="s">
        <v>558</v>
      </c>
      <c r="U47" s="56" t="s">
        <v>558</v>
      </c>
      <c r="V47" s="56" t="s">
        <v>558</v>
      </c>
      <c r="W47" s="56" t="s">
        <v>558</v>
      </c>
      <c r="X47" s="56" t="s">
        <v>558</v>
      </c>
      <c r="Y47" s="56" t="s">
        <v>558</v>
      </c>
      <c r="Z47" s="56" t="s">
        <v>558</v>
      </c>
      <c r="AA47" s="56" t="s">
        <v>558</v>
      </c>
      <c r="AB47" s="56" t="s">
        <v>558</v>
      </c>
      <c r="AC47" s="56" t="s">
        <v>558</v>
      </c>
      <c r="AD47" s="56" t="s">
        <v>558</v>
      </c>
      <c r="AE47" s="56" t="s">
        <v>558</v>
      </c>
      <c r="AF47" s="56" t="s">
        <v>558</v>
      </c>
      <c r="AG47" s="56" t="s">
        <v>558</v>
      </c>
      <c r="AH47" s="56" t="s">
        <v>558</v>
      </c>
      <c r="AI47" s="56" t="s">
        <v>558</v>
      </c>
      <c r="AJ47" s="56" t="s">
        <v>558</v>
      </c>
      <c r="AK47" s="56" t="s">
        <v>558</v>
      </c>
      <c r="AL47" s="56" t="s">
        <v>558</v>
      </c>
      <c r="AM47" s="56" t="s">
        <v>558</v>
      </c>
      <c r="AN47" s="56" t="s">
        <v>558</v>
      </c>
      <c r="AO47" s="56" t="s">
        <v>558</v>
      </c>
      <c r="AP47" s="56" t="s">
        <v>558</v>
      </c>
      <c r="AQ47" s="56" t="s">
        <v>558</v>
      </c>
      <c r="AR47" s="56" t="s">
        <v>558</v>
      </c>
      <c r="AS47" s="56" t="s">
        <v>558</v>
      </c>
      <c r="AT47" s="56" t="s">
        <v>558</v>
      </c>
      <c r="AU47" s="56" t="s">
        <v>558</v>
      </c>
      <c r="AV47" s="56" t="s">
        <v>558</v>
      </c>
      <c r="AW47" s="56" t="s">
        <v>558</v>
      </c>
      <c r="AX47" s="56" t="s">
        <v>558</v>
      </c>
      <c r="AY47" s="56" t="s">
        <v>558</v>
      </c>
      <c r="AZ47" s="56" t="s">
        <v>558</v>
      </c>
      <c r="BA47" s="56" t="s">
        <v>558</v>
      </c>
      <c r="BB47" s="56" t="s">
        <v>558</v>
      </c>
      <c r="BC47" s="56" t="s">
        <v>558</v>
      </c>
      <c r="BD47" s="56" t="s">
        <v>558</v>
      </c>
      <c r="BE47" s="56" t="s">
        <v>558</v>
      </c>
      <c r="BF47" s="56" t="s">
        <v>558</v>
      </c>
      <c r="BG47" s="56" t="s">
        <v>558</v>
      </c>
      <c r="BH47" s="56" t="s">
        <v>558</v>
      </c>
      <c r="BI47" s="56" t="s">
        <v>558</v>
      </c>
      <c r="BJ47" s="56" t="s">
        <v>558</v>
      </c>
      <c r="BK47" s="56" t="s">
        <v>558</v>
      </c>
      <c r="BL47" s="56" t="s">
        <v>558</v>
      </c>
      <c r="BM47" s="56" t="s">
        <v>558</v>
      </c>
      <c r="BN47" s="56" t="s">
        <v>558</v>
      </c>
      <c r="BO47" s="56" t="s">
        <v>558</v>
      </c>
      <c r="BP47" s="56" t="s">
        <v>558</v>
      </c>
      <c r="BQ47" s="56" t="s">
        <v>558</v>
      </c>
      <c r="BR47" s="56" t="s">
        <v>558</v>
      </c>
      <c r="BS47" s="56" t="s">
        <v>558</v>
      </c>
      <c r="BT47" s="56" t="s">
        <v>558</v>
      </c>
      <c r="BU47" s="56" t="s">
        <v>558</v>
      </c>
      <c r="BV47" s="56" t="s">
        <v>558</v>
      </c>
      <c r="BW47" s="56" t="s">
        <v>558</v>
      </c>
      <c r="BX47" s="56" t="s">
        <v>558</v>
      </c>
      <c r="BY47" s="56" t="s">
        <v>558</v>
      </c>
      <c r="BZ47" s="56" t="s">
        <v>558</v>
      </c>
      <c r="CA47" s="56" t="s">
        <v>558</v>
      </c>
      <c r="CB47" s="56" t="s">
        <v>558</v>
      </c>
      <c r="CC47" s="56" t="s">
        <v>558</v>
      </c>
      <c r="CD47" s="56" t="s">
        <v>558</v>
      </c>
      <c r="CE47" s="56" t="s">
        <v>558</v>
      </c>
      <c r="CF47" s="56" t="s">
        <v>558</v>
      </c>
      <c r="CG47" s="56" t="s">
        <v>558</v>
      </c>
      <c r="CH47" s="56" t="s">
        <v>558</v>
      </c>
      <c r="CI47" s="56" t="s">
        <v>558</v>
      </c>
      <c r="CJ47" s="56" t="s">
        <v>558</v>
      </c>
      <c r="CK47" s="56" t="s">
        <v>558</v>
      </c>
      <c r="CL47" s="56" t="s">
        <v>558</v>
      </c>
      <c r="CM47" s="56" t="s">
        <v>558</v>
      </c>
      <c r="CN47" s="56" t="s">
        <v>558</v>
      </c>
      <c r="CO47" s="56" t="s">
        <v>558</v>
      </c>
      <c r="CP47" s="56" t="s">
        <v>558</v>
      </c>
      <c r="CQ47" s="56" t="s">
        <v>558</v>
      </c>
      <c r="CR47" s="56" t="s">
        <v>558</v>
      </c>
      <c r="CS47" s="56" t="s">
        <v>558</v>
      </c>
      <c r="CT47" s="56" t="s">
        <v>558</v>
      </c>
      <c r="CU47" s="56" t="s">
        <v>558</v>
      </c>
      <c r="CV47" s="56" t="s">
        <v>558</v>
      </c>
      <c r="CW47" s="56" t="s">
        <v>558</v>
      </c>
      <c r="CX47" s="56" t="s">
        <v>558</v>
      </c>
      <c r="CY47" s="56" t="s">
        <v>558</v>
      </c>
      <c r="CZ47" s="56" t="s">
        <v>558</v>
      </c>
      <c r="DA47" s="56" t="s">
        <v>558</v>
      </c>
      <c r="DB47" s="56" t="s">
        <v>558</v>
      </c>
      <c r="DC47" s="56" t="s">
        <v>558</v>
      </c>
      <c r="DD47" s="56" t="s">
        <v>558</v>
      </c>
      <c r="DE47" s="56" t="s">
        <v>558</v>
      </c>
      <c r="DF47" s="56" t="s">
        <v>558</v>
      </c>
      <c r="DG47" s="56" t="s">
        <v>558</v>
      </c>
      <c r="DH47" s="56" t="s">
        <v>558</v>
      </c>
      <c r="DI47" s="56" t="s">
        <v>558</v>
      </c>
      <c r="DJ47" s="56" t="s">
        <v>558</v>
      </c>
      <c r="DK47" s="56" t="s">
        <v>558</v>
      </c>
      <c r="DL47" s="56" t="s">
        <v>558</v>
      </c>
      <c r="DM47" s="56" t="s">
        <v>558</v>
      </c>
      <c r="DN47" s="56" t="s">
        <v>558</v>
      </c>
      <c r="DO47" s="56" t="s">
        <v>558</v>
      </c>
      <c r="DP47" s="56" t="s">
        <v>558</v>
      </c>
      <c r="DQ47" s="56" t="s">
        <v>558</v>
      </c>
      <c r="DR47" s="56" t="s">
        <v>558</v>
      </c>
      <c r="DS47" s="56" t="s">
        <v>558</v>
      </c>
      <c r="DT47" s="56" t="s">
        <v>558</v>
      </c>
      <c r="DU47" s="56" t="s">
        <v>558</v>
      </c>
      <c r="DV47" s="56" t="s">
        <v>558</v>
      </c>
      <c r="DW47" s="56" t="s">
        <v>558</v>
      </c>
      <c r="DX47" s="56" t="s">
        <v>558</v>
      </c>
      <c r="DY47" s="56" t="s">
        <v>558</v>
      </c>
      <c r="DZ47" s="56" t="s">
        <v>558</v>
      </c>
      <c r="EA47" s="56" t="s">
        <v>558</v>
      </c>
      <c r="EB47" s="56" t="s">
        <v>558</v>
      </c>
      <c r="EC47" s="56" t="s">
        <v>558</v>
      </c>
      <c r="ED47" s="56" t="s">
        <v>558</v>
      </c>
      <c r="EE47" s="56" t="s">
        <v>558</v>
      </c>
      <c r="EF47" s="56" t="s">
        <v>558</v>
      </c>
      <c r="EG47" s="56" t="s">
        <v>558</v>
      </c>
      <c r="EH47" s="56" t="s">
        <v>558</v>
      </c>
      <c r="EI47" s="56" t="s">
        <v>558</v>
      </c>
      <c r="EJ47" s="56" t="s">
        <v>558</v>
      </c>
      <c r="EK47" s="56" t="s">
        <v>558</v>
      </c>
      <c r="EL47" s="56" t="s">
        <v>558</v>
      </c>
      <c r="EM47" s="56" t="s">
        <v>558</v>
      </c>
      <c r="EN47" s="56" t="s">
        <v>558</v>
      </c>
      <c r="EO47" s="56" t="s">
        <v>558</v>
      </c>
      <c r="EP47" s="56" t="s">
        <v>558</v>
      </c>
      <c r="EQ47" s="56" t="s">
        <v>558</v>
      </c>
      <c r="ER47" s="56" t="s">
        <v>558</v>
      </c>
      <c r="ES47" s="56" t="s">
        <v>558</v>
      </c>
      <c r="ET47" s="56" t="s">
        <v>558</v>
      </c>
      <c r="EU47" s="56" t="s">
        <v>558</v>
      </c>
      <c r="EV47" s="56" t="s">
        <v>558</v>
      </c>
      <c r="EW47" s="56" t="s">
        <v>558</v>
      </c>
      <c r="EX47" s="56" t="s">
        <v>558</v>
      </c>
      <c r="EY47" s="56" t="s">
        <v>558</v>
      </c>
      <c r="EZ47" s="56" t="s">
        <v>558</v>
      </c>
      <c r="FA47" s="56" t="s">
        <v>558</v>
      </c>
      <c r="FB47" s="56" t="s">
        <v>558</v>
      </c>
      <c r="FC47" s="56" t="s">
        <v>558</v>
      </c>
      <c r="FD47" s="56" t="s">
        <v>558</v>
      </c>
      <c r="FE47" s="56" t="s">
        <v>558</v>
      </c>
      <c r="FF47" s="56" t="s">
        <v>558</v>
      </c>
      <c r="FG47" s="56" t="s">
        <v>558</v>
      </c>
      <c r="FH47" s="56" t="s">
        <v>558</v>
      </c>
      <c r="FI47" s="56" t="s">
        <v>558</v>
      </c>
      <c r="FJ47" s="56" t="s">
        <v>558</v>
      </c>
      <c r="FK47" s="56" t="s">
        <v>558</v>
      </c>
      <c r="FL47" s="56" t="s">
        <v>558</v>
      </c>
      <c r="FM47" s="56" t="s">
        <v>558</v>
      </c>
      <c r="FN47" s="56" t="s">
        <v>558</v>
      </c>
      <c r="FO47" s="56" t="s">
        <v>558</v>
      </c>
      <c r="FP47" s="56" t="s">
        <v>558</v>
      </c>
      <c r="FQ47" s="56" t="s">
        <v>558</v>
      </c>
      <c r="FR47" s="56" t="s">
        <v>558</v>
      </c>
      <c r="FS47" s="56" t="s">
        <v>558</v>
      </c>
      <c r="FT47" s="56" t="s">
        <v>558</v>
      </c>
      <c r="FU47" s="56" t="s">
        <v>558</v>
      </c>
      <c r="FV47" s="56" t="s">
        <v>558</v>
      </c>
      <c r="FW47" s="56" t="s">
        <v>558</v>
      </c>
      <c r="FX47" s="56" t="s">
        <v>558</v>
      </c>
      <c r="FY47" s="56" t="s">
        <v>558</v>
      </c>
      <c r="FZ47" s="56" t="s">
        <v>558</v>
      </c>
      <c r="GA47" s="56" t="s">
        <v>558</v>
      </c>
      <c r="GB47" s="56" t="s">
        <v>558</v>
      </c>
      <c r="GC47" s="56" t="s">
        <v>558</v>
      </c>
      <c r="GD47" s="56" t="s">
        <v>558</v>
      </c>
      <c r="GE47" s="56" t="s">
        <v>558</v>
      </c>
      <c r="GF47" s="56" t="s">
        <v>558</v>
      </c>
      <c r="GG47" s="56" t="s">
        <v>558</v>
      </c>
      <c r="GH47" s="56" t="s">
        <v>558</v>
      </c>
      <c r="GI47" s="56" t="s">
        <v>558</v>
      </c>
      <c r="GJ47" s="56" t="s">
        <v>558</v>
      </c>
      <c r="GK47" s="56" t="s">
        <v>558</v>
      </c>
      <c r="GL47" s="56" t="s">
        <v>558</v>
      </c>
      <c r="GM47" s="56" t="s">
        <v>558</v>
      </c>
      <c r="GN47" s="56" t="s">
        <v>558</v>
      </c>
      <c r="GO47" s="56" t="s">
        <v>558</v>
      </c>
      <c r="GP47" s="56" t="s">
        <v>558</v>
      </c>
      <c r="GQ47" s="56" t="s">
        <v>558</v>
      </c>
      <c r="GR47" s="56" t="s">
        <v>558</v>
      </c>
      <c r="GS47" s="56" t="s">
        <v>558</v>
      </c>
      <c r="GT47" s="56" t="s">
        <v>558</v>
      </c>
      <c r="GU47" s="56" t="s">
        <v>558</v>
      </c>
      <c r="GV47" s="56" t="s">
        <v>558</v>
      </c>
      <c r="GW47" s="56" t="s">
        <v>558</v>
      </c>
      <c r="GX47" s="56" t="s">
        <v>558</v>
      </c>
      <c r="GY47" s="56" t="s">
        <v>558</v>
      </c>
      <c r="GZ47" s="56" t="s">
        <v>558</v>
      </c>
      <c r="HA47" s="56" t="s">
        <v>558</v>
      </c>
      <c r="HB47" s="56" t="s">
        <v>558</v>
      </c>
      <c r="HD47" s="56" t="str">
        <f t="shared" si="0"/>
        <v>..</v>
      </c>
      <c r="HE47" s="56" t="str">
        <f t="shared" si="1"/>
        <v>..</v>
      </c>
      <c r="HF47" s="56" t="str">
        <f t="shared" si="2"/>
        <v>..</v>
      </c>
    </row>
    <row r="48" spans="1:214" ht="12.75" customHeight="1" x14ac:dyDescent="0.3">
      <c r="A48" s="56" t="s">
        <v>224</v>
      </c>
      <c r="B48" s="56">
        <v>29</v>
      </c>
      <c r="C48" s="56" t="s">
        <v>249</v>
      </c>
      <c r="D48" s="56" t="s">
        <v>3705</v>
      </c>
      <c r="E48" s="56" t="s">
        <v>2457</v>
      </c>
      <c r="F48" s="56" t="s">
        <v>907</v>
      </c>
      <c r="G48" s="56">
        <v>43.5</v>
      </c>
      <c r="H48" s="56">
        <v>0</v>
      </c>
      <c r="I48" s="56" t="s">
        <v>6841</v>
      </c>
      <c r="J48" s="56" t="s">
        <v>39</v>
      </c>
      <c r="L48" s="56" t="s">
        <v>388</v>
      </c>
      <c r="M48" s="56" t="s">
        <v>558</v>
      </c>
      <c r="N48" s="56" t="s">
        <v>558</v>
      </c>
      <c r="O48" s="56" t="s">
        <v>558</v>
      </c>
      <c r="P48" s="56" t="s">
        <v>558</v>
      </c>
      <c r="Q48" s="56" t="s">
        <v>558</v>
      </c>
      <c r="R48" s="56" t="s">
        <v>558</v>
      </c>
      <c r="S48" s="56" t="s">
        <v>558</v>
      </c>
      <c r="T48" s="56" t="s">
        <v>558</v>
      </c>
      <c r="U48" s="56" t="s">
        <v>558</v>
      </c>
      <c r="V48" s="56" t="s">
        <v>558</v>
      </c>
      <c r="W48" s="56" t="s">
        <v>558</v>
      </c>
      <c r="X48" s="56" t="s">
        <v>558</v>
      </c>
      <c r="Y48" s="56" t="s">
        <v>558</v>
      </c>
      <c r="Z48" s="56" t="s">
        <v>558</v>
      </c>
      <c r="AA48" s="56" t="s">
        <v>558</v>
      </c>
      <c r="AB48" s="56" t="s">
        <v>558</v>
      </c>
      <c r="AC48" s="56" t="s">
        <v>558</v>
      </c>
      <c r="AD48" s="56" t="s">
        <v>558</v>
      </c>
      <c r="AE48" s="56" t="s">
        <v>558</v>
      </c>
      <c r="AF48" s="56" t="s">
        <v>558</v>
      </c>
      <c r="AG48" s="56" t="s">
        <v>558</v>
      </c>
      <c r="AH48" s="56" t="s">
        <v>558</v>
      </c>
      <c r="AI48" s="56" t="s">
        <v>558</v>
      </c>
      <c r="AJ48" s="56" t="s">
        <v>558</v>
      </c>
      <c r="AK48" s="56" t="s">
        <v>558</v>
      </c>
      <c r="AL48" s="56" t="s">
        <v>558</v>
      </c>
      <c r="AM48" s="56" t="s">
        <v>558</v>
      </c>
      <c r="AN48" s="56" t="s">
        <v>558</v>
      </c>
      <c r="AO48" s="56" t="s">
        <v>558</v>
      </c>
      <c r="AP48" s="56" t="s">
        <v>558</v>
      </c>
      <c r="AQ48" s="56" t="s">
        <v>558</v>
      </c>
      <c r="AR48" s="56" t="s">
        <v>558</v>
      </c>
      <c r="AS48" s="56" t="s">
        <v>558</v>
      </c>
      <c r="AT48" s="56" t="s">
        <v>558</v>
      </c>
      <c r="AU48" s="56" t="s">
        <v>558</v>
      </c>
      <c r="AV48" s="56" t="s">
        <v>558</v>
      </c>
      <c r="AW48" s="56" t="s">
        <v>558</v>
      </c>
      <c r="AX48" s="56" t="s">
        <v>558</v>
      </c>
      <c r="AY48" s="56" t="s">
        <v>558</v>
      </c>
      <c r="AZ48" s="56" t="s">
        <v>558</v>
      </c>
      <c r="BA48" s="56" t="s">
        <v>558</v>
      </c>
      <c r="BB48" s="56" t="s">
        <v>558</v>
      </c>
      <c r="BC48" s="56" t="s">
        <v>558</v>
      </c>
      <c r="BD48" s="56" t="s">
        <v>558</v>
      </c>
      <c r="BE48" s="56" t="s">
        <v>558</v>
      </c>
      <c r="BF48" s="56" t="s">
        <v>558</v>
      </c>
      <c r="BG48" s="56" t="s">
        <v>558</v>
      </c>
      <c r="BH48" s="56" t="s">
        <v>558</v>
      </c>
      <c r="BI48" s="56" t="s">
        <v>558</v>
      </c>
      <c r="BJ48" s="56" t="s">
        <v>558</v>
      </c>
      <c r="BK48" s="56" t="s">
        <v>558</v>
      </c>
      <c r="BL48" s="56" t="s">
        <v>558</v>
      </c>
      <c r="BM48" s="56" t="s">
        <v>558</v>
      </c>
      <c r="BN48" s="56" t="s">
        <v>558</v>
      </c>
      <c r="BO48" s="56" t="s">
        <v>558</v>
      </c>
      <c r="BP48" s="56" t="s">
        <v>558</v>
      </c>
      <c r="BQ48" s="56" t="s">
        <v>558</v>
      </c>
      <c r="BR48" s="56" t="s">
        <v>558</v>
      </c>
      <c r="BS48" s="56" t="s">
        <v>558</v>
      </c>
      <c r="BT48" s="56" t="s">
        <v>558</v>
      </c>
      <c r="BU48" s="56" t="s">
        <v>558</v>
      </c>
      <c r="BV48" s="56" t="s">
        <v>558</v>
      </c>
      <c r="BW48" s="56" t="s">
        <v>558</v>
      </c>
      <c r="BX48" s="56" t="s">
        <v>558</v>
      </c>
      <c r="BY48" s="56" t="s">
        <v>558</v>
      </c>
      <c r="BZ48" s="56" t="s">
        <v>558</v>
      </c>
      <c r="CA48" s="56" t="s">
        <v>558</v>
      </c>
      <c r="CB48" s="56" t="s">
        <v>558</v>
      </c>
      <c r="CC48" s="56" t="s">
        <v>558</v>
      </c>
      <c r="CD48" s="56" t="s">
        <v>558</v>
      </c>
      <c r="CE48" s="56" t="s">
        <v>558</v>
      </c>
      <c r="CF48" s="56" t="s">
        <v>558</v>
      </c>
      <c r="CG48" s="56" t="s">
        <v>558</v>
      </c>
      <c r="CH48" s="56" t="s">
        <v>558</v>
      </c>
      <c r="CI48" s="56" t="s">
        <v>558</v>
      </c>
      <c r="CJ48" s="56" t="s">
        <v>558</v>
      </c>
      <c r="CK48" s="56" t="s">
        <v>558</v>
      </c>
      <c r="CL48" s="56" t="s">
        <v>558</v>
      </c>
      <c r="CM48" s="56" t="s">
        <v>558</v>
      </c>
      <c r="CN48" s="56" t="s">
        <v>558</v>
      </c>
      <c r="CO48" s="56" t="s">
        <v>558</v>
      </c>
      <c r="CP48" s="56" t="s">
        <v>558</v>
      </c>
      <c r="CQ48" s="56" t="s">
        <v>558</v>
      </c>
      <c r="CR48" s="56" t="s">
        <v>558</v>
      </c>
      <c r="CS48" s="56" t="s">
        <v>558</v>
      </c>
      <c r="CT48" s="56" t="s">
        <v>558</v>
      </c>
      <c r="CU48" s="56" t="s">
        <v>558</v>
      </c>
      <c r="CV48" s="56" t="s">
        <v>558</v>
      </c>
      <c r="CW48" s="56" t="s">
        <v>558</v>
      </c>
      <c r="CX48" s="56" t="s">
        <v>558</v>
      </c>
      <c r="CY48" s="56" t="s">
        <v>558</v>
      </c>
      <c r="CZ48" s="56" t="s">
        <v>558</v>
      </c>
      <c r="DA48" s="56" t="s">
        <v>558</v>
      </c>
      <c r="DB48" s="56" t="s">
        <v>558</v>
      </c>
      <c r="DC48" s="56" t="s">
        <v>558</v>
      </c>
      <c r="DD48" s="56" t="s">
        <v>558</v>
      </c>
      <c r="DE48" s="56" t="s">
        <v>558</v>
      </c>
      <c r="DF48" s="56" t="s">
        <v>558</v>
      </c>
      <c r="DG48" s="56" t="s">
        <v>558</v>
      </c>
      <c r="DH48" s="56" t="s">
        <v>558</v>
      </c>
      <c r="DI48" s="56" t="s">
        <v>558</v>
      </c>
      <c r="DJ48" s="56" t="s">
        <v>558</v>
      </c>
      <c r="DK48" s="56" t="s">
        <v>558</v>
      </c>
      <c r="DL48" s="56" t="s">
        <v>558</v>
      </c>
      <c r="DM48" s="56" t="s">
        <v>558</v>
      </c>
      <c r="DN48" s="56" t="s">
        <v>558</v>
      </c>
      <c r="DO48" s="56" t="s">
        <v>558</v>
      </c>
      <c r="DP48" s="56" t="s">
        <v>558</v>
      </c>
      <c r="DQ48" s="56" t="s">
        <v>558</v>
      </c>
      <c r="DR48" s="56" t="s">
        <v>558</v>
      </c>
      <c r="DS48" s="56" t="s">
        <v>558</v>
      </c>
      <c r="DT48" s="56" t="s">
        <v>558</v>
      </c>
      <c r="DU48" s="56" t="s">
        <v>558</v>
      </c>
      <c r="DV48" s="56" t="s">
        <v>558</v>
      </c>
      <c r="DW48" s="56" t="s">
        <v>558</v>
      </c>
      <c r="DX48" s="56" t="s">
        <v>558</v>
      </c>
      <c r="DY48" s="56" t="s">
        <v>558</v>
      </c>
      <c r="DZ48" s="56" t="s">
        <v>558</v>
      </c>
      <c r="EA48" s="56" t="s">
        <v>558</v>
      </c>
      <c r="EB48" s="56" t="s">
        <v>558</v>
      </c>
      <c r="EC48" s="56" t="s">
        <v>558</v>
      </c>
      <c r="ED48" s="56" t="s">
        <v>558</v>
      </c>
      <c r="EE48" s="56" t="s">
        <v>558</v>
      </c>
      <c r="EF48" s="56" t="s">
        <v>558</v>
      </c>
      <c r="EG48" s="56" t="s">
        <v>558</v>
      </c>
      <c r="EH48" s="56" t="s">
        <v>558</v>
      </c>
      <c r="EI48" s="56" t="s">
        <v>558</v>
      </c>
      <c r="EJ48" s="56" t="s">
        <v>558</v>
      </c>
      <c r="EK48" s="56" t="s">
        <v>558</v>
      </c>
      <c r="EL48" s="56" t="s">
        <v>558</v>
      </c>
      <c r="EM48" s="56" t="s">
        <v>558</v>
      </c>
      <c r="EN48" s="56" t="s">
        <v>558</v>
      </c>
      <c r="EO48" s="56" t="s">
        <v>558</v>
      </c>
      <c r="EP48" s="56" t="s">
        <v>558</v>
      </c>
      <c r="EQ48" s="56" t="s">
        <v>558</v>
      </c>
      <c r="ER48" s="56" t="s">
        <v>558</v>
      </c>
      <c r="ES48" s="56" t="s">
        <v>558</v>
      </c>
      <c r="ET48" s="56" t="s">
        <v>558</v>
      </c>
      <c r="EU48" s="56" t="s">
        <v>558</v>
      </c>
      <c r="EV48" s="56" t="s">
        <v>558</v>
      </c>
      <c r="EW48" s="56" t="s">
        <v>558</v>
      </c>
      <c r="EX48" s="56" t="s">
        <v>558</v>
      </c>
      <c r="EY48" s="56" t="s">
        <v>558</v>
      </c>
      <c r="EZ48" s="56" t="s">
        <v>558</v>
      </c>
      <c r="FA48" s="56" t="s">
        <v>558</v>
      </c>
      <c r="FB48" s="56" t="s">
        <v>558</v>
      </c>
      <c r="FC48" s="56" t="s">
        <v>558</v>
      </c>
      <c r="FD48" s="56" t="s">
        <v>558</v>
      </c>
      <c r="FE48" s="56" t="s">
        <v>558</v>
      </c>
      <c r="FF48" s="56" t="s">
        <v>558</v>
      </c>
      <c r="FG48" s="56" t="s">
        <v>558</v>
      </c>
      <c r="FH48" s="56" t="s">
        <v>558</v>
      </c>
      <c r="FI48" s="56" t="s">
        <v>558</v>
      </c>
      <c r="FJ48" s="56" t="s">
        <v>558</v>
      </c>
      <c r="FK48" s="56" t="s">
        <v>558</v>
      </c>
      <c r="FL48" s="56" t="s">
        <v>558</v>
      </c>
      <c r="FM48" s="56" t="s">
        <v>558</v>
      </c>
      <c r="FN48" s="56" t="s">
        <v>558</v>
      </c>
      <c r="FO48" s="56" t="s">
        <v>558</v>
      </c>
      <c r="FP48" s="56" t="s">
        <v>558</v>
      </c>
      <c r="FQ48" s="56" t="s">
        <v>558</v>
      </c>
      <c r="FR48" s="56" t="s">
        <v>558</v>
      </c>
      <c r="FS48" s="56" t="s">
        <v>558</v>
      </c>
      <c r="FT48" s="56" t="s">
        <v>558</v>
      </c>
      <c r="FU48" s="56" t="s">
        <v>558</v>
      </c>
      <c r="FV48" s="56" t="s">
        <v>558</v>
      </c>
      <c r="FW48" s="56" t="s">
        <v>558</v>
      </c>
      <c r="FX48" s="56" t="s">
        <v>558</v>
      </c>
      <c r="FY48" s="56" t="s">
        <v>558</v>
      </c>
      <c r="FZ48" s="56" t="s">
        <v>558</v>
      </c>
      <c r="GA48" s="56" t="s">
        <v>558</v>
      </c>
      <c r="GB48" s="56" t="s">
        <v>558</v>
      </c>
      <c r="GC48" s="56" t="s">
        <v>558</v>
      </c>
      <c r="GD48" s="56" t="s">
        <v>558</v>
      </c>
      <c r="GE48" s="56" t="s">
        <v>558</v>
      </c>
      <c r="GF48" s="56" t="s">
        <v>558</v>
      </c>
      <c r="GG48" s="56" t="s">
        <v>558</v>
      </c>
      <c r="GH48" s="56" t="s">
        <v>558</v>
      </c>
      <c r="GI48" s="56" t="s">
        <v>558</v>
      </c>
      <c r="GJ48" s="56" t="s">
        <v>558</v>
      </c>
      <c r="GK48" s="56" t="s">
        <v>558</v>
      </c>
      <c r="GL48" s="56" t="s">
        <v>558</v>
      </c>
      <c r="GM48" s="56" t="s">
        <v>558</v>
      </c>
      <c r="GN48" s="56" t="s">
        <v>558</v>
      </c>
      <c r="GO48" s="56" t="s">
        <v>558</v>
      </c>
      <c r="GP48" s="56" t="s">
        <v>558</v>
      </c>
      <c r="GQ48" s="56" t="s">
        <v>558</v>
      </c>
      <c r="GR48" s="56" t="s">
        <v>558</v>
      </c>
      <c r="GS48" s="56" t="s">
        <v>558</v>
      </c>
      <c r="GT48" s="56" t="s">
        <v>558</v>
      </c>
      <c r="GU48" s="56" t="s">
        <v>558</v>
      </c>
      <c r="GV48" s="56" t="s">
        <v>558</v>
      </c>
      <c r="GW48" s="56" t="s">
        <v>558</v>
      </c>
      <c r="GX48" s="56" t="s">
        <v>558</v>
      </c>
      <c r="GY48" s="56" t="s">
        <v>558</v>
      </c>
      <c r="GZ48" s="56" t="s">
        <v>558</v>
      </c>
      <c r="HA48" s="56" t="s">
        <v>558</v>
      </c>
      <c r="HB48" s="56" t="s">
        <v>558</v>
      </c>
      <c r="HD48" s="56" t="str">
        <f t="shared" si="0"/>
        <v>..</v>
      </c>
      <c r="HE48" s="56" t="str">
        <f t="shared" si="1"/>
        <v>..</v>
      </c>
      <c r="HF48" s="56" t="str">
        <f t="shared" si="2"/>
        <v>..</v>
      </c>
    </row>
    <row r="49" spans="1:214" ht="12.75" customHeight="1" x14ac:dyDescent="0.3">
      <c r="A49" s="56" t="s">
        <v>224</v>
      </c>
      <c r="B49" s="56">
        <v>30</v>
      </c>
      <c r="C49" s="56" t="s">
        <v>249</v>
      </c>
      <c r="D49" s="56" t="s">
        <v>3706</v>
      </c>
      <c r="E49" s="56" t="s">
        <v>2458</v>
      </c>
      <c r="F49" s="56" t="s">
        <v>907</v>
      </c>
      <c r="G49" s="56">
        <v>9</v>
      </c>
      <c r="H49" s="56">
        <v>0</v>
      </c>
      <c r="I49" s="56" t="s">
        <v>6841</v>
      </c>
      <c r="J49" s="56" t="s">
        <v>39</v>
      </c>
      <c r="L49" s="56" t="s">
        <v>390</v>
      </c>
      <c r="M49" s="56">
        <v>0</v>
      </c>
      <c r="N49" s="56">
        <v>0</v>
      </c>
      <c r="O49" s="56">
        <v>0</v>
      </c>
      <c r="P49" s="56">
        <v>0</v>
      </c>
      <c r="Q49" s="56">
        <v>2</v>
      </c>
      <c r="R49" s="56">
        <v>2</v>
      </c>
      <c r="S49" s="56">
        <v>3</v>
      </c>
      <c r="T49" s="56">
        <v>2</v>
      </c>
      <c r="U49" s="56">
        <v>2</v>
      </c>
      <c r="V49" s="56">
        <v>1</v>
      </c>
      <c r="W49" s="56">
        <v>0</v>
      </c>
      <c r="X49" s="56">
        <v>0</v>
      </c>
      <c r="Y49" s="56">
        <v>0</v>
      </c>
      <c r="Z49" s="56">
        <v>0</v>
      </c>
      <c r="AA49" s="56">
        <v>12</v>
      </c>
      <c r="AB49" s="56">
        <v>0</v>
      </c>
      <c r="AC49" s="56">
        <v>0</v>
      </c>
      <c r="AD49" s="56">
        <v>0</v>
      </c>
      <c r="AE49" s="56">
        <v>0</v>
      </c>
      <c r="AF49" s="56">
        <v>0</v>
      </c>
      <c r="AG49" s="56">
        <v>0</v>
      </c>
      <c r="AH49" s="56">
        <v>0</v>
      </c>
      <c r="AI49" s="56">
        <v>0</v>
      </c>
      <c r="AJ49" s="56">
        <v>0</v>
      </c>
      <c r="AK49" s="56">
        <v>0</v>
      </c>
      <c r="AL49" s="56">
        <v>0</v>
      </c>
      <c r="AM49" s="56">
        <v>0</v>
      </c>
      <c r="AN49" s="56">
        <v>0</v>
      </c>
      <c r="AO49" s="56">
        <v>0</v>
      </c>
      <c r="AP49" s="56">
        <v>0</v>
      </c>
      <c r="AQ49" s="56">
        <v>0</v>
      </c>
      <c r="AR49" s="56">
        <v>0</v>
      </c>
      <c r="AS49" s="56">
        <v>0</v>
      </c>
      <c r="AT49" s="56">
        <v>0</v>
      </c>
      <c r="AU49" s="56">
        <v>2</v>
      </c>
      <c r="AV49" s="56">
        <v>2</v>
      </c>
      <c r="AW49" s="56">
        <v>3</v>
      </c>
      <c r="AX49" s="56">
        <v>2</v>
      </c>
      <c r="AY49" s="56">
        <v>2</v>
      </c>
      <c r="AZ49" s="56">
        <v>1</v>
      </c>
      <c r="BA49" s="56">
        <v>0</v>
      </c>
      <c r="BB49" s="56">
        <v>0</v>
      </c>
      <c r="BC49" s="56">
        <v>0</v>
      </c>
      <c r="BD49" s="56">
        <v>0</v>
      </c>
      <c r="BE49" s="56">
        <v>12</v>
      </c>
      <c r="BF49" s="56">
        <v>1</v>
      </c>
      <c r="BG49" s="56">
        <v>0</v>
      </c>
      <c r="BH49" s="56">
        <v>0</v>
      </c>
      <c r="BI49" s="56">
        <v>0</v>
      </c>
      <c r="BJ49" s="56" t="s">
        <v>1875</v>
      </c>
      <c r="BK49" s="56">
        <v>54988</v>
      </c>
      <c r="BL49" s="56" t="s">
        <v>1875</v>
      </c>
      <c r="BM49" s="56">
        <v>55553</v>
      </c>
      <c r="BN49" s="56">
        <v>129</v>
      </c>
      <c r="BO49" s="56">
        <v>213700</v>
      </c>
      <c r="BP49" s="56">
        <v>48090</v>
      </c>
      <c r="BQ49" s="56">
        <v>12</v>
      </c>
      <c r="BR49" s="56" t="s">
        <v>558</v>
      </c>
      <c r="BS49" s="56">
        <v>205527</v>
      </c>
      <c r="BT49" s="56">
        <v>4413</v>
      </c>
      <c r="BU49" s="56">
        <v>62410</v>
      </c>
      <c r="BV49" s="56">
        <v>29031</v>
      </c>
      <c r="BW49" s="56">
        <v>78805</v>
      </c>
      <c r="BX49" s="56">
        <v>32569</v>
      </c>
      <c r="BY49" s="56">
        <v>202815</v>
      </c>
      <c r="BZ49" s="56">
        <v>0</v>
      </c>
      <c r="CA49" s="56">
        <v>207228</v>
      </c>
      <c r="CB49" s="56">
        <v>117</v>
      </c>
      <c r="CC49" s="56">
        <v>7032</v>
      </c>
      <c r="CD49" s="56">
        <v>2300</v>
      </c>
      <c r="CE49" s="56">
        <v>10646</v>
      </c>
      <c r="CF49" s="56">
        <v>2172</v>
      </c>
      <c r="CG49" s="56">
        <v>22150</v>
      </c>
      <c r="CH49" s="56">
        <v>22267</v>
      </c>
      <c r="CI49" s="56">
        <v>0</v>
      </c>
      <c r="CJ49" s="56">
        <v>3854</v>
      </c>
      <c r="CK49" s="56">
        <v>186</v>
      </c>
      <c r="CL49" s="56">
        <v>6577</v>
      </c>
      <c r="CM49" s="56">
        <v>10617</v>
      </c>
      <c r="CN49" s="56">
        <v>0</v>
      </c>
      <c r="CO49" s="56">
        <v>10617</v>
      </c>
      <c r="CP49" s="56">
        <v>0</v>
      </c>
      <c r="CQ49" s="56">
        <v>421</v>
      </c>
      <c r="CR49" s="56">
        <v>0</v>
      </c>
      <c r="CS49" s="56">
        <v>263</v>
      </c>
      <c r="CT49" s="56">
        <v>684</v>
      </c>
      <c r="CU49" s="56">
        <v>684</v>
      </c>
      <c r="CV49" s="56">
        <v>35723</v>
      </c>
      <c r="CW49" s="56">
        <v>1246</v>
      </c>
      <c r="CX49" s="56">
        <v>8529</v>
      </c>
      <c r="CY49" s="56">
        <v>0</v>
      </c>
      <c r="CZ49" s="56">
        <v>0</v>
      </c>
      <c r="DA49" s="56">
        <v>0</v>
      </c>
      <c r="DB49" s="56">
        <v>5</v>
      </c>
      <c r="DC49" s="56">
        <v>43.89</v>
      </c>
      <c r="DD49" s="56">
        <v>48.89</v>
      </c>
      <c r="DE49" s="56">
        <v>13</v>
      </c>
      <c r="DF49" s="56">
        <v>1716</v>
      </c>
      <c r="DG49" s="56">
        <v>170384</v>
      </c>
      <c r="DH49" s="56">
        <v>34712</v>
      </c>
      <c r="DI49" s="56">
        <v>142234</v>
      </c>
      <c r="DJ49" s="56">
        <v>23744</v>
      </c>
      <c r="DK49" s="56">
        <v>371074</v>
      </c>
      <c r="DL49" s="56">
        <v>8738</v>
      </c>
      <c r="DM49" s="56">
        <v>17</v>
      </c>
      <c r="DN49" s="56">
        <v>3066</v>
      </c>
      <c r="DO49" s="56">
        <v>11821</v>
      </c>
      <c r="DP49" s="56">
        <v>11149</v>
      </c>
      <c r="DQ49" s="56">
        <v>2452</v>
      </c>
      <c r="DR49" s="56">
        <v>2846</v>
      </c>
      <c r="DS49" s="56">
        <v>0</v>
      </c>
      <c r="DT49" s="56">
        <v>0</v>
      </c>
      <c r="DU49" s="56">
        <v>0</v>
      </c>
      <c r="DV49" s="56">
        <v>111151</v>
      </c>
      <c r="DW49" s="56" t="s">
        <v>558</v>
      </c>
      <c r="DX49" s="56">
        <v>54</v>
      </c>
      <c r="DY49" s="56">
        <v>72</v>
      </c>
      <c r="DZ49" s="56">
        <v>86</v>
      </c>
      <c r="EA49" s="56" t="s">
        <v>558</v>
      </c>
      <c r="EB49" s="56" t="s">
        <v>558</v>
      </c>
      <c r="EC49" s="56" t="s">
        <v>558</v>
      </c>
      <c r="ED49" s="56">
        <v>24033</v>
      </c>
      <c r="EE49" s="56">
        <v>135</v>
      </c>
      <c r="EF49" s="56">
        <v>448234</v>
      </c>
      <c r="EG49" s="56" t="s">
        <v>558</v>
      </c>
      <c r="EH49" s="56" t="s">
        <v>558</v>
      </c>
      <c r="EI49" s="56">
        <v>12</v>
      </c>
      <c r="EJ49" s="56">
        <v>137255</v>
      </c>
      <c r="EK49" s="56">
        <v>110</v>
      </c>
      <c r="EL49" s="56">
        <v>63</v>
      </c>
      <c r="EM49" s="56">
        <v>1142268.56</v>
      </c>
      <c r="EN49" s="56">
        <v>483805.6</v>
      </c>
      <c r="EO49" s="56">
        <v>4261</v>
      </c>
      <c r="EP49" s="56">
        <v>65421</v>
      </c>
      <c r="EQ49" s="56">
        <v>21148</v>
      </c>
      <c r="ER49" s="56">
        <v>48211</v>
      </c>
      <c r="ES49" s="56">
        <v>14979</v>
      </c>
      <c r="ET49" s="56">
        <v>7016</v>
      </c>
      <c r="EU49" s="56">
        <v>16118</v>
      </c>
      <c r="EV49" s="56">
        <v>0</v>
      </c>
      <c r="EW49" s="56">
        <v>3502</v>
      </c>
      <c r="EX49" s="56">
        <v>9234</v>
      </c>
      <c r="EY49" s="56">
        <v>6028.61</v>
      </c>
      <c r="EZ49" s="56">
        <v>2166</v>
      </c>
      <c r="FA49" s="56">
        <v>0</v>
      </c>
      <c r="FB49" s="56">
        <v>0</v>
      </c>
      <c r="FC49" s="56">
        <v>0</v>
      </c>
      <c r="FD49" s="56">
        <v>0</v>
      </c>
      <c r="FE49" s="56">
        <v>192854.22</v>
      </c>
      <c r="FF49" s="56">
        <v>0</v>
      </c>
      <c r="FG49" s="56">
        <v>390938.82999999996</v>
      </c>
      <c r="FH49" s="56">
        <v>0</v>
      </c>
      <c r="FI49" s="56">
        <v>142712.32000000001</v>
      </c>
      <c r="FJ49" s="56">
        <v>16373.53</v>
      </c>
      <c r="FK49" s="56">
        <v>8919.66</v>
      </c>
      <c r="FL49" s="56">
        <v>149577.42000000001</v>
      </c>
      <c r="FM49" s="56">
        <v>2334595.92</v>
      </c>
      <c r="FN49" s="56">
        <v>14552.05</v>
      </c>
      <c r="FO49" s="56">
        <v>0</v>
      </c>
      <c r="FP49" s="56">
        <v>0</v>
      </c>
      <c r="FQ49" s="56">
        <v>202.25</v>
      </c>
      <c r="FR49" s="56">
        <v>0</v>
      </c>
      <c r="FS49" s="56">
        <v>0</v>
      </c>
      <c r="FT49" s="56">
        <v>0</v>
      </c>
      <c r="FU49" s="56">
        <v>33045.01</v>
      </c>
      <c r="FV49" s="56">
        <v>0</v>
      </c>
      <c r="FW49" s="56">
        <v>47799.31</v>
      </c>
      <c r="FX49" s="56">
        <v>2286796.61</v>
      </c>
      <c r="FY49" s="56">
        <v>198855.61</v>
      </c>
      <c r="FZ49" s="56">
        <v>399367</v>
      </c>
      <c r="GA49" s="56">
        <v>195514</v>
      </c>
      <c r="GB49" s="56">
        <v>189656</v>
      </c>
      <c r="GC49" s="56">
        <v>412061</v>
      </c>
      <c r="GD49" s="56">
        <v>1196598</v>
      </c>
      <c r="GE49" s="56">
        <v>42667</v>
      </c>
      <c r="GF49" s="56">
        <v>1153931</v>
      </c>
      <c r="GG49" s="56">
        <v>151927</v>
      </c>
      <c r="GH49" s="56">
        <v>0</v>
      </c>
      <c r="GI49" s="56">
        <v>0</v>
      </c>
      <c r="GJ49" s="56">
        <v>0</v>
      </c>
      <c r="GK49" s="56">
        <v>0</v>
      </c>
      <c r="GL49" s="56">
        <v>0</v>
      </c>
      <c r="GM49" s="56">
        <v>0</v>
      </c>
      <c r="GN49" s="56">
        <v>0</v>
      </c>
      <c r="GO49" s="56" t="s">
        <v>7409</v>
      </c>
      <c r="GP49" s="56" t="s">
        <v>558</v>
      </c>
      <c r="GQ49" s="56" t="s">
        <v>558</v>
      </c>
      <c r="GR49" s="56" t="s">
        <v>558</v>
      </c>
      <c r="GS49" s="56" t="s">
        <v>558</v>
      </c>
      <c r="GT49" s="56" t="s">
        <v>7410</v>
      </c>
      <c r="GU49" s="56" t="s">
        <v>558</v>
      </c>
      <c r="GV49" s="56" t="s">
        <v>7411</v>
      </c>
      <c r="GW49" s="56">
        <v>12</v>
      </c>
      <c r="GX49" s="56">
        <v>0</v>
      </c>
      <c r="GY49" s="56">
        <v>12</v>
      </c>
      <c r="GZ49" s="56">
        <v>0</v>
      </c>
      <c r="HA49" s="56">
        <v>0</v>
      </c>
      <c r="HB49" s="56">
        <v>0</v>
      </c>
      <c r="HD49" s="56">
        <f t="shared" si="0"/>
        <v>10617</v>
      </c>
      <c r="HE49" s="56">
        <f t="shared" si="1"/>
        <v>684</v>
      </c>
      <c r="HF49" s="56">
        <f t="shared" si="2"/>
        <v>11821</v>
      </c>
    </row>
    <row r="50" spans="1:214" ht="12.75" customHeight="1" x14ac:dyDescent="0.3">
      <c r="A50" s="56" t="s">
        <v>224</v>
      </c>
      <c r="B50" s="56">
        <v>31</v>
      </c>
      <c r="C50" s="56" t="s">
        <v>249</v>
      </c>
      <c r="D50" s="56" t="s">
        <v>3707</v>
      </c>
      <c r="E50" s="56" t="s">
        <v>2459</v>
      </c>
      <c r="F50" s="56" t="s">
        <v>907</v>
      </c>
      <c r="G50" s="56">
        <v>14</v>
      </c>
      <c r="H50" s="56">
        <v>0</v>
      </c>
      <c r="I50" s="56" t="s">
        <v>6841</v>
      </c>
      <c r="J50" s="56" t="s">
        <v>39</v>
      </c>
      <c r="L50" s="56" t="s">
        <v>391</v>
      </c>
      <c r="M50" s="56">
        <v>0</v>
      </c>
      <c r="N50" s="56">
        <v>0</v>
      </c>
      <c r="O50" s="56">
        <v>0</v>
      </c>
      <c r="P50" s="56">
        <v>0</v>
      </c>
      <c r="Q50" s="56">
        <v>1</v>
      </c>
      <c r="R50" s="56">
        <v>5</v>
      </c>
      <c r="S50" s="56">
        <v>0</v>
      </c>
      <c r="T50" s="56">
        <v>0</v>
      </c>
      <c r="U50" s="56">
        <v>0</v>
      </c>
      <c r="V50" s="56">
        <v>0</v>
      </c>
      <c r="W50" s="56">
        <v>0</v>
      </c>
      <c r="X50" s="56">
        <v>0</v>
      </c>
      <c r="Y50" s="56">
        <v>0</v>
      </c>
      <c r="Z50" s="56">
        <v>0</v>
      </c>
      <c r="AA50" s="56">
        <v>6</v>
      </c>
      <c r="AB50" s="56">
        <v>0</v>
      </c>
      <c r="AC50" s="56">
        <v>0</v>
      </c>
      <c r="AD50" s="56">
        <v>0</v>
      </c>
      <c r="AE50" s="56">
        <v>0</v>
      </c>
      <c r="AF50" s="56">
        <v>0</v>
      </c>
      <c r="AG50" s="56">
        <v>0</v>
      </c>
      <c r="AH50" s="56">
        <v>0</v>
      </c>
      <c r="AI50" s="56">
        <v>0</v>
      </c>
      <c r="AJ50" s="56">
        <v>0</v>
      </c>
      <c r="AK50" s="56">
        <v>0</v>
      </c>
      <c r="AL50" s="56">
        <v>0</v>
      </c>
      <c r="AM50" s="56">
        <v>0</v>
      </c>
      <c r="AN50" s="56">
        <v>0</v>
      </c>
      <c r="AO50" s="56">
        <v>0</v>
      </c>
      <c r="AP50" s="56">
        <v>0</v>
      </c>
      <c r="AQ50" s="56">
        <v>0</v>
      </c>
      <c r="AR50" s="56">
        <v>0</v>
      </c>
      <c r="AS50" s="56">
        <v>0</v>
      </c>
      <c r="AT50" s="56">
        <v>0</v>
      </c>
      <c r="AU50" s="56">
        <v>1</v>
      </c>
      <c r="AV50" s="56">
        <v>5</v>
      </c>
      <c r="AW50" s="56">
        <v>0</v>
      </c>
      <c r="AX50" s="56">
        <v>0</v>
      </c>
      <c r="AY50" s="56">
        <v>0</v>
      </c>
      <c r="AZ50" s="56">
        <v>0</v>
      </c>
      <c r="BA50" s="56">
        <v>0</v>
      </c>
      <c r="BB50" s="56">
        <v>0</v>
      </c>
      <c r="BC50" s="56">
        <v>0</v>
      </c>
      <c r="BD50" s="56">
        <v>0</v>
      </c>
      <c r="BE50" s="56">
        <v>6</v>
      </c>
      <c r="BF50" s="56">
        <v>1</v>
      </c>
      <c r="BG50" s="56">
        <v>0</v>
      </c>
      <c r="BH50" s="56">
        <v>0</v>
      </c>
      <c r="BI50" s="56">
        <v>0</v>
      </c>
      <c r="BJ50" s="56" t="s">
        <v>6898</v>
      </c>
      <c r="BK50" s="56">
        <v>211889</v>
      </c>
      <c r="BL50" s="56" t="s">
        <v>6898</v>
      </c>
      <c r="BM50" s="56">
        <v>234862</v>
      </c>
      <c r="BN50" s="56">
        <v>122</v>
      </c>
      <c r="BO50" s="56">
        <v>199900</v>
      </c>
      <c r="BP50" s="56">
        <v>119112</v>
      </c>
      <c r="BQ50" s="56">
        <v>6</v>
      </c>
      <c r="BR50" s="56">
        <v>31500</v>
      </c>
      <c r="BS50" s="56">
        <v>177999</v>
      </c>
      <c r="BT50" s="56">
        <v>30998</v>
      </c>
      <c r="BU50" s="56">
        <v>65156</v>
      </c>
      <c r="BV50" s="56">
        <v>44849</v>
      </c>
      <c r="BW50" s="56">
        <v>25023</v>
      </c>
      <c r="BX50" s="56">
        <v>7991</v>
      </c>
      <c r="BY50" s="56">
        <v>143019</v>
      </c>
      <c r="BZ50" s="56">
        <v>8705</v>
      </c>
      <c r="CA50" s="56">
        <v>182722</v>
      </c>
      <c r="CB50" s="56">
        <v>94</v>
      </c>
      <c r="CC50" s="56">
        <v>6713</v>
      </c>
      <c r="CD50" s="56">
        <v>2279</v>
      </c>
      <c r="CE50" s="56">
        <v>2597</v>
      </c>
      <c r="CF50" s="56">
        <v>583</v>
      </c>
      <c r="CG50" s="56">
        <v>12172</v>
      </c>
      <c r="CH50" s="56">
        <v>12266</v>
      </c>
      <c r="CI50" s="56">
        <v>1255</v>
      </c>
      <c r="CJ50" s="56">
        <v>5612</v>
      </c>
      <c r="CK50" s="56">
        <v>740</v>
      </c>
      <c r="CL50" s="56">
        <v>4605</v>
      </c>
      <c r="CM50" s="56">
        <v>10957</v>
      </c>
      <c r="CN50" s="56">
        <v>0</v>
      </c>
      <c r="CO50" s="56">
        <v>12212</v>
      </c>
      <c r="CP50" s="56">
        <v>0</v>
      </c>
      <c r="CQ50" s="56">
        <v>627</v>
      </c>
      <c r="CR50" s="56">
        <v>0</v>
      </c>
      <c r="CS50" s="56">
        <v>375</v>
      </c>
      <c r="CT50" s="56">
        <v>1002</v>
      </c>
      <c r="CU50" s="56">
        <v>1002</v>
      </c>
      <c r="CV50" s="56">
        <v>1845</v>
      </c>
      <c r="CW50" s="56">
        <v>0</v>
      </c>
      <c r="CX50" s="56">
        <v>1112</v>
      </c>
      <c r="CY50" s="56">
        <v>0</v>
      </c>
      <c r="CZ50" s="56">
        <v>0</v>
      </c>
      <c r="DA50" s="56">
        <v>0</v>
      </c>
      <c r="DB50" s="56">
        <v>4.5</v>
      </c>
      <c r="DC50" s="56">
        <v>25.36</v>
      </c>
      <c r="DD50" s="56">
        <v>29.86</v>
      </c>
      <c r="DE50" s="56">
        <v>162</v>
      </c>
      <c r="DF50" s="56">
        <v>4588</v>
      </c>
      <c r="DG50" s="56">
        <v>369032</v>
      </c>
      <c r="DH50" s="56">
        <v>125043</v>
      </c>
      <c r="DI50" s="56">
        <v>112498</v>
      </c>
      <c r="DJ50" s="56">
        <v>21747</v>
      </c>
      <c r="DK50" s="56">
        <v>628320</v>
      </c>
      <c r="DL50" s="56">
        <v>28298</v>
      </c>
      <c r="DM50" s="56">
        <v>1385</v>
      </c>
      <c r="DN50" s="56">
        <v>6988</v>
      </c>
      <c r="DO50" s="56">
        <v>36671</v>
      </c>
      <c r="DP50" s="56">
        <v>22825</v>
      </c>
      <c r="DQ50" s="56">
        <v>0</v>
      </c>
      <c r="DR50" s="56">
        <v>17288</v>
      </c>
      <c r="DS50" s="56">
        <v>0</v>
      </c>
      <c r="DT50" s="56">
        <v>0</v>
      </c>
      <c r="DU50" s="56">
        <v>0</v>
      </c>
      <c r="DV50" s="56">
        <v>49545</v>
      </c>
      <c r="DW50" s="56" t="s">
        <v>558</v>
      </c>
      <c r="DX50" s="56">
        <v>47</v>
      </c>
      <c r="DY50" s="56">
        <v>55</v>
      </c>
      <c r="DZ50" s="56">
        <v>66</v>
      </c>
      <c r="EA50" s="56">
        <v>27612</v>
      </c>
      <c r="EB50" s="56" t="s">
        <v>558</v>
      </c>
      <c r="EC50" s="56" t="s">
        <v>778</v>
      </c>
      <c r="ED50" s="56">
        <v>32182</v>
      </c>
      <c r="EE50" s="56">
        <v>132</v>
      </c>
      <c r="EF50" s="56">
        <v>909938</v>
      </c>
      <c r="EG50" s="56">
        <v>0</v>
      </c>
      <c r="EH50" s="56" t="s">
        <v>558</v>
      </c>
      <c r="EI50" s="56">
        <v>6</v>
      </c>
      <c r="EJ50" s="56">
        <v>167476</v>
      </c>
      <c r="EK50" s="56">
        <v>191</v>
      </c>
      <c r="EL50" s="56">
        <v>64</v>
      </c>
      <c r="EM50" s="56">
        <v>1032367.0499999999</v>
      </c>
      <c r="EN50" s="56">
        <v>255612.62</v>
      </c>
      <c r="EO50" s="56">
        <v>3709</v>
      </c>
      <c r="EP50" s="56">
        <v>61384</v>
      </c>
      <c r="EQ50" s="56">
        <v>20503</v>
      </c>
      <c r="ER50" s="56">
        <v>24310</v>
      </c>
      <c r="ES50" s="56">
        <v>3690</v>
      </c>
      <c r="ET50" s="56">
        <v>13313</v>
      </c>
      <c r="EU50" s="56">
        <v>18000</v>
      </c>
      <c r="EV50" s="56">
        <v>0</v>
      </c>
      <c r="EW50" s="56">
        <v>6465</v>
      </c>
      <c r="EX50" s="56">
        <v>10182</v>
      </c>
      <c r="EY50" s="56">
        <v>0</v>
      </c>
      <c r="EZ50" s="56">
        <v>17394</v>
      </c>
      <c r="FA50" s="56">
        <v>0</v>
      </c>
      <c r="FB50" s="56">
        <v>0</v>
      </c>
      <c r="FC50" s="56">
        <v>0</v>
      </c>
      <c r="FD50" s="56">
        <v>13938</v>
      </c>
      <c r="FE50" s="56">
        <v>20881</v>
      </c>
      <c r="FF50" s="56">
        <v>2231</v>
      </c>
      <c r="FG50" s="56">
        <v>216000</v>
      </c>
      <c r="FH50" s="56">
        <v>4626.16</v>
      </c>
      <c r="FI50" s="56">
        <v>103410.94999999998</v>
      </c>
      <c r="FJ50" s="56">
        <v>8420.93</v>
      </c>
      <c r="FK50" s="56">
        <v>0</v>
      </c>
      <c r="FL50" s="56">
        <v>241600</v>
      </c>
      <c r="FM50" s="56">
        <v>1862037.7099999997</v>
      </c>
      <c r="FN50" s="56">
        <v>18758.09</v>
      </c>
      <c r="FO50" s="56">
        <v>0</v>
      </c>
      <c r="FP50" s="56">
        <v>6340</v>
      </c>
      <c r="FQ50" s="56">
        <v>10539.08</v>
      </c>
      <c r="FR50" s="56">
        <v>0</v>
      </c>
      <c r="FS50" s="56">
        <v>58731.19</v>
      </c>
      <c r="FT50" s="56">
        <v>0</v>
      </c>
      <c r="FU50" s="56">
        <v>60374.65</v>
      </c>
      <c r="FV50" s="56">
        <v>0</v>
      </c>
      <c r="FW50" s="56">
        <v>154743.01</v>
      </c>
      <c r="FX50" s="56">
        <v>1707294.6999999997</v>
      </c>
      <c r="FY50" s="56">
        <v>230650</v>
      </c>
      <c r="FZ50" s="56">
        <v>729549.99999999988</v>
      </c>
      <c r="GA50" s="56">
        <v>298200</v>
      </c>
      <c r="GB50" s="56">
        <v>216000</v>
      </c>
      <c r="GC50" s="56">
        <v>301900</v>
      </c>
      <c r="GD50" s="56">
        <v>1545650</v>
      </c>
      <c r="GE50" s="56">
        <v>70550</v>
      </c>
      <c r="GF50" s="56">
        <v>1475100</v>
      </c>
      <c r="GG50" s="56" t="s">
        <v>558</v>
      </c>
      <c r="GH50" s="56">
        <v>0</v>
      </c>
      <c r="GI50" s="56">
        <v>-6141.9600000000028</v>
      </c>
      <c r="GJ50" s="56">
        <v>0</v>
      </c>
      <c r="GK50" s="56">
        <v>0</v>
      </c>
      <c r="GL50" s="56">
        <v>0</v>
      </c>
      <c r="GM50" s="56">
        <v>0</v>
      </c>
      <c r="GN50" s="56">
        <v>-6141.9600000000028</v>
      </c>
      <c r="GO50" s="56" t="s">
        <v>558</v>
      </c>
      <c r="GP50" s="56" t="s">
        <v>558</v>
      </c>
      <c r="GQ50" s="56" t="s">
        <v>558</v>
      </c>
      <c r="GR50" s="56" t="s">
        <v>7412</v>
      </c>
      <c r="GS50" s="56" t="s">
        <v>558</v>
      </c>
      <c r="GT50" s="56" t="s">
        <v>558</v>
      </c>
      <c r="GU50" s="56" t="s">
        <v>7413</v>
      </c>
      <c r="GV50" s="56" t="s">
        <v>7414</v>
      </c>
      <c r="GW50" s="56">
        <v>6</v>
      </c>
      <c r="GX50" s="56">
        <v>0</v>
      </c>
      <c r="GY50" s="56">
        <v>6</v>
      </c>
      <c r="GZ50" s="56">
        <v>0</v>
      </c>
      <c r="HA50" s="56">
        <v>0</v>
      </c>
      <c r="HB50" s="56">
        <v>0</v>
      </c>
      <c r="HD50" s="56">
        <f t="shared" si="0"/>
        <v>12212</v>
      </c>
      <c r="HE50" s="56">
        <f t="shared" si="1"/>
        <v>1002</v>
      </c>
      <c r="HF50" s="56">
        <f t="shared" si="2"/>
        <v>36671</v>
      </c>
    </row>
    <row r="51" spans="1:214" ht="12.75" customHeight="1" x14ac:dyDescent="0.3">
      <c r="A51" s="56" t="s">
        <v>224</v>
      </c>
      <c r="B51" s="56">
        <v>32</v>
      </c>
      <c r="C51" s="56" t="s">
        <v>249</v>
      </c>
      <c r="D51" s="56" t="s">
        <v>3708</v>
      </c>
      <c r="E51" s="56" t="s">
        <v>2460</v>
      </c>
      <c r="F51" s="56" t="s">
        <v>907</v>
      </c>
      <c r="G51" s="56">
        <v>50</v>
      </c>
      <c r="H51" s="56">
        <v>0</v>
      </c>
      <c r="I51" s="56" t="s">
        <v>6841</v>
      </c>
      <c r="J51" s="56" t="s">
        <v>39</v>
      </c>
      <c r="L51" s="56" t="s">
        <v>393</v>
      </c>
      <c r="M51" s="56">
        <v>1</v>
      </c>
      <c r="N51" s="56">
        <v>1</v>
      </c>
      <c r="O51" s="56">
        <v>1</v>
      </c>
      <c r="P51" s="56">
        <v>6</v>
      </c>
      <c r="Q51" s="56">
        <v>0</v>
      </c>
      <c r="R51" s="56">
        <v>1</v>
      </c>
      <c r="S51" s="56">
        <v>4</v>
      </c>
      <c r="T51" s="56">
        <v>2</v>
      </c>
      <c r="U51" s="56">
        <v>0</v>
      </c>
      <c r="V51" s="56">
        <v>8</v>
      </c>
      <c r="W51" s="56">
        <v>0</v>
      </c>
      <c r="X51" s="56">
        <v>0</v>
      </c>
      <c r="Y51" s="56">
        <v>0</v>
      </c>
      <c r="Z51" s="56">
        <v>0</v>
      </c>
      <c r="AA51" s="56">
        <v>24</v>
      </c>
      <c r="AB51" s="56">
        <v>0</v>
      </c>
      <c r="AC51" s="56">
        <v>0</v>
      </c>
      <c r="AD51" s="56">
        <v>0</v>
      </c>
      <c r="AE51" s="56">
        <v>0</v>
      </c>
      <c r="AF51" s="56">
        <v>0</v>
      </c>
      <c r="AG51" s="56">
        <v>0</v>
      </c>
      <c r="AH51" s="56">
        <v>0</v>
      </c>
      <c r="AI51" s="56">
        <v>0</v>
      </c>
      <c r="AJ51" s="56">
        <v>0</v>
      </c>
      <c r="AK51" s="56">
        <v>0</v>
      </c>
      <c r="AL51" s="56">
        <v>0</v>
      </c>
      <c r="AM51" s="56">
        <v>0</v>
      </c>
      <c r="AN51" s="56">
        <v>0</v>
      </c>
      <c r="AO51" s="56">
        <v>0</v>
      </c>
      <c r="AP51" s="56">
        <v>0</v>
      </c>
      <c r="AQ51" s="56">
        <v>1</v>
      </c>
      <c r="AR51" s="56">
        <v>1</v>
      </c>
      <c r="AS51" s="56">
        <v>1</v>
      </c>
      <c r="AT51" s="56">
        <v>6</v>
      </c>
      <c r="AU51" s="56">
        <v>0</v>
      </c>
      <c r="AV51" s="56">
        <v>1</v>
      </c>
      <c r="AW51" s="56">
        <v>4</v>
      </c>
      <c r="AX51" s="56">
        <v>2</v>
      </c>
      <c r="AY51" s="56">
        <v>0</v>
      </c>
      <c r="AZ51" s="56">
        <v>8</v>
      </c>
      <c r="BA51" s="56">
        <v>0</v>
      </c>
      <c r="BB51" s="56">
        <v>0</v>
      </c>
      <c r="BC51" s="56">
        <v>0</v>
      </c>
      <c r="BD51" s="56">
        <v>0</v>
      </c>
      <c r="BE51" s="56">
        <v>24</v>
      </c>
      <c r="BF51" s="56">
        <v>0.91900121802679657</v>
      </c>
      <c r="BG51" s="56">
        <v>8.0998781973203413E-2</v>
      </c>
      <c r="BH51" s="56">
        <v>0</v>
      </c>
      <c r="BI51" s="56">
        <v>0</v>
      </c>
      <c r="BJ51" s="56" t="s">
        <v>3606</v>
      </c>
      <c r="BK51" s="56">
        <v>138701</v>
      </c>
      <c r="BL51" s="56" t="s">
        <v>3559</v>
      </c>
      <c r="BM51" s="56">
        <v>164768</v>
      </c>
      <c r="BN51" s="56">
        <v>192</v>
      </c>
      <c r="BO51" s="56">
        <v>358523</v>
      </c>
      <c r="BP51" s="56" t="s">
        <v>558</v>
      </c>
      <c r="BQ51" s="56">
        <v>23</v>
      </c>
      <c r="BR51" s="56" t="s">
        <v>558</v>
      </c>
      <c r="BS51" s="56">
        <v>419810</v>
      </c>
      <c r="BT51" s="56">
        <v>67675</v>
      </c>
      <c r="BU51" s="56">
        <v>117197</v>
      </c>
      <c r="BV51" s="56">
        <v>99121</v>
      </c>
      <c r="BW51" s="56">
        <v>84518</v>
      </c>
      <c r="BX51" s="56">
        <v>20303</v>
      </c>
      <c r="BY51" s="56">
        <v>321139</v>
      </c>
      <c r="BZ51" s="56">
        <v>67965</v>
      </c>
      <c r="CA51" s="56">
        <v>456779</v>
      </c>
      <c r="CB51" s="56">
        <v>0</v>
      </c>
      <c r="CC51" s="56">
        <v>9367</v>
      </c>
      <c r="CD51" s="56">
        <v>1309</v>
      </c>
      <c r="CE51" s="56">
        <v>7993</v>
      </c>
      <c r="CF51" s="56">
        <v>794</v>
      </c>
      <c r="CG51" s="56">
        <v>19463</v>
      </c>
      <c r="CH51" s="56">
        <v>19463</v>
      </c>
      <c r="CI51" s="56">
        <v>0</v>
      </c>
      <c r="CJ51" s="56">
        <v>7545</v>
      </c>
      <c r="CK51" s="56">
        <v>587</v>
      </c>
      <c r="CL51" s="56">
        <v>14124</v>
      </c>
      <c r="CM51" s="56">
        <v>22256</v>
      </c>
      <c r="CN51" s="56">
        <v>0</v>
      </c>
      <c r="CO51" s="56">
        <v>22256</v>
      </c>
      <c r="CP51" s="56">
        <v>0</v>
      </c>
      <c r="CQ51" s="56">
        <v>358</v>
      </c>
      <c r="CR51" s="56">
        <v>0</v>
      </c>
      <c r="CS51" s="56">
        <v>461</v>
      </c>
      <c r="CT51" s="56">
        <v>819</v>
      </c>
      <c r="CU51" s="56">
        <v>819</v>
      </c>
      <c r="CV51" s="56">
        <v>9312</v>
      </c>
      <c r="CW51" s="56">
        <v>16048</v>
      </c>
      <c r="CX51" s="56">
        <v>1623</v>
      </c>
      <c r="CY51" s="56">
        <v>0</v>
      </c>
      <c r="CZ51" s="56">
        <v>0</v>
      </c>
      <c r="DA51" s="56">
        <v>0</v>
      </c>
      <c r="DB51" s="56">
        <v>7.2</v>
      </c>
      <c r="DC51" s="56">
        <v>82.9</v>
      </c>
      <c r="DD51" s="56">
        <v>90.100000000000009</v>
      </c>
      <c r="DE51" s="56">
        <v>179</v>
      </c>
      <c r="DF51" s="56" t="s">
        <v>558</v>
      </c>
      <c r="DG51" s="56">
        <v>401974</v>
      </c>
      <c r="DH51" s="56">
        <v>131575</v>
      </c>
      <c r="DI51" s="56">
        <v>237304</v>
      </c>
      <c r="DJ51" s="56">
        <v>33525</v>
      </c>
      <c r="DK51" s="56">
        <v>804378</v>
      </c>
      <c r="DL51" s="56">
        <v>6689</v>
      </c>
      <c r="DM51" s="56">
        <v>1244</v>
      </c>
      <c r="DN51" s="56">
        <v>37728</v>
      </c>
      <c r="DO51" s="56">
        <v>45661</v>
      </c>
      <c r="DP51" s="56">
        <v>29527</v>
      </c>
      <c r="DQ51" s="56">
        <v>2477</v>
      </c>
      <c r="DR51" s="56">
        <v>12584</v>
      </c>
      <c r="DS51" s="56">
        <v>0</v>
      </c>
      <c r="DT51" s="56">
        <v>0</v>
      </c>
      <c r="DU51" s="56">
        <v>0</v>
      </c>
      <c r="DV51" s="56">
        <v>25532</v>
      </c>
      <c r="DW51" s="56">
        <v>5967</v>
      </c>
      <c r="DX51" s="56">
        <v>43</v>
      </c>
      <c r="DY51" s="56">
        <v>69</v>
      </c>
      <c r="DZ51" s="56">
        <v>82</v>
      </c>
      <c r="EA51" s="56" t="s">
        <v>558</v>
      </c>
      <c r="EB51" s="56" t="s">
        <v>558</v>
      </c>
      <c r="EC51" s="56" t="s">
        <v>558</v>
      </c>
      <c r="ED51" s="56">
        <v>44481</v>
      </c>
      <c r="EE51" s="56">
        <v>356</v>
      </c>
      <c r="EF51" s="56">
        <v>1051294</v>
      </c>
      <c r="EG51" s="56">
        <v>54941</v>
      </c>
      <c r="EH51" s="56" t="s">
        <v>778</v>
      </c>
      <c r="EI51" s="56">
        <v>23</v>
      </c>
      <c r="EJ51" s="56">
        <v>107302</v>
      </c>
      <c r="EK51" s="56">
        <v>6</v>
      </c>
      <c r="EL51" s="56">
        <v>31</v>
      </c>
      <c r="EM51" s="56">
        <v>2613418.8700000006</v>
      </c>
      <c r="EN51" s="56">
        <v>1350293.37</v>
      </c>
      <c r="EO51" s="56">
        <v>0</v>
      </c>
      <c r="EP51" s="56">
        <v>87155.839999999997</v>
      </c>
      <c r="EQ51" s="56">
        <v>10818.09</v>
      </c>
      <c r="ER51" s="56">
        <v>44510.03744067654</v>
      </c>
      <c r="ES51" s="56">
        <v>5489.392559323458</v>
      </c>
      <c r="ET51" s="56">
        <v>35012.520000000004</v>
      </c>
      <c r="EU51" s="56">
        <v>4610.4593707013964</v>
      </c>
      <c r="EV51" s="56">
        <v>0</v>
      </c>
      <c r="EW51" s="56">
        <v>1790.6306292986037</v>
      </c>
      <c r="EX51" s="56">
        <v>14017</v>
      </c>
      <c r="EY51" s="56">
        <v>3271.9183333333331</v>
      </c>
      <c r="EZ51" s="56">
        <v>3900</v>
      </c>
      <c r="FA51" s="56">
        <v>0</v>
      </c>
      <c r="FB51" s="56">
        <v>0</v>
      </c>
      <c r="FC51" s="56">
        <v>0</v>
      </c>
      <c r="FD51" s="56">
        <v>32427.025000000023</v>
      </c>
      <c r="FE51" s="56">
        <v>8826.89</v>
      </c>
      <c r="FF51" s="56">
        <v>495.6</v>
      </c>
      <c r="FG51" s="56">
        <v>252325.40333333335</v>
      </c>
      <c r="FH51" s="56">
        <v>150169.4</v>
      </c>
      <c r="FI51" s="56">
        <v>76455.03</v>
      </c>
      <c r="FJ51" s="56">
        <v>20927.010000000002</v>
      </c>
      <c r="FK51" s="56">
        <v>61947.839999999997</v>
      </c>
      <c r="FL51" s="56">
        <v>462349</v>
      </c>
      <c r="FM51" s="56">
        <v>4987885.9233333347</v>
      </c>
      <c r="FN51" s="56">
        <v>34854.11</v>
      </c>
      <c r="FO51" s="56">
        <v>8200.9699999999993</v>
      </c>
      <c r="FP51" s="56">
        <v>18600.7</v>
      </c>
      <c r="FQ51" s="56">
        <v>8829.1</v>
      </c>
      <c r="FR51" s="56">
        <v>46041.09</v>
      </c>
      <c r="FS51" s="56">
        <v>5150</v>
      </c>
      <c r="FT51" s="56">
        <v>0</v>
      </c>
      <c r="FU51" s="56">
        <v>34728.160000000003</v>
      </c>
      <c r="FV51" s="56">
        <v>47940.7</v>
      </c>
      <c r="FW51" s="56">
        <v>204344.83000000002</v>
      </c>
      <c r="FX51" s="56">
        <v>4783541.0933333347</v>
      </c>
      <c r="FY51" s="56" t="s">
        <v>558</v>
      </c>
      <c r="FZ51" s="56">
        <v>2751600</v>
      </c>
      <c r="GA51" s="56">
        <v>1247800</v>
      </c>
      <c r="GB51" s="56">
        <v>242900</v>
      </c>
      <c r="GC51" s="56">
        <v>1198900</v>
      </c>
      <c r="GD51" s="56">
        <v>5441200</v>
      </c>
      <c r="GE51" s="56">
        <v>179200</v>
      </c>
      <c r="GF51" s="56">
        <v>5262000</v>
      </c>
      <c r="GG51" s="56" t="s">
        <v>558</v>
      </c>
      <c r="GH51" s="56" t="s">
        <v>558</v>
      </c>
      <c r="GI51" s="56" t="s">
        <v>558</v>
      </c>
      <c r="GJ51" s="56" t="s">
        <v>558</v>
      </c>
      <c r="GK51" s="56" t="s">
        <v>558</v>
      </c>
      <c r="GL51" s="56" t="s">
        <v>558</v>
      </c>
      <c r="GM51" s="56" t="s">
        <v>558</v>
      </c>
      <c r="GN51" s="56" t="s">
        <v>558</v>
      </c>
      <c r="GO51" s="56" t="s">
        <v>558</v>
      </c>
      <c r="GP51" s="56" t="s">
        <v>558</v>
      </c>
      <c r="GQ51" s="56" t="s">
        <v>558</v>
      </c>
      <c r="GR51" s="56" t="s">
        <v>7415</v>
      </c>
      <c r="GS51" s="56" t="s">
        <v>558</v>
      </c>
      <c r="GT51" s="56" t="s">
        <v>558</v>
      </c>
      <c r="GU51" s="56" t="s">
        <v>558</v>
      </c>
      <c r="GV51" s="56" t="s">
        <v>7416</v>
      </c>
      <c r="GW51" s="56">
        <v>24</v>
      </c>
      <c r="GX51" s="56">
        <v>0</v>
      </c>
      <c r="GY51" s="56">
        <v>24</v>
      </c>
      <c r="GZ51" s="56">
        <v>0</v>
      </c>
      <c r="HA51" s="56">
        <v>0</v>
      </c>
      <c r="HB51" s="56">
        <v>0</v>
      </c>
      <c r="HD51" s="56">
        <f t="shared" si="0"/>
        <v>22256</v>
      </c>
      <c r="HE51" s="56">
        <f t="shared" si="1"/>
        <v>819</v>
      </c>
      <c r="HF51" s="56">
        <f t="shared" si="2"/>
        <v>45661</v>
      </c>
    </row>
    <row r="52" spans="1:214" ht="12.75" customHeight="1" x14ac:dyDescent="0.3">
      <c r="A52" s="56" t="s">
        <v>224</v>
      </c>
      <c r="B52" s="56">
        <v>33</v>
      </c>
      <c r="C52" s="56" t="s">
        <v>249</v>
      </c>
      <c r="D52" s="56" t="s">
        <v>3709</v>
      </c>
      <c r="E52" s="56" t="s">
        <v>2461</v>
      </c>
      <c r="F52" s="56" t="s">
        <v>907</v>
      </c>
      <c r="G52" s="56">
        <v>10</v>
      </c>
      <c r="H52" s="56">
        <v>0</v>
      </c>
      <c r="I52" s="56" t="s">
        <v>6841</v>
      </c>
      <c r="J52" s="56" t="s">
        <v>39</v>
      </c>
      <c r="L52" s="56" t="s">
        <v>395</v>
      </c>
      <c r="M52" s="56" t="s">
        <v>558</v>
      </c>
      <c r="N52" s="56" t="s">
        <v>558</v>
      </c>
      <c r="O52" s="56" t="s">
        <v>558</v>
      </c>
      <c r="P52" s="56" t="s">
        <v>558</v>
      </c>
      <c r="Q52" s="56" t="s">
        <v>558</v>
      </c>
      <c r="R52" s="56" t="s">
        <v>558</v>
      </c>
      <c r="S52" s="56" t="s">
        <v>558</v>
      </c>
      <c r="T52" s="56" t="s">
        <v>558</v>
      </c>
      <c r="U52" s="56" t="s">
        <v>558</v>
      </c>
      <c r="V52" s="56" t="s">
        <v>558</v>
      </c>
      <c r="W52" s="56" t="s">
        <v>558</v>
      </c>
      <c r="X52" s="56" t="s">
        <v>558</v>
      </c>
      <c r="Y52" s="56" t="s">
        <v>558</v>
      </c>
      <c r="Z52" s="56" t="s">
        <v>558</v>
      </c>
      <c r="AA52" s="56" t="s">
        <v>558</v>
      </c>
      <c r="AB52" s="56" t="s">
        <v>558</v>
      </c>
      <c r="AC52" s="56" t="s">
        <v>558</v>
      </c>
      <c r="AD52" s="56" t="s">
        <v>558</v>
      </c>
      <c r="AE52" s="56" t="s">
        <v>558</v>
      </c>
      <c r="AF52" s="56" t="s">
        <v>558</v>
      </c>
      <c r="AG52" s="56" t="s">
        <v>558</v>
      </c>
      <c r="AH52" s="56" t="s">
        <v>558</v>
      </c>
      <c r="AI52" s="56" t="s">
        <v>558</v>
      </c>
      <c r="AJ52" s="56" t="s">
        <v>558</v>
      </c>
      <c r="AK52" s="56" t="s">
        <v>558</v>
      </c>
      <c r="AL52" s="56" t="s">
        <v>558</v>
      </c>
      <c r="AM52" s="56" t="s">
        <v>558</v>
      </c>
      <c r="AN52" s="56" t="s">
        <v>558</v>
      </c>
      <c r="AO52" s="56" t="s">
        <v>558</v>
      </c>
      <c r="AP52" s="56" t="s">
        <v>558</v>
      </c>
      <c r="AQ52" s="56" t="s">
        <v>558</v>
      </c>
      <c r="AR52" s="56" t="s">
        <v>558</v>
      </c>
      <c r="AS52" s="56" t="s">
        <v>558</v>
      </c>
      <c r="AT52" s="56" t="s">
        <v>558</v>
      </c>
      <c r="AU52" s="56" t="s">
        <v>558</v>
      </c>
      <c r="AV52" s="56" t="s">
        <v>558</v>
      </c>
      <c r="AW52" s="56" t="s">
        <v>558</v>
      </c>
      <c r="AX52" s="56" t="s">
        <v>558</v>
      </c>
      <c r="AY52" s="56" t="s">
        <v>558</v>
      </c>
      <c r="AZ52" s="56" t="s">
        <v>558</v>
      </c>
      <c r="BA52" s="56" t="s">
        <v>558</v>
      </c>
      <c r="BB52" s="56" t="s">
        <v>558</v>
      </c>
      <c r="BC52" s="56" t="s">
        <v>558</v>
      </c>
      <c r="BD52" s="56" t="s">
        <v>558</v>
      </c>
      <c r="BE52" s="56" t="s">
        <v>558</v>
      </c>
      <c r="BF52" s="56" t="s">
        <v>558</v>
      </c>
      <c r="BG52" s="56" t="s">
        <v>558</v>
      </c>
      <c r="BH52" s="56" t="s">
        <v>558</v>
      </c>
      <c r="BI52" s="56" t="s">
        <v>558</v>
      </c>
      <c r="BJ52" s="56" t="s">
        <v>558</v>
      </c>
      <c r="BK52" s="56" t="s">
        <v>558</v>
      </c>
      <c r="BL52" s="56" t="s">
        <v>558</v>
      </c>
      <c r="BM52" s="56" t="s">
        <v>558</v>
      </c>
      <c r="BN52" s="56" t="s">
        <v>558</v>
      </c>
      <c r="BO52" s="56" t="s">
        <v>558</v>
      </c>
      <c r="BP52" s="56" t="s">
        <v>558</v>
      </c>
      <c r="BQ52" s="56" t="s">
        <v>558</v>
      </c>
      <c r="BR52" s="56" t="s">
        <v>558</v>
      </c>
      <c r="BS52" s="56" t="s">
        <v>558</v>
      </c>
      <c r="BT52" s="56" t="s">
        <v>558</v>
      </c>
      <c r="BU52" s="56" t="s">
        <v>558</v>
      </c>
      <c r="BV52" s="56" t="s">
        <v>558</v>
      </c>
      <c r="BW52" s="56" t="s">
        <v>558</v>
      </c>
      <c r="BX52" s="56" t="s">
        <v>558</v>
      </c>
      <c r="BY52" s="56" t="s">
        <v>558</v>
      </c>
      <c r="BZ52" s="56" t="s">
        <v>558</v>
      </c>
      <c r="CA52" s="56" t="s">
        <v>558</v>
      </c>
      <c r="CB52" s="56" t="s">
        <v>558</v>
      </c>
      <c r="CC52" s="56" t="s">
        <v>558</v>
      </c>
      <c r="CD52" s="56" t="s">
        <v>558</v>
      </c>
      <c r="CE52" s="56" t="s">
        <v>558</v>
      </c>
      <c r="CF52" s="56" t="s">
        <v>558</v>
      </c>
      <c r="CG52" s="56" t="s">
        <v>558</v>
      </c>
      <c r="CH52" s="56" t="s">
        <v>558</v>
      </c>
      <c r="CI52" s="56" t="s">
        <v>558</v>
      </c>
      <c r="CJ52" s="56" t="s">
        <v>558</v>
      </c>
      <c r="CK52" s="56" t="s">
        <v>558</v>
      </c>
      <c r="CL52" s="56" t="s">
        <v>558</v>
      </c>
      <c r="CM52" s="56" t="s">
        <v>558</v>
      </c>
      <c r="CN52" s="56" t="s">
        <v>558</v>
      </c>
      <c r="CO52" s="56" t="s">
        <v>558</v>
      </c>
      <c r="CP52" s="56" t="s">
        <v>558</v>
      </c>
      <c r="CQ52" s="56" t="s">
        <v>558</v>
      </c>
      <c r="CR52" s="56" t="s">
        <v>558</v>
      </c>
      <c r="CS52" s="56" t="s">
        <v>558</v>
      </c>
      <c r="CT52" s="56" t="s">
        <v>558</v>
      </c>
      <c r="CU52" s="56" t="s">
        <v>558</v>
      </c>
      <c r="CV52" s="56" t="s">
        <v>558</v>
      </c>
      <c r="CW52" s="56" t="s">
        <v>558</v>
      </c>
      <c r="CX52" s="56" t="s">
        <v>558</v>
      </c>
      <c r="CY52" s="56" t="s">
        <v>558</v>
      </c>
      <c r="CZ52" s="56" t="s">
        <v>558</v>
      </c>
      <c r="DA52" s="56" t="s">
        <v>558</v>
      </c>
      <c r="DB52" s="56" t="s">
        <v>558</v>
      </c>
      <c r="DC52" s="56" t="s">
        <v>558</v>
      </c>
      <c r="DD52" s="56" t="s">
        <v>558</v>
      </c>
      <c r="DE52" s="56" t="s">
        <v>558</v>
      </c>
      <c r="DF52" s="56" t="s">
        <v>558</v>
      </c>
      <c r="DG52" s="56" t="s">
        <v>558</v>
      </c>
      <c r="DH52" s="56" t="s">
        <v>558</v>
      </c>
      <c r="DI52" s="56" t="s">
        <v>558</v>
      </c>
      <c r="DJ52" s="56" t="s">
        <v>558</v>
      </c>
      <c r="DK52" s="56" t="s">
        <v>558</v>
      </c>
      <c r="DL52" s="56" t="s">
        <v>558</v>
      </c>
      <c r="DM52" s="56" t="s">
        <v>558</v>
      </c>
      <c r="DN52" s="56" t="s">
        <v>558</v>
      </c>
      <c r="DO52" s="56" t="s">
        <v>558</v>
      </c>
      <c r="DP52" s="56" t="s">
        <v>558</v>
      </c>
      <c r="DQ52" s="56" t="s">
        <v>558</v>
      </c>
      <c r="DR52" s="56" t="s">
        <v>558</v>
      </c>
      <c r="DS52" s="56" t="s">
        <v>558</v>
      </c>
      <c r="DT52" s="56" t="s">
        <v>558</v>
      </c>
      <c r="DU52" s="56" t="s">
        <v>558</v>
      </c>
      <c r="DV52" s="56" t="s">
        <v>558</v>
      </c>
      <c r="DW52" s="56" t="s">
        <v>558</v>
      </c>
      <c r="DX52" s="56" t="s">
        <v>558</v>
      </c>
      <c r="DY52" s="56" t="s">
        <v>558</v>
      </c>
      <c r="DZ52" s="56" t="s">
        <v>558</v>
      </c>
      <c r="EA52" s="56" t="s">
        <v>558</v>
      </c>
      <c r="EB52" s="56" t="s">
        <v>558</v>
      </c>
      <c r="EC52" s="56" t="s">
        <v>558</v>
      </c>
      <c r="ED52" s="56" t="s">
        <v>558</v>
      </c>
      <c r="EE52" s="56" t="s">
        <v>558</v>
      </c>
      <c r="EF52" s="56" t="s">
        <v>558</v>
      </c>
      <c r="EG52" s="56" t="s">
        <v>558</v>
      </c>
      <c r="EH52" s="56" t="s">
        <v>558</v>
      </c>
      <c r="EI52" s="56" t="s">
        <v>558</v>
      </c>
      <c r="EJ52" s="56" t="s">
        <v>558</v>
      </c>
      <c r="EK52" s="56" t="s">
        <v>558</v>
      </c>
      <c r="EL52" s="56" t="s">
        <v>558</v>
      </c>
      <c r="EM52" s="56" t="s">
        <v>558</v>
      </c>
      <c r="EN52" s="56" t="s">
        <v>558</v>
      </c>
      <c r="EO52" s="56" t="s">
        <v>558</v>
      </c>
      <c r="EP52" s="56" t="s">
        <v>558</v>
      </c>
      <c r="EQ52" s="56" t="s">
        <v>558</v>
      </c>
      <c r="ER52" s="56" t="s">
        <v>558</v>
      </c>
      <c r="ES52" s="56" t="s">
        <v>558</v>
      </c>
      <c r="ET52" s="56" t="s">
        <v>558</v>
      </c>
      <c r="EU52" s="56" t="s">
        <v>558</v>
      </c>
      <c r="EV52" s="56" t="s">
        <v>558</v>
      </c>
      <c r="EW52" s="56" t="s">
        <v>558</v>
      </c>
      <c r="EX52" s="56" t="s">
        <v>558</v>
      </c>
      <c r="EY52" s="56" t="s">
        <v>558</v>
      </c>
      <c r="EZ52" s="56" t="s">
        <v>558</v>
      </c>
      <c r="FA52" s="56" t="s">
        <v>558</v>
      </c>
      <c r="FB52" s="56" t="s">
        <v>558</v>
      </c>
      <c r="FC52" s="56" t="s">
        <v>558</v>
      </c>
      <c r="FD52" s="56" t="s">
        <v>558</v>
      </c>
      <c r="FE52" s="56" t="s">
        <v>558</v>
      </c>
      <c r="FF52" s="56" t="s">
        <v>558</v>
      </c>
      <c r="FG52" s="56" t="s">
        <v>558</v>
      </c>
      <c r="FH52" s="56" t="s">
        <v>558</v>
      </c>
      <c r="FI52" s="56" t="s">
        <v>558</v>
      </c>
      <c r="FJ52" s="56" t="s">
        <v>558</v>
      </c>
      <c r="FK52" s="56" t="s">
        <v>558</v>
      </c>
      <c r="FL52" s="56" t="s">
        <v>558</v>
      </c>
      <c r="FM52" s="56" t="s">
        <v>558</v>
      </c>
      <c r="FN52" s="56" t="s">
        <v>558</v>
      </c>
      <c r="FO52" s="56" t="s">
        <v>558</v>
      </c>
      <c r="FP52" s="56" t="s">
        <v>558</v>
      </c>
      <c r="FQ52" s="56" t="s">
        <v>558</v>
      </c>
      <c r="FR52" s="56" t="s">
        <v>558</v>
      </c>
      <c r="FS52" s="56" t="s">
        <v>558</v>
      </c>
      <c r="FT52" s="56" t="s">
        <v>558</v>
      </c>
      <c r="FU52" s="56" t="s">
        <v>558</v>
      </c>
      <c r="FV52" s="56" t="s">
        <v>558</v>
      </c>
      <c r="FW52" s="56" t="s">
        <v>558</v>
      </c>
      <c r="FX52" s="56" t="s">
        <v>558</v>
      </c>
      <c r="FY52" s="56" t="s">
        <v>558</v>
      </c>
      <c r="FZ52" s="56" t="s">
        <v>558</v>
      </c>
      <c r="GA52" s="56" t="s">
        <v>558</v>
      </c>
      <c r="GB52" s="56" t="s">
        <v>558</v>
      </c>
      <c r="GC52" s="56" t="s">
        <v>558</v>
      </c>
      <c r="GD52" s="56" t="s">
        <v>558</v>
      </c>
      <c r="GE52" s="56" t="s">
        <v>558</v>
      </c>
      <c r="GF52" s="56" t="s">
        <v>558</v>
      </c>
      <c r="GG52" s="56" t="s">
        <v>558</v>
      </c>
      <c r="GH52" s="56" t="s">
        <v>558</v>
      </c>
      <c r="GI52" s="56" t="s">
        <v>558</v>
      </c>
      <c r="GJ52" s="56" t="s">
        <v>558</v>
      </c>
      <c r="GK52" s="56" t="s">
        <v>558</v>
      </c>
      <c r="GL52" s="56" t="s">
        <v>558</v>
      </c>
      <c r="GM52" s="56" t="s">
        <v>558</v>
      </c>
      <c r="GN52" s="56" t="s">
        <v>558</v>
      </c>
      <c r="GO52" s="56" t="s">
        <v>558</v>
      </c>
      <c r="GP52" s="56" t="s">
        <v>558</v>
      </c>
      <c r="GQ52" s="56" t="s">
        <v>558</v>
      </c>
      <c r="GR52" s="56" t="s">
        <v>558</v>
      </c>
      <c r="GS52" s="56" t="s">
        <v>558</v>
      </c>
      <c r="GT52" s="56" t="s">
        <v>558</v>
      </c>
      <c r="GU52" s="56" t="s">
        <v>558</v>
      </c>
      <c r="GV52" s="56" t="s">
        <v>558</v>
      </c>
      <c r="GW52" s="56" t="s">
        <v>558</v>
      </c>
      <c r="GX52" s="56" t="s">
        <v>558</v>
      </c>
      <c r="GY52" s="56" t="s">
        <v>558</v>
      </c>
      <c r="GZ52" s="56" t="s">
        <v>558</v>
      </c>
      <c r="HA52" s="56" t="s">
        <v>558</v>
      </c>
      <c r="HB52" s="56" t="s">
        <v>558</v>
      </c>
      <c r="HD52" s="56" t="str">
        <f t="shared" si="0"/>
        <v>..</v>
      </c>
      <c r="HE52" s="56" t="str">
        <f t="shared" si="1"/>
        <v>..</v>
      </c>
      <c r="HF52" s="56" t="str">
        <f t="shared" si="2"/>
        <v>..</v>
      </c>
    </row>
    <row r="53" spans="1:214" ht="12.75" customHeight="1" x14ac:dyDescent="0.3">
      <c r="A53" s="56" t="s">
        <v>224</v>
      </c>
      <c r="B53" s="56">
        <v>34</v>
      </c>
      <c r="C53" s="56" t="s">
        <v>249</v>
      </c>
      <c r="D53" s="56" t="s">
        <v>3710</v>
      </c>
      <c r="E53" s="56" t="s">
        <v>2462</v>
      </c>
      <c r="F53" s="56" t="s">
        <v>907</v>
      </c>
      <c r="G53" s="56">
        <v>25</v>
      </c>
      <c r="H53" s="56">
        <v>0</v>
      </c>
      <c r="I53" s="56" t="s">
        <v>6841</v>
      </c>
      <c r="J53" s="56" t="s">
        <v>39</v>
      </c>
      <c r="L53" s="56" t="s">
        <v>397</v>
      </c>
      <c r="M53" s="56" t="s">
        <v>558</v>
      </c>
      <c r="N53" s="56" t="s">
        <v>558</v>
      </c>
      <c r="O53" s="56" t="s">
        <v>558</v>
      </c>
      <c r="P53" s="56" t="s">
        <v>558</v>
      </c>
      <c r="Q53" s="56" t="s">
        <v>558</v>
      </c>
      <c r="R53" s="56" t="s">
        <v>558</v>
      </c>
      <c r="S53" s="56" t="s">
        <v>558</v>
      </c>
      <c r="T53" s="56" t="s">
        <v>558</v>
      </c>
      <c r="U53" s="56" t="s">
        <v>558</v>
      </c>
      <c r="V53" s="56" t="s">
        <v>558</v>
      </c>
      <c r="W53" s="56" t="s">
        <v>558</v>
      </c>
      <c r="X53" s="56" t="s">
        <v>558</v>
      </c>
      <c r="Y53" s="56" t="s">
        <v>558</v>
      </c>
      <c r="Z53" s="56" t="s">
        <v>558</v>
      </c>
      <c r="AA53" s="56" t="s">
        <v>558</v>
      </c>
      <c r="AB53" s="56" t="s">
        <v>558</v>
      </c>
      <c r="AC53" s="56" t="s">
        <v>558</v>
      </c>
      <c r="AD53" s="56" t="s">
        <v>558</v>
      </c>
      <c r="AE53" s="56" t="s">
        <v>558</v>
      </c>
      <c r="AF53" s="56" t="s">
        <v>558</v>
      </c>
      <c r="AG53" s="56" t="s">
        <v>558</v>
      </c>
      <c r="AH53" s="56" t="s">
        <v>558</v>
      </c>
      <c r="AI53" s="56" t="s">
        <v>558</v>
      </c>
      <c r="AJ53" s="56" t="s">
        <v>558</v>
      </c>
      <c r="AK53" s="56" t="s">
        <v>558</v>
      </c>
      <c r="AL53" s="56" t="s">
        <v>558</v>
      </c>
      <c r="AM53" s="56" t="s">
        <v>558</v>
      </c>
      <c r="AN53" s="56" t="s">
        <v>558</v>
      </c>
      <c r="AO53" s="56" t="s">
        <v>558</v>
      </c>
      <c r="AP53" s="56" t="s">
        <v>558</v>
      </c>
      <c r="AQ53" s="56" t="s">
        <v>558</v>
      </c>
      <c r="AR53" s="56" t="s">
        <v>558</v>
      </c>
      <c r="AS53" s="56" t="s">
        <v>558</v>
      </c>
      <c r="AT53" s="56" t="s">
        <v>558</v>
      </c>
      <c r="AU53" s="56" t="s">
        <v>558</v>
      </c>
      <c r="AV53" s="56" t="s">
        <v>558</v>
      </c>
      <c r="AW53" s="56" t="s">
        <v>558</v>
      </c>
      <c r="AX53" s="56" t="s">
        <v>558</v>
      </c>
      <c r="AY53" s="56" t="s">
        <v>558</v>
      </c>
      <c r="AZ53" s="56" t="s">
        <v>558</v>
      </c>
      <c r="BA53" s="56" t="s">
        <v>558</v>
      </c>
      <c r="BB53" s="56" t="s">
        <v>558</v>
      </c>
      <c r="BC53" s="56" t="s">
        <v>558</v>
      </c>
      <c r="BD53" s="56" t="s">
        <v>558</v>
      </c>
      <c r="BE53" s="56" t="s">
        <v>558</v>
      </c>
      <c r="BF53" s="56" t="s">
        <v>558</v>
      </c>
      <c r="BG53" s="56" t="s">
        <v>558</v>
      </c>
      <c r="BH53" s="56" t="s">
        <v>558</v>
      </c>
      <c r="BI53" s="56" t="s">
        <v>558</v>
      </c>
      <c r="BJ53" s="56" t="s">
        <v>558</v>
      </c>
      <c r="BK53" s="56" t="s">
        <v>558</v>
      </c>
      <c r="BL53" s="56" t="s">
        <v>558</v>
      </c>
      <c r="BM53" s="56" t="s">
        <v>558</v>
      </c>
      <c r="BN53" s="56" t="s">
        <v>558</v>
      </c>
      <c r="BO53" s="56" t="s">
        <v>558</v>
      </c>
      <c r="BP53" s="56" t="s">
        <v>558</v>
      </c>
      <c r="BQ53" s="56" t="s">
        <v>558</v>
      </c>
      <c r="BR53" s="56" t="s">
        <v>558</v>
      </c>
      <c r="BS53" s="56" t="s">
        <v>558</v>
      </c>
      <c r="BT53" s="56" t="s">
        <v>558</v>
      </c>
      <c r="BU53" s="56" t="s">
        <v>558</v>
      </c>
      <c r="BV53" s="56" t="s">
        <v>558</v>
      </c>
      <c r="BW53" s="56" t="s">
        <v>558</v>
      </c>
      <c r="BX53" s="56" t="s">
        <v>558</v>
      </c>
      <c r="BY53" s="56" t="s">
        <v>558</v>
      </c>
      <c r="BZ53" s="56" t="s">
        <v>558</v>
      </c>
      <c r="CA53" s="56" t="s">
        <v>558</v>
      </c>
      <c r="CB53" s="56" t="s">
        <v>558</v>
      </c>
      <c r="CC53" s="56" t="s">
        <v>558</v>
      </c>
      <c r="CD53" s="56" t="s">
        <v>558</v>
      </c>
      <c r="CE53" s="56" t="s">
        <v>558</v>
      </c>
      <c r="CF53" s="56" t="s">
        <v>558</v>
      </c>
      <c r="CG53" s="56" t="s">
        <v>558</v>
      </c>
      <c r="CH53" s="56" t="s">
        <v>558</v>
      </c>
      <c r="CI53" s="56" t="s">
        <v>558</v>
      </c>
      <c r="CJ53" s="56" t="s">
        <v>558</v>
      </c>
      <c r="CK53" s="56" t="s">
        <v>558</v>
      </c>
      <c r="CL53" s="56" t="s">
        <v>558</v>
      </c>
      <c r="CM53" s="56" t="s">
        <v>558</v>
      </c>
      <c r="CN53" s="56" t="s">
        <v>558</v>
      </c>
      <c r="CO53" s="56" t="s">
        <v>558</v>
      </c>
      <c r="CP53" s="56" t="s">
        <v>558</v>
      </c>
      <c r="CQ53" s="56" t="s">
        <v>558</v>
      </c>
      <c r="CR53" s="56" t="s">
        <v>558</v>
      </c>
      <c r="CS53" s="56" t="s">
        <v>558</v>
      </c>
      <c r="CT53" s="56" t="s">
        <v>558</v>
      </c>
      <c r="CU53" s="56" t="s">
        <v>558</v>
      </c>
      <c r="CV53" s="56" t="s">
        <v>558</v>
      </c>
      <c r="CW53" s="56" t="s">
        <v>558</v>
      </c>
      <c r="CX53" s="56" t="s">
        <v>558</v>
      </c>
      <c r="CY53" s="56" t="s">
        <v>558</v>
      </c>
      <c r="CZ53" s="56" t="s">
        <v>558</v>
      </c>
      <c r="DA53" s="56" t="s">
        <v>558</v>
      </c>
      <c r="DB53" s="56" t="s">
        <v>558</v>
      </c>
      <c r="DC53" s="56" t="s">
        <v>558</v>
      </c>
      <c r="DD53" s="56" t="s">
        <v>558</v>
      </c>
      <c r="DE53" s="56" t="s">
        <v>558</v>
      </c>
      <c r="DF53" s="56" t="s">
        <v>558</v>
      </c>
      <c r="DG53" s="56" t="s">
        <v>558</v>
      </c>
      <c r="DH53" s="56" t="s">
        <v>558</v>
      </c>
      <c r="DI53" s="56" t="s">
        <v>558</v>
      </c>
      <c r="DJ53" s="56" t="s">
        <v>558</v>
      </c>
      <c r="DK53" s="56" t="s">
        <v>558</v>
      </c>
      <c r="DL53" s="56" t="s">
        <v>558</v>
      </c>
      <c r="DM53" s="56" t="s">
        <v>558</v>
      </c>
      <c r="DN53" s="56" t="s">
        <v>558</v>
      </c>
      <c r="DO53" s="56" t="s">
        <v>558</v>
      </c>
      <c r="DP53" s="56" t="s">
        <v>558</v>
      </c>
      <c r="DQ53" s="56" t="s">
        <v>558</v>
      </c>
      <c r="DR53" s="56" t="s">
        <v>558</v>
      </c>
      <c r="DS53" s="56" t="s">
        <v>558</v>
      </c>
      <c r="DT53" s="56" t="s">
        <v>558</v>
      </c>
      <c r="DU53" s="56" t="s">
        <v>558</v>
      </c>
      <c r="DV53" s="56" t="s">
        <v>558</v>
      </c>
      <c r="DW53" s="56" t="s">
        <v>558</v>
      </c>
      <c r="DX53" s="56" t="s">
        <v>558</v>
      </c>
      <c r="DY53" s="56" t="s">
        <v>558</v>
      </c>
      <c r="DZ53" s="56" t="s">
        <v>558</v>
      </c>
      <c r="EA53" s="56" t="s">
        <v>558</v>
      </c>
      <c r="EB53" s="56" t="s">
        <v>558</v>
      </c>
      <c r="EC53" s="56" t="s">
        <v>558</v>
      </c>
      <c r="ED53" s="56" t="s">
        <v>558</v>
      </c>
      <c r="EE53" s="56" t="s">
        <v>558</v>
      </c>
      <c r="EF53" s="56" t="s">
        <v>558</v>
      </c>
      <c r="EG53" s="56" t="s">
        <v>558</v>
      </c>
      <c r="EH53" s="56" t="s">
        <v>558</v>
      </c>
      <c r="EI53" s="56" t="s">
        <v>558</v>
      </c>
      <c r="EJ53" s="56" t="s">
        <v>558</v>
      </c>
      <c r="EK53" s="56" t="s">
        <v>558</v>
      </c>
      <c r="EL53" s="56" t="s">
        <v>558</v>
      </c>
      <c r="EM53" s="56" t="s">
        <v>558</v>
      </c>
      <c r="EN53" s="56" t="s">
        <v>558</v>
      </c>
      <c r="EO53" s="56" t="s">
        <v>558</v>
      </c>
      <c r="EP53" s="56" t="s">
        <v>558</v>
      </c>
      <c r="EQ53" s="56" t="s">
        <v>558</v>
      </c>
      <c r="ER53" s="56" t="s">
        <v>558</v>
      </c>
      <c r="ES53" s="56" t="s">
        <v>558</v>
      </c>
      <c r="ET53" s="56" t="s">
        <v>558</v>
      </c>
      <c r="EU53" s="56" t="s">
        <v>558</v>
      </c>
      <c r="EV53" s="56" t="s">
        <v>558</v>
      </c>
      <c r="EW53" s="56" t="s">
        <v>558</v>
      </c>
      <c r="EX53" s="56" t="s">
        <v>558</v>
      </c>
      <c r="EY53" s="56" t="s">
        <v>558</v>
      </c>
      <c r="EZ53" s="56" t="s">
        <v>558</v>
      </c>
      <c r="FA53" s="56" t="s">
        <v>558</v>
      </c>
      <c r="FB53" s="56" t="s">
        <v>558</v>
      </c>
      <c r="FC53" s="56" t="s">
        <v>558</v>
      </c>
      <c r="FD53" s="56" t="s">
        <v>558</v>
      </c>
      <c r="FE53" s="56" t="s">
        <v>558</v>
      </c>
      <c r="FF53" s="56" t="s">
        <v>558</v>
      </c>
      <c r="FG53" s="56" t="s">
        <v>558</v>
      </c>
      <c r="FH53" s="56" t="s">
        <v>558</v>
      </c>
      <c r="FI53" s="56" t="s">
        <v>558</v>
      </c>
      <c r="FJ53" s="56" t="s">
        <v>558</v>
      </c>
      <c r="FK53" s="56" t="s">
        <v>558</v>
      </c>
      <c r="FL53" s="56" t="s">
        <v>558</v>
      </c>
      <c r="FM53" s="56" t="s">
        <v>558</v>
      </c>
      <c r="FN53" s="56" t="s">
        <v>558</v>
      </c>
      <c r="FO53" s="56" t="s">
        <v>558</v>
      </c>
      <c r="FP53" s="56" t="s">
        <v>558</v>
      </c>
      <c r="FQ53" s="56" t="s">
        <v>558</v>
      </c>
      <c r="FR53" s="56" t="s">
        <v>558</v>
      </c>
      <c r="FS53" s="56" t="s">
        <v>558</v>
      </c>
      <c r="FT53" s="56" t="s">
        <v>558</v>
      </c>
      <c r="FU53" s="56" t="s">
        <v>558</v>
      </c>
      <c r="FV53" s="56" t="s">
        <v>558</v>
      </c>
      <c r="FW53" s="56" t="s">
        <v>558</v>
      </c>
      <c r="FX53" s="56" t="s">
        <v>558</v>
      </c>
      <c r="FY53" s="56" t="s">
        <v>558</v>
      </c>
      <c r="FZ53" s="56" t="s">
        <v>558</v>
      </c>
      <c r="GA53" s="56" t="s">
        <v>558</v>
      </c>
      <c r="GB53" s="56" t="s">
        <v>558</v>
      </c>
      <c r="GC53" s="56" t="s">
        <v>558</v>
      </c>
      <c r="GD53" s="56" t="s">
        <v>558</v>
      </c>
      <c r="GE53" s="56" t="s">
        <v>558</v>
      </c>
      <c r="GF53" s="56" t="s">
        <v>558</v>
      </c>
      <c r="GG53" s="56" t="s">
        <v>558</v>
      </c>
      <c r="GH53" s="56" t="s">
        <v>558</v>
      </c>
      <c r="GI53" s="56" t="s">
        <v>558</v>
      </c>
      <c r="GJ53" s="56" t="s">
        <v>558</v>
      </c>
      <c r="GK53" s="56" t="s">
        <v>558</v>
      </c>
      <c r="GL53" s="56" t="s">
        <v>558</v>
      </c>
      <c r="GM53" s="56" t="s">
        <v>558</v>
      </c>
      <c r="GN53" s="56" t="s">
        <v>558</v>
      </c>
      <c r="GO53" s="56" t="s">
        <v>558</v>
      </c>
      <c r="GP53" s="56" t="s">
        <v>558</v>
      </c>
      <c r="GQ53" s="56" t="s">
        <v>558</v>
      </c>
      <c r="GR53" s="56" t="s">
        <v>558</v>
      </c>
      <c r="GS53" s="56" t="s">
        <v>558</v>
      </c>
      <c r="GT53" s="56" t="s">
        <v>558</v>
      </c>
      <c r="GU53" s="56" t="s">
        <v>558</v>
      </c>
      <c r="GV53" s="56" t="s">
        <v>558</v>
      </c>
      <c r="GW53" s="56" t="s">
        <v>558</v>
      </c>
      <c r="GX53" s="56" t="s">
        <v>558</v>
      </c>
      <c r="GY53" s="56" t="s">
        <v>558</v>
      </c>
      <c r="GZ53" s="56" t="s">
        <v>558</v>
      </c>
      <c r="HA53" s="56" t="s">
        <v>558</v>
      </c>
      <c r="HB53" s="56" t="s">
        <v>558</v>
      </c>
      <c r="HD53" s="56" t="str">
        <f t="shared" si="0"/>
        <v>..</v>
      </c>
      <c r="HE53" s="56" t="str">
        <f t="shared" si="1"/>
        <v>..</v>
      </c>
      <c r="HF53" s="56" t="str">
        <f t="shared" si="2"/>
        <v>..</v>
      </c>
    </row>
    <row r="54" spans="1:214" ht="12.75" customHeight="1" x14ac:dyDescent="0.3">
      <c r="A54" s="56" t="s">
        <v>224</v>
      </c>
      <c r="B54" s="56">
        <v>35</v>
      </c>
      <c r="C54" s="56" t="s">
        <v>249</v>
      </c>
      <c r="D54" s="56" t="s">
        <v>3711</v>
      </c>
      <c r="E54" s="56" t="s">
        <v>2463</v>
      </c>
      <c r="F54" s="56" t="s">
        <v>907</v>
      </c>
      <c r="G54" s="56">
        <v>40</v>
      </c>
      <c r="H54" s="56">
        <v>0</v>
      </c>
      <c r="I54" s="56" t="s">
        <v>6841</v>
      </c>
      <c r="J54" s="56" t="s">
        <v>39</v>
      </c>
      <c r="L54" s="56" t="s">
        <v>399</v>
      </c>
      <c r="M54" s="56">
        <v>0</v>
      </c>
      <c r="N54" s="56">
        <v>1</v>
      </c>
      <c r="O54" s="56">
        <v>1</v>
      </c>
      <c r="P54" s="56">
        <v>5</v>
      </c>
      <c r="Q54" s="56">
        <v>2</v>
      </c>
      <c r="R54" s="56">
        <v>0</v>
      </c>
      <c r="S54" s="56">
        <v>2</v>
      </c>
      <c r="T54" s="56">
        <v>2</v>
      </c>
      <c r="U54" s="56">
        <v>2</v>
      </c>
      <c r="V54" s="56">
        <v>0</v>
      </c>
      <c r="W54" s="56">
        <v>0</v>
      </c>
      <c r="X54" s="56">
        <v>1</v>
      </c>
      <c r="Y54" s="56">
        <v>0</v>
      </c>
      <c r="Z54" s="56">
        <v>0</v>
      </c>
      <c r="AA54" s="56">
        <v>16</v>
      </c>
      <c r="AB54" s="56">
        <v>0</v>
      </c>
      <c r="AC54" s="56">
        <v>0</v>
      </c>
      <c r="AD54" s="56">
        <v>0</v>
      </c>
      <c r="AE54" s="56">
        <v>0</v>
      </c>
      <c r="AF54" s="56">
        <v>0</v>
      </c>
      <c r="AG54" s="56">
        <v>0</v>
      </c>
      <c r="AH54" s="56">
        <v>0</v>
      </c>
      <c r="AI54" s="56">
        <v>0</v>
      </c>
      <c r="AJ54" s="56">
        <v>0</v>
      </c>
      <c r="AK54" s="56">
        <v>0</v>
      </c>
      <c r="AL54" s="56">
        <v>0</v>
      </c>
      <c r="AM54" s="56">
        <v>0</v>
      </c>
      <c r="AN54" s="56">
        <v>0</v>
      </c>
      <c r="AO54" s="56">
        <v>0</v>
      </c>
      <c r="AP54" s="56">
        <v>0</v>
      </c>
      <c r="AQ54" s="56">
        <v>0</v>
      </c>
      <c r="AR54" s="56">
        <v>1</v>
      </c>
      <c r="AS54" s="56">
        <v>1</v>
      </c>
      <c r="AT54" s="56">
        <v>5</v>
      </c>
      <c r="AU54" s="56">
        <v>2</v>
      </c>
      <c r="AV54" s="56">
        <v>0</v>
      </c>
      <c r="AW54" s="56">
        <v>2</v>
      </c>
      <c r="AX54" s="56">
        <v>2</v>
      </c>
      <c r="AY54" s="56">
        <v>2</v>
      </c>
      <c r="AZ54" s="56">
        <v>0</v>
      </c>
      <c r="BA54" s="56">
        <v>0</v>
      </c>
      <c r="BB54" s="56">
        <v>1</v>
      </c>
      <c r="BC54" s="56">
        <v>0</v>
      </c>
      <c r="BD54" s="56">
        <v>0</v>
      </c>
      <c r="BE54" s="56">
        <v>16</v>
      </c>
      <c r="BF54" s="56">
        <v>1</v>
      </c>
      <c r="BG54" s="56">
        <v>0</v>
      </c>
      <c r="BH54" s="56">
        <v>0</v>
      </c>
      <c r="BI54" s="56" t="s">
        <v>558</v>
      </c>
      <c r="BJ54" s="56" t="s">
        <v>400</v>
      </c>
      <c r="BK54" s="56">
        <v>79403</v>
      </c>
      <c r="BL54" s="56" t="s">
        <v>400</v>
      </c>
      <c r="BM54" s="56">
        <v>176996</v>
      </c>
      <c r="BN54" s="56">
        <v>151</v>
      </c>
      <c r="BO54" s="56">
        <v>321517</v>
      </c>
      <c r="BP54" s="56">
        <v>96977</v>
      </c>
      <c r="BQ54" s="56">
        <v>15</v>
      </c>
      <c r="BR54" s="56" t="s">
        <v>558</v>
      </c>
      <c r="BS54" s="56">
        <v>203646</v>
      </c>
      <c r="BT54" s="56">
        <v>1472</v>
      </c>
      <c r="BU54" s="56">
        <v>54965</v>
      </c>
      <c r="BV54" s="56">
        <v>38993</v>
      </c>
      <c r="BW54" s="56">
        <v>39319</v>
      </c>
      <c r="BX54" s="56">
        <v>14709</v>
      </c>
      <c r="BY54" s="56">
        <v>147986</v>
      </c>
      <c r="BZ54" s="56">
        <v>52222</v>
      </c>
      <c r="CA54" s="56">
        <v>201680</v>
      </c>
      <c r="CB54" s="56">
        <v>73</v>
      </c>
      <c r="CC54" s="56">
        <v>8065</v>
      </c>
      <c r="CD54" s="56">
        <v>2273</v>
      </c>
      <c r="CE54" s="56">
        <v>9830</v>
      </c>
      <c r="CF54" s="56">
        <v>3065</v>
      </c>
      <c r="CG54" s="56">
        <v>23233</v>
      </c>
      <c r="CH54" s="56">
        <v>23306</v>
      </c>
      <c r="CI54" s="56">
        <v>0</v>
      </c>
      <c r="CJ54" s="56">
        <v>5756</v>
      </c>
      <c r="CK54" s="56">
        <v>759</v>
      </c>
      <c r="CL54" s="56">
        <v>12021</v>
      </c>
      <c r="CM54" s="56">
        <v>18536</v>
      </c>
      <c r="CN54" s="56">
        <v>1093</v>
      </c>
      <c r="CO54" s="56">
        <v>19629</v>
      </c>
      <c r="CP54" s="56">
        <v>0</v>
      </c>
      <c r="CQ54" s="56">
        <v>334</v>
      </c>
      <c r="CR54" s="56">
        <v>1</v>
      </c>
      <c r="CS54" s="56">
        <v>68</v>
      </c>
      <c r="CT54" s="56">
        <v>403</v>
      </c>
      <c r="CU54" s="56">
        <v>403</v>
      </c>
      <c r="CV54" s="56">
        <v>5173</v>
      </c>
      <c r="CW54" s="56">
        <v>62</v>
      </c>
      <c r="CX54" s="56">
        <v>1873</v>
      </c>
      <c r="CY54" s="56">
        <v>0</v>
      </c>
      <c r="CZ54" s="56">
        <v>0</v>
      </c>
      <c r="DA54" s="56">
        <v>0</v>
      </c>
      <c r="DB54" s="56">
        <v>3</v>
      </c>
      <c r="DC54" s="56">
        <v>74.5</v>
      </c>
      <c r="DD54" s="56">
        <v>77.5</v>
      </c>
      <c r="DE54" s="56">
        <v>124</v>
      </c>
      <c r="DF54" s="56">
        <v>3295.9</v>
      </c>
      <c r="DG54" s="56">
        <v>232429</v>
      </c>
      <c r="DH54" s="56">
        <v>55545</v>
      </c>
      <c r="DI54" s="56">
        <v>120959</v>
      </c>
      <c r="DJ54" s="56">
        <v>15823</v>
      </c>
      <c r="DK54" s="56">
        <v>424756</v>
      </c>
      <c r="DL54" s="56">
        <v>14429</v>
      </c>
      <c r="DM54" s="56">
        <v>619</v>
      </c>
      <c r="DN54" s="56">
        <v>2604</v>
      </c>
      <c r="DO54" s="56">
        <v>17652</v>
      </c>
      <c r="DP54" s="56">
        <v>16171</v>
      </c>
      <c r="DQ54" s="56">
        <v>7119</v>
      </c>
      <c r="DR54" s="56">
        <v>4924</v>
      </c>
      <c r="DS54" s="56">
        <v>0</v>
      </c>
      <c r="DT54" s="56">
        <v>0</v>
      </c>
      <c r="DU54" s="56">
        <v>0</v>
      </c>
      <c r="DV54" s="56">
        <v>49635</v>
      </c>
      <c r="DW54" s="56">
        <v>32122</v>
      </c>
      <c r="DX54" s="56">
        <v>74</v>
      </c>
      <c r="DY54" s="56">
        <v>86</v>
      </c>
      <c r="DZ54" s="56">
        <v>92</v>
      </c>
      <c r="EA54" s="56" t="s">
        <v>558</v>
      </c>
      <c r="EB54" s="56" t="s">
        <v>558</v>
      </c>
      <c r="EC54" s="56" t="s">
        <v>558</v>
      </c>
      <c r="ED54" s="56">
        <v>20653</v>
      </c>
      <c r="EE54" s="56">
        <v>331</v>
      </c>
      <c r="EF54" s="56">
        <v>616387</v>
      </c>
      <c r="EG54" s="56" t="s">
        <v>558</v>
      </c>
      <c r="EH54" s="56" t="s">
        <v>558</v>
      </c>
      <c r="EI54" s="56" t="s">
        <v>558</v>
      </c>
      <c r="EJ54" s="56" t="s">
        <v>558</v>
      </c>
      <c r="EK54" s="56">
        <v>2</v>
      </c>
      <c r="EL54" s="56">
        <v>0</v>
      </c>
      <c r="EM54" s="56">
        <v>1144689</v>
      </c>
      <c r="EN54" s="56">
        <v>376899</v>
      </c>
      <c r="EO54" s="56">
        <v>1745</v>
      </c>
      <c r="EP54" s="56">
        <v>69246</v>
      </c>
      <c r="EQ54" s="56">
        <v>22493</v>
      </c>
      <c r="ER54" s="56">
        <v>46866</v>
      </c>
      <c r="ES54" s="56">
        <v>17521</v>
      </c>
      <c r="ET54" s="56">
        <v>9513</v>
      </c>
      <c r="EU54" s="56">
        <v>17445</v>
      </c>
      <c r="EV54" s="56">
        <v>38</v>
      </c>
      <c r="EW54" s="56">
        <v>5791</v>
      </c>
      <c r="EX54" s="56">
        <v>21538</v>
      </c>
      <c r="EY54" s="56">
        <v>6301</v>
      </c>
      <c r="EZ54" s="56">
        <v>3917</v>
      </c>
      <c r="FA54" s="56">
        <v>0</v>
      </c>
      <c r="FB54" s="56">
        <v>0</v>
      </c>
      <c r="FC54" s="56">
        <v>0</v>
      </c>
      <c r="FD54" s="56">
        <v>0</v>
      </c>
      <c r="FE54" s="56">
        <v>0</v>
      </c>
      <c r="FF54" s="56">
        <v>397</v>
      </c>
      <c r="FG54" s="56">
        <v>222811</v>
      </c>
      <c r="FH54" s="56">
        <v>47830</v>
      </c>
      <c r="FI54" s="56">
        <v>292353</v>
      </c>
      <c r="FJ54" s="56">
        <v>24257</v>
      </c>
      <c r="FK54" s="56">
        <v>62132</v>
      </c>
      <c r="FL54" s="56">
        <v>503979</v>
      </c>
      <c r="FM54" s="56">
        <v>2674950</v>
      </c>
      <c r="FN54" s="56">
        <v>0</v>
      </c>
      <c r="FO54" s="56">
        <v>0</v>
      </c>
      <c r="FP54" s="56">
        <v>11373</v>
      </c>
      <c r="FQ54" s="56" t="s">
        <v>7366</v>
      </c>
      <c r="FR54" s="56">
        <v>0</v>
      </c>
      <c r="FS54" s="56">
        <v>0</v>
      </c>
      <c r="FT54" s="56">
        <v>0</v>
      </c>
      <c r="FU54" s="56">
        <v>62412</v>
      </c>
      <c r="FV54" s="56">
        <v>13243</v>
      </c>
      <c r="FW54" s="56">
        <v>87028</v>
      </c>
      <c r="FX54" s="56">
        <v>2587922</v>
      </c>
      <c r="FY54" s="56">
        <v>282200</v>
      </c>
      <c r="FZ54" s="56">
        <v>1304347</v>
      </c>
      <c r="GA54" s="56">
        <v>400420</v>
      </c>
      <c r="GB54" s="56">
        <v>264055</v>
      </c>
      <c r="GC54" s="56">
        <v>819183</v>
      </c>
      <c r="GD54" s="56">
        <v>2788005</v>
      </c>
      <c r="GE54" s="56">
        <v>50769</v>
      </c>
      <c r="GF54" s="56">
        <v>2737236</v>
      </c>
      <c r="GG54" s="56">
        <v>282200</v>
      </c>
      <c r="GH54" s="56" t="s">
        <v>558</v>
      </c>
      <c r="GI54" s="56" t="s">
        <v>558</v>
      </c>
      <c r="GJ54" s="56" t="s">
        <v>558</v>
      </c>
      <c r="GK54" s="56" t="s">
        <v>558</v>
      </c>
      <c r="GL54" s="56" t="s">
        <v>558</v>
      </c>
      <c r="GM54" s="56" t="s">
        <v>558</v>
      </c>
      <c r="GN54" s="56" t="s">
        <v>558</v>
      </c>
      <c r="GO54" s="56" t="s">
        <v>7417</v>
      </c>
      <c r="GP54" s="56" t="s">
        <v>558</v>
      </c>
      <c r="GQ54" s="56" t="s">
        <v>7418</v>
      </c>
      <c r="GR54" s="56" t="s">
        <v>558</v>
      </c>
      <c r="GS54" s="56" t="s">
        <v>558</v>
      </c>
      <c r="GT54" s="56" t="s">
        <v>558</v>
      </c>
      <c r="GU54" s="56" t="s">
        <v>558</v>
      </c>
      <c r="GV54" s="56" t="s">
        <v>7419</v>
      </c>
      <c r="GW54" s="56">
        <v>16</v>
      </c>
      <c r="GX54" s="56">
        <v>0</v>
      </c>
      <c r="GY54" s="56">
        <v>16</v>
      </c>
      <c r="GZ54" s="56">
        <v>0</v>
      </c>
      <c r="HA54" s="56">
        <v>0</v>
      </c>
      <c r="HB54" s="56">
        <v>0</v>
      </c>
      <c r="HD54" s="56">
        <f t="shared" si="0"/>
        <v>19629</v>
      </c>
      <c r="HE54" s="56">
        <f t="shared" si="1"/>
        <v>403</v>
      </c>
      <c r="HF54" s="56">
        <f t="shared" si="2"/>
        <v>17652</v>
      </c>
    </row>
    <row r="55" spans="1:214" ht="12.75" customHeight="1" x14ac:dyDescent="0.3">
      <c r="A55" s="56" t="s">
        <v>224</v>
      </c>
      <c r="B55" s="56">
        <v>36</v>
      </c>
      <c r="C55" s="56" t="s">
        <v>249</v>
      </c>
      <c r="D55" s="56" t="s">
        <v>3712</v>
      </c>
      <c r="E55" s="56" t="s">
        <v>2464</v>
      </c>
      <c r="F55" s="56" t="s">
        <v>907</v>
      </c>
      <c r="G55" s="56">
        <v>7</v>
      </c>
      <c r="H55" s="56">
        <v>0</v>
      </c>
      <c r="I55" s="56" t="s">
        <v>6841</v>
      </c>
      <c r="J55" s="56" t="s">
        <v>39</v>
      </c>
      <c r="L55" s="56" t="s">
        <v>401</v>
      </c>
      <c r="M55" s="56">
        <v>0</v>
      </c>
      <c r="N55" s="56">
        <v>0</v>
      </c>
      <c r="O55" s="56">
        <v>0</v>
      </c>
      <c r="P55" s="56">
        <v>1</v>
      </c>
      <c r="Q55" s="56">
        <v>0</v>
      </c>
      <c r="R55" s="56">
        <v>3</v>
      </c>
      <c r="S55" s="56">
        <v>8</v>
      </c>
      <c r="T55" s="56">
        <v>0</v>
      </c>
      <c r="U55" s="56">
        <v>0</v>
      </c>
      <c r="V55" s="56">
        <v>0</v>
      </c>
      <c r="W55" s="56">
        <v>0</v>
      </c>
      <c r="X55" s="56">
        <v>0</v>
      </c>
      <c r="Y55" s="56">
        <v>0</v>
      </c>
      <c r="Z55" s="56">
        <v>0</v>
      </c>
      <c r="AA55" s="56">
        <v>12</v>
      </c>
      <c r="AB55" s="56">
        <v>0</v>
      </c>
      <c r="AC55" s="56">
        <v>0</v>
      </c>
      <c r="AD55" s="56">
        <v>0</v>
      </c>
      <c r="AE55" s="56">
        <v>0</v>
      </c>
      <c r="AF55" s="56">
        <v>0</v>
      </c>
      <c r="AG55" s="56">
        <v>1</v>
      </c>
      <c r="AH55" s="56">
        <v>2</v>
      </c>
      <c r="AI55" s="56">
        <v>2</v>
      </c>
      <c r="AJ55" s="56">
        <v>8</v>
      </c>
      <c r="AK55" s="56">
        <v>2</v>
      </c>
      <c r="AL55" s="56">
        <v>0</v>
      </c>
      <c r="AM55" s="56">
        <v>0</v>
      </c>
      <c r="AN55" s="56">
        <v>0</v>
      </c>
      <c r="AO55" s="56">
        <v>1</v>
      </c>
      <c r="AP55" s="56">
        <v>16</v>
      </c>
      <c r="AQ55" s="56">
        <v>0</v>
      </c>
      <c r="AR55" s="56">
        <v>0</v>
      </c>
      <c r="AS55" s="56">
        <v>0</v>
      </c>
      <c r="AT55" s="56">
        <v>1</v>
      </c>
      <c r="AU55" s="56">
        <v>0</v>
      </c>
      <c r="AV55" s="56">
        <v>4</v>
      </c>
      <c r="AW55" s="56">
        <v>10</v>
      </c>
      <c r="AX55" s="56">
        <v>2</v>
      </c>
      <c r="AY55" s="56">
        <v>8</v>
      </c>
      <c r="AZ55" s="56">
        <v>2</v>
      </c>
      <c r="BA55" s="56">
        <v>0</v>
      </c>
      <c r="BB55" s="56">
        <v>0</v>
      </c>
      <c r="BC55" s="56">
        <v>0</v>
      </c>
      <c r="BD55" s="56">
        <v>1</v>
      </c>
      <c r="BE55" s="56">
        <v>28</v>
      </c>
      <c r="BF55" s="56">
        <v>1</v>
      </c>
      <c r="BG55" s="56">
        <v>0</v>
      </c>
      <c r="BH55" s="56">
        <v>0</v>
      </c>
      <c r="BI55" s="56">
        <v>0</v>
      </c>
      <c r="BJ55" s="56" t="s">
        <v>3607</v>
      </c>
      <c r="BK55" s="56">
        <v>235886</v>
      </c>
      <c r="BL55" s="56" t="s">
        <v>3607</v>
      </c>
      <c r="BM55" s="56">
        <v>385424</v>
      </c>
      <c r="BN55" s="56">
        <v>168</v>
      </c>
      <c r="BO55" s="56">
        <v>289854</v>
      </c>
      <c r="BP55" s="56">
        <v>124637</v>
      </c>
      <c r="BQ55" s="56">
        <v>12</v>
      </c>
      <c r="BR55" s="56" t="s">
        <v>558</v>
      </c>
      <c r="BS55" s="56">
        <v>639640</v>
      </c>
      <c r="BT55" s="56">
        <v>211830</v>
      </c>
      <c r="BU55" s="56">
        <v>161439</v>
      </c>
      <c r="BV55" s="56">
        <v>126712</v>
      </c>
      <c r="BW55" s="56">
        <v>137296</v>
      </c>
      <c r="BX55" s="56">
        <v>54073</v>
      </c>
      <c r="BY55" s="56">
        <v>479520</v>
      </c>
      <c r="BZ55" s="56">
        <v>6650</v>
      </c>
      <c r="CA55" s="56">
        <v>698000</v>
      </c>
      <c r="CB55" s="56">
        <v>1811</v>
      </c>
      <c r="CC55" s="56">
        <v>22004</v>
      </c>
      <c r="CD55" s="56">
        <v>9574</v>
      </c>
      <c r="CE55" s="56">
        <v>16797</v>
      </c>
      <c r="CF55" s="56">
        <v>5594</v>
      </c>
      <c r="CG55" s="56">
        <v>53969</v>
      </c>
      <c r="CH55" s="56">
        <v>55780</v>
      </c>
      <c r="CI55" s="56">
        <v>3200</v>
      </c>
      <c r="CJ55" s="56">
        <v>8098</v>
      </c>
      <c r="CK55" s="56">
        <v>2786</v>
      </c>
      <c r="CL55" s="56">
        <v>26069</v>
      </c>
      <c r="CM55" s="56">
        <v>36953</v>
      </c>
      <c r="CN55" s="56">
        <v>689</v>
      </c>
      <c r="CO55" s="56">
        <v>40842</v>
      </c>
      <c r="CP55" s="56">
        <v>0</v>
      </c>
      <c r="CQ55" s="56">
        <v>198</v>
      </c>
      <c r="CR55" s="56">
        <v>73</v>
      </c>
      <c r="CS55" s="56">
        <v>991</v>
      </c>
      <c r="CT55" s="56">
        <v>1262</v>
      </c>
      <c r="CU55" s="56">
        <v>1262</v>
      </c>
      <c r="CV55" s="56">
        <v>9167</v>
      </c>
      <c r="CW55" s="56">
        <v>236</v>
      </c>
      <c r="CX55" s="56">
        <v>2009</v>
      </c>
      <c r="CY55" s="56">
        <v>0</v>
      </c>
      <c r="CZ55" s="56">
        <v>0</v>
      </c>
      <c r="DA55" s="56">
        <v>0</v>
      </c>
      <c r="DB55" s="56">
        <v>23.4</v>
      </c>
      <c r="DC55" s="56">
        <v>68.900000000000006</v>
      </c>
      <c r="DD55" s="56">
        <v>92.300000000000011</v>
      </c>
      <c r="DE55" s="56">
        <v>19</v>
      </c>
      <c r="DF55" s="56">
        <v>1126</v>
      </c>
      <c r="DG55" s="56">
        <v>383185</v>
      </c>
      <c r="DH55" s="56">
        <v>179569</v>
      </c>
      <c r="DI55" s="56">
        <v>300867</v>
      </c>
      <c r="DJ55" s="56">
        <v>41922</v>
      </c>
      <c r="DK55" s="56">
        <v>905543</v>
      </c>
      <c r="DL55" s="56">
        <v>20970</v>
      </c>
      <c r="DM55" s="56">
        <v>2353</v>
      </c>
      <c r="DN55" s="56">
        <v>17804</v>
      </c>
      <c r="DO55" s="56">
        <v>41127</v>
      </c>
      <c r="DP55" s="56">
        <v>22423</v>
      </c>
      <c r="DQ55" s="56">
        <v>65560</v>
      </c>
      <c r="DR55" s="56">
        <v>17161</v>
      </c>
      <c r="DS55" s="56">
        <v>0</v>
      </c>
      <c r="DT55" s="56">
        <v>0</v>
      </c>
      <c r="DU55" s="56">
        <v>0</v>
      </c>
      <c r="DV55" s="56">
        <v>100378</v>
      </c>
      <c r="DW55" s="56">
        <v>59844</v>
      </c>
      <c r="DX55" s="56">
        <v>52</v>
      </c>
      <c r="DY55" s="56">
        <v>72</v>
      </c>
      <c r="DZ55" s="56">
        <v>82</v>
      </c>
      <c r="EA55" s="56">
        <v>183427</v>
      </c>
      <c r="EB55" s="56">
        <v>9903</v>
      </c>
      <c r="EC55" s="56" t="s">
        <v>55</v>
      </c>
      <c r="ED55" s="56">
        <v>42089</v>
      </c>
      <c r="EE55" s="56">
        <v>610</v>
      </c>
      <c r="EF55" s="56">
        <v>1027491</v>
      </c>
      <c r="EG55" s="56" t="s">
        <v>558</v>
      </c>
      <c r="EH55" s="56" t="s">
        <v>56</v>
      </c>
      <c r="EI55" s="56">
        <v>12</v>
      </c>
      <c r="EJ55" s="56">
        <v>87515</v>
      </c>
      <c r="EK55" s="56">
        <v>220</v>
      </c>
      <c r="EL55" s="56">
        <v>25</v>
      </c>
      <c r="EM55" s="56">
        <v>2588385</v>
      </c>
      <c r="EN55" s="56">
        <v>615580</v>
      </c>
      <c r="EO55" s="56">
        <v>1198</v>
      </c>
      <c r="EP55" s="56">
        <v>151965</v>
      </c>
      <c r="EQ55" s="56">
        <v>77473</v>
      </c>
      <c r="ER55" s="56">
        <v>75015</v>
      </c>
      <c r="ES55" s="56">
        <v>23682</v>
      </c>
      <c r="ET55" s="56">
        <v>10591</v>
      </c>
      <c r="EU55" s="56">
        <v>4986</v>
      </c>
      <c r="EV55" s="56">
        <v>700</v>
      </c>
      <c r="EW55" s="56">
        <v>9233</v>
      </c>
      <c r="EX55" s="56">
        <v>25000</v>
      </c>
      <c r="EY55" s="56">
        <v>22000</v>
      </c>
      <c r="EZ55" s="56">
        <v>13250</v>
      </c>
      <c r="FA55" s="56">
        <v>0</v>
      </c>
      <c r="FB55" s="56">
        <v>0</v>
      </c>
      <c r="FC55" s="56">
        <v>0</v>
      </c>
      <c r="FD55" s="56">
        <v>66585</v>
      </c>
      <c r="FE55" s="56">
        <v>0</v>
      </c>
      <c r="FF55" s="56">
        <v>0</v>
      </c>
      <c r="FG55" s="56">
        <v>481678</v>
      </c>
      <c r="FH55" s="56">
        <v>0</v>
      </c>
      <c r="FI55" s="56">
        <v>67103</v>
      </c>
      <c r="FJ55" s="56">
        <v>20911</v>
      </c>
      <c r="FK55" s="56">
        <v>0</v>
      </c>
      <c r="FL55" s="56">
        <v>834000</v>
      </c>
      <c r="FM55" s="56">
        <v>4607657</v>
      </c>
      <c r="FN55" s="56">
        <v>43400</v>
      </c>
      <c r="FO55" s="56">
        <v>0</v>
      </c>
      <c r="FP55" s="56">
        <v>88600</v>
      </c>
      <c r="FQ55" s="56">
        <v>52000</v>
      </c>
      <c r="FR55" s="56">
        <v>0</v>
      </c>
      <c r="FS55" s="56">
        <v>0</v>
      </c>
      <c r="FT55" s="56">
        <v>0</v>
      </c>
      <c r="FU55" s="56">
        <v>104800</v>
      </c>
      <c r="FV55" s="56">
        <v>3700</v>
      </c>
      <c r="FW55" s="56">
        <v>292500</v>
      </c>
      <c r="FX55" s="56">
        <v>4315157</v>
      </c>
      <c r="FY55" s="56">
        <v>107000</v>
      </c>
      <c r="FZ55" s="56">
        <v>2812500</v>
      </c>
      <c r="GA55" s="56">
        <v>584400</v>
      </c>
      <c r="GB55" s="56">
        <v>496200</v>
      </c>
      <c r="GC55" s="56">
        <v>1020200</v>
      </c>
      <c r="GD55" s="56">
        <v>4913300</v>
      </c>
      <c r="GE55" s="56">
        <v>300800</v>
      </c>
      <c r="GF55" s="56">
        <v>4612500</v>
      </c>
      <c r="GG55" s="56">
        <v>22000</v>
      </c>
      <c r="GH55" s="56" t="s">
        <v>558</v>
      </c>
      <c r="GI55" s="56" t="s">
        <v>558</v>
      </c>
      <c r="GJ55" s="56" t="s">
        <v>558</v>
      </c>
      <c r="GK55" s="56" t="s">
        <v>558</v>
      </c>
      <c r="GL55" s="56" t="s">
        <v>558</v>
      </c>
      <c r="GM55" s="56" t="s">
        <v>558</v>
      </c>
      <c r="GN55" s="56" t="s">
        <v>558</v>
      </c>
      <c r="GO55" s="56" t="s">
        <v>558</v>
      </c>
      <c r="GP55" s="56" t="s">
        <v>558</v>
      </c>
      <c r="GQ55" s="56" t="s">
        <v>558</v>
      </c>
      <c r="GR55" s="56" t="s">
        <v>558</v>
      </c>
      <c r="GS55" s="56" t="s">
        <v>558</v>
      </c>
      <c r="GT55" s="56" t="s">
        <v>7420</v>
      </c>
      <c r="GU55" s="56" t="s">
        <v>558</v>
      </c>
      <c r="GV55" s="56" t="s">
        <v>558</v>
      </c>
      <c r="GW55" s="56">
        <v>12</v>
      </c>
      <c r="GX55" s="56">
        <v>16</v>
      </c>
      <c r="GY55" s="56">
        <v>12</v>
      </c>
      <c r="GZ55" s="56">
        <v>16</v>
      </c>
      <c r="HA55" s="56">
        <v>0</v>
      </c>
      <c r="HB55" s="56">
        <v>0</v>
      </c>
      <c r="HD55" s="56">
        <f t="shared" si="0"/>
        <v>40842</v>
      </c>
      <c r="HE55" s="56">
        <f t="shared" si="1"/>
        <v>1262</v>
      </c>
      <c r="HF55" s="56">
        <f t="shared" si="2"/>
        <v>41127</v>
      </c>
    </row>
    <row r="56" spans="1:214" ht="12.75" customHeight="1" x14ac:dyDescent="0.3">
      <c r="A56" s="56" t="s">
        <v>224</v>
      </c>
      <c r="B56" s="56">
        <v>37</v>
      </c>
      <c r="C56" s="56" t="s">
        <v>249</v>
      </c>
      <c r="D56" s="56" t="s">
        <v>3713</v>
      </c>
      <c r="E56" s="56" t="s">
        <v>2167</v>
      </c>
      <c r="F56" s="56" t="s">
        <v>907</v>
      </c>
      <c r="G56" s="56">
        <v>40</v>
      </c>
      <c r="H56" s="56">
        <v>0</v>
      </c>
      <c r="I56" s="56" t="s">
        <v>6841</v>
      </c>
      <c r="J56" s="56" t="s">
        <v>39</v>
      </c>
      <c r="L56" s="56" t="s">
        <v>403</v>
      </c>
      <c r="M56" s="56">
        <v>0</v>
      </c>
      <c r="N56" s="56">
        <v>0</v>
      </c>
      <c r="O56" s="56">
        <v>4</v>
      </c>
      <c r="P56" s="56">
        <v>0</v>
      </c>
      <c r="Q56" s="56">
        <v>2</v>
      </c>
      <c r="R56" s="56">
        <v>1</v>
      </c>
      <c r="S56" s="56">
        <v>0</v>
      </c>
      <c r="T56" s="56">
        <v>1</v>
      </c>
      <c r="U56" s="56">
        <v>0</v>
      </c>
      <c r="V56" s="56">
        <v>0</v>
      </c>
      <c r="W56" s="56">
        <v>0</v>
      </c>
      <c r="X56" s="56">
        <v>0</v>
      </c>
      <c r="Y56" s="56">
        <v>0</v>
      </c>
      <c r="Z56" s="56">
        <v>0</v>
      </c>
      <c r="AA56" s="56">
        <v>8</v>
      </c>
      <c r="AB56" s="56">
        <v>0</v>
      </c>
      <c r="AC56" s="56">
        <v>0</v>
      </c>
      <c r="AD56" s="56">
        <v>0</v>
      </c>
      <c r="AE56" s="56">
        <v>0</v>
      </c>
      <c r="AF56" s="56">
        <v>2</v>
      </c>
      <c r="AG56" s="56">
        <v>2</v>
      </c>
      <c r="AH56" s="56">
        <v>0</v>
      </c>
      <c r="AI56" s="56">
        <v>2</v>
      </c>
      <c r="AJ56" s="56">
        <v>0</v>
      </c>
      <c r="AK56" s="56">
        <v>1</v>
      </c>
      <c r="AL56" s="56">
        <v>0</v>
      </c>
      <c r="AM56" s="56">
        <v>0</v>
      </c>
      <c r="AN56" s="56">
        <v>0</v>
      </c>
      <c r="AO56" s="56">
        <v>0</v>
      </c>
      <c r="AP56" s="56">
        <v>7</v>
      </c>
      <c r="AQ56" s="56">
        <v>0</v>
      </c>
      <c r="AR56" s="56">
        <v>0</v>
      </c>
      <c r="AS56" s="56">
        <v>4</v>
      </c>
      <c r="AT56" s="56">
        <v>0</v>
      </c>
      <c r="AU56" s="56">
        <v>4</v>
      </c>
      <c r="AV56" s="56">
        <v>3</v>
      </c>
      <c r="AW56" s="56">
        <v>0</v>
      </c>
      <c r="AX56" s="56">
        <v>3</v>
      </c>
      <c r="AY56" s="56">
        <v>0</v>
      </c>
      <c r="AZ56" s="56">
        <v>1</v>
      </c>
      <c r="BA56" s="56">
        <v>0</v>
      </c>
      <c r="BB56" s="56">
        <v>0</v>
      </c>
      <c r="BC56" s="56">
        <v>0</v>
      </c>
      <c r="BD56" s="56">
        <v>0</v>
      </c>
      <c r="BE56" s="56">
        <v>15</v>
      </c>
      <c r="BF56" s="56">
        <v>1</v>
      </c>
      <c r="BG56" s="56">
        <v>0</v>
      </c>
      <c r="BH56" s="56">
        <v>0</v>
      </c>
      <c r="BI56" s="56">
        <v>0</v>
      </c>
      <c r="BJ56" s="56" t="s">
        <v>3608</v>
      </c>
      <c r="BK56" s="56">
        <v>235856</v>
      </c>
      <c r="BL56" s="56" t="s">
        <v>3608</v>
      </c>
      <c r="BM56" s="56" t="s">
        <v>558</v>
      </c>
      <c r="BN56" s="56">
        <v>135</v>
      </c>
      <c r="BO56" s="56">
        <v>313309</v>
      </c>
      <c r="BP56" s="56">
        <v>72833</v>
      </c>
      <c r="BQ56" s="56">
        <v>8</v>
      </c>
      <c r="BR56" s="56" t="s">
        <v>558</v>
      </c>
      <c r="BS56" s="56">
        <v>228062</v>
      </c>
      <c r="BT56" s="56">
        <v>26416</v>
      </c>
      <c r="BU56" s="56">
        <v>70585</v>
      </c>
      <c r="BV56" s="56">
        <v>33003</v>
      </c>
      <c r="BW56" s="56">
        <v>50683</v>
      </c>
      <c r="BX56" s="56">
        <v>16399</v>
      </c>
      <c r="BY56" s="56">
        <v>170670</v>
      </c>
      <c r="BZ56" s="56">
        <v>23831</v>
      </c>
      <c r="CA56" s="56">
        <v>220917</v>
      </c>
      <c r="CB56" s="56">
        <v>33</v>
      </c>
      <c r="CC56" s="56">
        <v>10721</v>
      </c>
      <c r="CD56" s="56">
        <v>2934</v>
      </c>
      <c r="CE56" s="56">
        <v>4351</v>
      </c>
      <c r="CF56" s="56">
        <v>672</v>
      </c>
      <c r="CG56" s="56">
        <v>18678</v>
      </c>
      <c r="CH56" s="56">
        <v>18711</v>
      </c>
      <c r="CI56" s="56">
        <v>0</v>
      </c>
      <c r="CJ56" s="56">
        <v>9379</v>
      </c>
      <c r="CK56" s="56">
        <v>1148</v>
      </c>
      <c r="CL56" s="56">
        <v>20863</v>
      </c>
      <c r="CM56" s="56">
        <v>31390</v>
      </c>
      <c r="CN56" s="56">
        <v>0</v>
      </c>
      <c r="CO56" s="56">
        <v>31390</v>
      </c>
      <c r="CP56" s="56">
        <v>0</v>
      </c>
      <c r="CQ56" s="56">
        <v>461</v>
      </c>
      <c r="CR56" s="56">
        <v>13</v>
      </c>
      <c r="CS56" s="56">
        <v>607</v>
      </c>
      <c r="CT56" s="56">
        <v>1081</v>
      </c>
      <c r="CU56" s="56">
        <v>1081</v>
      </c>
      <c r="CV56" s="56">
        <v>3752</v>
      </c>
      <c r="CW56" s="56">
        <v>0</v>
      </c>
      <c r="CX56" s="56">
        <v>658</v>
      </c>
      <c r="CY56" s="56">
        <v>0</v>
      </c>
      <c r="CZ56" s="56">
        <v>0</v>
      </c>
      <c r="DA56" s="56">
        <v>0</v>
      </c>
      <c r="DB56" s="56">
        <v>9.5</v>
      </c>
      <c r="DC56" s="56">
        <v>45.9</v>
      </c>
      <c r="DD56" s="56">
        <v>55.4</v>
      </c>
      <c r="DE56" s="56">
        <v>240</v>
      </c>
      <c r="DF56" s="56">
        <v>3050</v>
      </c>
      <c r="DG56" s="56">
        <v>267797</v>
      </c>
      <c r="DH56" s="56">
        <v>70142</v>
      </c>
      <c r="DI56" s="56">
        <v>139835</v>
      </c>
      <c r="DJ56" s="56">
        <v>21587</v>
      </c>
      <c r="DK56" s="56">
        <v>499361</v>
      </c>
      <c r="DL56" s="56">
        <v>23371</v>
      </c>
      <c r="DM56" s="56">
        <v>1396</v>
      </c>
      <c r="DN56" s="56">
        <v>18207</v>
      </c>
      <c r="DO56" s="56">
        <v>42974</v>
      </c>
      <c r="DP56" s="56">
        <v>13476</v>
      </c>
      <c r="DQ56" s="56">
        <v>0</v>
      </c>
      <c r="DR56" s="56">
        <v>7806</v>
      </c>
      <c r="DS56" s="56">
        <v>0</v>
      </c>
      <c r="DT56" s="56">
        <v>0</v>
      </c>
      <c r="DU56" s="56">
        <v>0</v>
      </c>
      <c r="DV56" s="56">
        <v>13525</v>
      </c>
      <c r="DW56" s="56" t="s">
        <v>558</v>
      </c>
      <c r="DX56" s="56">
        <v>51</v>
      </c>
      <c r="DY56" s="56">
        <v>67</v>
      </c>
      <c r="DZ56" s="56">
        <v>88</v>
      </c>
      <c r="EA56" s="56">
        <v>13525</v>
      </c>
      <c r="EB56" s="56">
        <v>2552</v>
      </c>
      <c r="EC56" s="56" t="s">
        <v>778</v>
      </c>
      <c r="ED56" s="56">
        <v>31285</v>
      </c>
      <c r="EE56" s="56">
        <v>313</v>
      </c>
      <c r="EF56" s="56">
        <v>915823</v>
      </c>
      <c r="EG56" s="56" t="s">
        <v>558</v>
      </c>
      <c r="EH56" s="56" t="s">
        <v>558</v>
      </c>
      <c r="EI56" s="56">
        <v>0</v>
      </c>
      <c r="EJ56" s="56">
        <v>138583</v>
      </c>
      <c r="EK56" s="56" t="s">
        <v>558</v>
      </c>
      <c r="EL56" s="56" t="s">
        <v>558</v>
      </c>
      <c r="EM56" s="56">
        <v>1408079</v>
      </c>
      <c r="EN56" s="56">
        <v>533293</v>
      </c>
      <c r="EO56" s="56">
        <v>1105</v>
      </c>
      <c r="EP56" s="56">
        <v>153002</v>
      </c>
      <c r="EQ56" s="56" t="s">
        <v>3599</v>
      </c>
      <c r="ER56" s="56" t="s">
        <v>3599</v>
      </c>
      <c r="ES56" s="56" t="s">
        <v>3599</v>
      </c>
      <c r="ET56" s="56">
        <v>18930</v>
      </c>
      <c r="EU56" s="56">
        <v>21287</v>
      </c>
      <c r="EV56" s="56" t="s">
        <v>3591</v>
      </c>
      <c r="EW56" s="56">
        <v>7567</v>
      </c>
      <c r="EX56" s="56" t="s">
        <v>3599</v>
      </c>
      <c r="EY56" s="56" t="s">
        <v>3599</v>
      </c>
      <c r="EZ56" s="56">
        <v>21981</v>
      </c>
      <c r="FA56" s="56">
        <v>0</v>
      </c>
      <c r="FB56" s="56">
        <v>0</v>
      </c>
      <c r="FC56" s="56">
        <v>0</v>
      </c>
      <c r="FD56" s="56">
        <v>13408</v>
      </c>
      <c r="FE56" s="56">
        <v>0</v>
      </c>
      <c r="FF56" s="56">
        <v>236</v>
      </c>
      <c r="FG56" s="56">
        <v>237516</v>
      </c>
      <c r="FH56" s="56">
        <v>0</v>
      </c>
      <c r="FI56" s="56">
        <v>122746</v>
      </c>
      <c r="FJ56" s="56">
        <v>2298</v>
      </c>
      <c r="FK56" s="56">
        <v>18200</v>
      </c>
      <c r="FL56" s="56">
        <v>790838</v>
      </c>
      <c r="FM56" s="56">
        <v>3112970</v>
      </c>
      <c r="FN56" s="56">
        <v>12374</v>
      </c>
      <c r="FO56" s="56">
        <v>3421</v>
      </c>
      <c r="FP56" s="56">
        <v>0</v>
      </c>
      <c r="FQ56" s="56">
        <v>15600</v>
      </c>
      <c r="FR56" s="56">
        <v>12917</v>
      </c>
      <c r="FS56" s="56">
        <v>46672</v>
      </c>
      <c r="FT56" s="56">
        <v>0</v>
      </c>
      <c r="FU56" s="56">
        <v>54633</v>
      </c>
      <c r="FV56" s="56">
        <v>93678</v>
      </c>
      <c r="FW56" s="56">
        <v>239295</v>
      </c>
      <c r="FX56" s="56">
        <v>2873675</v>
      </c>
      <c r="FY56" s="56">
        <v>207479</v>
      </c>
      <c r="FZ56" s="56">
        <v>1379566</v>
      </c>
      <c r="GA56" s="56">
        <v>424922</v>
      </c>
      <c r="GB56" s="56">
        <v>237516</v>
      </c>
      <c r="GC56" s="56">
        <v>563726</v>
      </c>
      <c r="GD56" s="56">
        <v>2605730</v>
      </c>
      <c r="GE56" s="56">
        <v>235295</v>
      </c>
      <c r="GF56" s="56">
        <v>2370435</v>
      </c>
      <c r="GG56" s="56">
        <v>216696</v>
      </c>
      <c r="GH56" s="56">
        <v>0</v>
      </c>
      <c r="GI56" s="56">
        <v>0</v>
      </c>
      <c r="GJ56" s="56">
        <v>0</v>
      </c>
      <c r="GK56" s="56">
        <v>0</v>
      </c>
      <c r="GL56" s="56">
        <v>0</v>
      </c>
      <c r="GM56" s="56">
        <v>0</v>
      </c>
      <c r="GN56" s="56">
        <v>0</v>
      </c>
      <c r="GO56" s="56" t="s">
        <v>558</v>
      </c>
      <c r="GP56" s="56" t="s">
        <v>558</v>
      </c>
      <c r="GQ56" s="56" t="s">
        <v>558</v>
      </c>
      <c r="GR56" s="56" t="s">
        <v>558</v>
      </c>
      <c r="GS56" s="56" t="s">
        <v>558</v>
      </c>
      <c r="GT56" s="56" t="s">
        <v>558</v>
      </c>
      <c r="GU56" s="56" t="s">
        <v>558</v>
      </c>
      <c r="GV56" s="56" t="s">
        <v>7421</v>
      </c>
      <c r="GW56" s="56">
        <v>8</v>
      </c>
      <c r="GX56" s="56">
        <v>7</v>
      </c>
      <c r="GY56" s="56">
        <v>8</v>
      </c>
      <c r="GZ56" s="56">
        <v>0</v>
      </c>
      <c r="HA56" s="56">
        <v>7</v>
      </c>
      <c r="HB56" s="56">
        <v>0</v>
      </c>
      <c r="HD56" s="56">
        <f t="shared" si="0"/>
        <v>31390</v>
      </c>
      <c r="HE56" s="56">
        <f t="shared" si="1"/>
        <v>1081</v>
      </c>
      <c r="HF56" s="56">
        <f t="shared" si="2"/>
        <v>42974</v>
      </c>
    </row>
    <row r="57" spans="1:214" ht="12.75" customHeight="1" x14ac:dyDescent="0.3">
      <c r="A57" s="56" t="s">
        <v>224</v>
      </c>
      <c r="B57" s="56">
        <v>38</v>
      </c>
      <c r="C57" s="56" t="s">
        <v>249</v>
      </c>
      <c r="D57" s="56" t="s">
        <v>3714</v>
      </c>
      <c r="E57" s="56" t="s">
        <v>3011</v>
      </c>
      <c r="F57" s="56" t="s">
        <v>908</v>
      </c>
      <c r="G57" s="56">
        <v>23</v>
      </c>
      <c r="H57" s="56">
        <v>0</v>
      </c>
      <c r="I57" s="56" t="s">
        <v>6841</v>
      </c>
      <c r="J57" s="56" t="s">
        <v>39</v>
      </c>
      <c r="L57" s="56" t="s">
        <v>404</v>
      </c>
      <c r="M57" s="56">
        <v>0</v>
      </c>
      <c r="N57" s="56">
        <v>0</v>
      </c>
      <c r="O57" s="56">
        <v>0</v>
      </c>
      <c r="P57" s="56">
        <v>1</v>
      </c>
      <c r="Q57" s="56">
        <v>0</v>
      </c>
      <c r="R57" s="56">
        <v>1</v>
      </c>
      <c r="S57" s="56">
        <v>0</v>
      </c>
      <c r="T57" s="56">
        <v>1</v>
      </c>
      <c r="U57" s="56">
        <v>6</v>
      </c>
      <c r="V57" s="56">
        <v>3</v>
      </c>
      <c r="W57" s="56">
        <v>0</v>
      </c>
      <c r="X57" s="56">
        <v>0</v>
      </c>
      <c r="Y57" s="56">
        <v>0</v>
      </c>
      <c r="Z57" s="56">
        <v>1</v>
      </c>
      <c r="AA57" s="56">
        <v>13</v>
      </c>
      <c r="AB57" s="56">
        <v>0</v>
      </c>
      <c r="AC57" s="56">
        <v>0</v>
      </c>
      <c r="AD57" s="56">
        <v>1</v>
      </c>
      <c r="AE57" s="56">
        <v>0</v>
      </c>
      <c r="AF57" s="56">
        <v>1</v>
      </c>
      <c r="AG57" s="56">
        <v>0</v>
      </c>
      <c r="AH57" s="56">
        <v>0</v>
      </c>
      <c r="AI57" s="56">
        <v>1</v>
      </c>
      <c r="AJ57" s="56">
        <v>1</v>
      </c>
      <c r="AK57" s="56">
        <v>1</v>
      </c>
      <c r="AL57" s="56">
        <v>0</v>
      </c>
      <c r="AM57" s="56">
        <v>0</v>
      </c>
      <c r="AN57" s="56">
        <v>0</v>
      </c>
      <c r="AO57" s="56">
        <v>0</v>
      </c>
      <c r="AP57" s="56">
        <v>5</v>
      </c>
      <c r="AQ57" s="56">
        <v>0</v>
      </c>
      <c r="AR57" s="56">
        <v>0</v>
      </c>
      <c r="AS57" s="56">
        <v>1</v>
      </c>
      <c r="AT57" s="56">
        <v>1</v>
      </c>
      <c r="AU57" s="56">
        <v>1</v>
      </c>
      <c r="AV57" s="56">
        <v>1</v>
      </c>
      <c r="AW57" s="56">
        <v>0</v>
      </c>
      <c r="AX57" s="56">
        <v>2</v>
      </c>
      <c r="AY57" s="56">
        <v>7</v>
      </c>
      <c r="AZ57" s="56">
        <v>4</v>
      </c>
      <c r="BA57" s="56">
        <v>0</v>
      </c>
      <c r="BB57" s="56">
        <v>0</v>
      </c>
      <c r="BC57" s="56">
        <v>0</v>
      </c>
      <c r="BD57" s="56">
        <v>1</v>
      </c>
      <c r="BE57" s="56">
        <v>18</v>
      </c>
      <c r="BF57" s="56">
        <v>1</v>
      </c>
      <c r="BG57" s="56">
        <v>0</v>
      </c>
      <c r="BH57" s="56">
        <v>0</v>
      </c>
      <c r="BI57" s="56">
        <v>0</v>
      </c>
      <c r="BJ57" s="56" t="s">
        <v>3609</v>
      </c>
      <c r="BK57" s="56">
        <v>180484</v>
      </c>
      <c r="BL57" s="56" t="s">
        <v>3609</v>
      </c>
      <c r="BM57" s="56">
        <v>649652</v>
      </c>
      <c r="BN57" s="56">
        <v>292</v>
      </c>
      <c r="BO57" s="56">
        <v>493668</v>
      </c>
      <c r="BP57" s="56">
        <v>93868</v>
      </c>
      <c r="BQ57" s="56">
        <v>13</v>
      </c>
      <c r="BR57" s="56">
        <v>465046</v>
      </c>
      <c r="BS57" s="56">
        <v>318739</v>
      </c>
      <c r="BT57" s="56">
        <v>85472</v>
      </c>
      <c r="BU57" s="56">
        <v>65579</v>
      </c>
      <c r="BV57" s="56">
        <v>95201</v>
      </c>
      <c r="BW57" s="56">
        <v>37200</v>
      </c>
      <c r="BX57" s="56">
        <v>8620</v>
      </c>
      <c r="BY57" s="56">
        <v>206600</v>
      </c>
      <c r="BZ57" s="56">
        <v>0</v>
      </c>
      <c r="CA57" s="56">
        <v>292072</v>
      </c>
      <c r="CB57" s="56">
        <v>678</v>
      </c>
      <c r="CC57" s="56">
        <v>5705</v>
      </c>
      <c r="CD57" s="56">
        <v>2980</v>
      </c>
      <c r="CE57" s="56">
        <v>2518</v>
      </c>
      <c r="CF57" s="56">
        <v>146</v>
      </c>
      <c r="CG57" s="56">
        <v>11349</v>
      </c>
      <c r="CH57" s="56">
        <v>12027</v>
      </c>
      <c r="CI57" s="56">
        <v>0</v>
      </c>
      <c r="CJ57" s="56">
        <v>5134</v>
      </c>
      <c r="CK57" s="56">
        <v>11</v>
      </c>
      <c r="CL57" s="56">
        <v>10858</v>
      </c>
      <c r="CM57" s="56">
        <v>16003</v>
      </c>
      <c r="CN57" s="56">
        <v>0</v>
      </c>
      <c r="CO57" s="56">
        <v>16003</v>
      </c>
      <c r="CP57" s="56">
        <v>0</v>
      </c>
      <c r="CQ57" s="56">
        <v>577</v>
      </c>
      <c r="CR57" s="56">
        <v>10</v>
      </c>
      <c r="CS57" s="56">
        <v>596</v>
      </c>
      <c r="CT57" s="56">
        <v>1183</v>
      </c>
      <c r="CU57" s="56">
        <v>1183</v>
      </c>
      <c r="CV57" s="56">
        <v>2878</v>
      </c>
      <c r="CW57" s="56">
        <v>41</v>
      </c>
      <c r="CX57" s="56">
        <v>1119</v>
      </c>
      <c r="CY57" s="56">
        <v>0</v>
      </c>
      <c r="CZ57" s="56">
        <v>0</v>
      </c>
      <c r="DA57" s="56">
        <v>139</v>
      </c>
      <c r="DB57" s="56">
        <v>8</v>
      </c>
      <c r="DC57" s="56">
        <v>64.739999999999995</v>
      </c>
      <c r="DD57" s="56">
        <v>72.739999999999995</v>
      </c>
      <c r="DE57" s="56">
        <v>43</v>
      </c>
      <c r="DF57" s="56">
        <v>2861</v>
      </c>
      <c r="DG57" s="56">
        <v>149002</v>
      </c>
      <c r="DH57" s="56">
        <v>95404</v>
      </c>
      <c r="DI57" s="56">
        <v>92791</v>
      </c>
      <c r="DJ57" s="56">
        <v>8872</v>
      </c>
      <c r="DK57" s="56">
        <v>346069</v>
      </c>
      <c r="DL57" s="56">
        <v>9319</v>
      </c>
      <c r="DM57" s="56">
        <v>36</v>
      </c>
      <c r="DN57" s="56">
        <v>14579</v>
      </c>
      <c r="DO57" s="56">
        <v>23934</v>
      </c>
      <c r="DP57" s="56">
        <v>12802</v>
      </c>
      <c r="DQ57" s="56">
        <v>11033</v>
      </c>
      <c r="DR57" s="56">
        <v>10139</v>
      </c>
      <c r="DS57" s="56">
        <v>0</v>
      </c>
      <c r="DT57" s="56">
        <v>0</v>
      </c>
      <c r="DU57" s="56">
        <v>0</v>
      </c>
      <c r="DV57" s="56">
        <v>9384</v>
      </c>
      <c r="DW57" s="56" t="s">
        <v>558</v>
      </c>
      <c r="DX57" s="56">
        <v>32</v>
      </c>
      <c r="DY57" s="56">
        <v>63</v>
      </c>
      <c r="DZ57" s="56">
        <v>79</v>
      </c>
      <c r="EA57" s="56">
        <v>310768</v>
      </c>
      <c r="EB57" s="56">
        <v>10653</v>
      </c>
      <c r="EC57" s="56" t="s">
        <v>56</v>
      </c>
      <c r="ED57" s="56">
        <v>19668</v>
      </c>
      <c r="EE57" s="56">
        <v>158</v>
      </c>
      <c r="EF57" s="56">
        <v>726601</v>
      </c>
      <c r="EG57" s="56">
        <v>0</v>
      </c>
      <c r="EH57" s="56" t="s">
        <v>56</v>
      </c>
      <c r="EI57" s="56">
        <v>1</v>
      </c>
      <c r="EJ57" s="56">
        <v>585279</v>
      </c>
      <c r="EK57" s="56">
        <v>155</v>
      </c>
      <c r="EL57" s="56">
        <v>205</v>
      </c>
      <c r="EM57" s="56">
        <v>2246385</v>
      </c>
      <c r="EN57" s="56">
        <v>4462503</v>
      </c>
      <c r="EO57" s="56">
        <v>3779</v>
      </c>
      <c r="EP57" s="56">
        <v>38541</v>
      </c>
      <c r="EQ57" s="56">
        <v>28505</v>
      </c>
      <c r="ER57" s="56">
        <v>11764</v>
      </c>
      <c r="ES57" s="56">
        <v>609</v>
      </c>
      <c r="ET57" s="56">
        <v>24367</v>
      </c>
      <c r="EU57" s="56">
        <v>32783</v>
      </c>
      <c r="EV57" s="56">
        <v>0</v>
      </c>
      <c r="EW57" s="56">
        <v>6845</v>
      </c>
      <c r="EX57" s="56">
        <v>9793</v>
      </c>
      <c r="EY57" s="56">
        <v>6413</v>
      </c>
      <c r="EZ57" s="56">
        <v>24172</v>
      </c>
      <c r="FA57" s="56">
        <v>0</v>
      </c>
      <c r="FB57" s="56">
        <v>0</v>
      </c>
      <c r="FC57" s="56">
        <v>0</v>
      </c>
      <c r="FD57" s="56">
        <v>72364.38</v>
      </c>
      <c r="FE57" s="56">
        <v>27337</v>
      </c>
      <c r="FF57" s="56">
        <v>18187</v>
      </c>
      <c r="FG57" s="56">
        <v>305459.38</v>
      </c>
      <c r="FH57" s="56">
        <v>95947</v>
      </c>
      <c r="FI57" s="56">
        <v>159466</v>
      </c>
      <c r="FJ57" s="56">
        <v>24820</v>
      </c>
      <c r="FK57" s="56">
        <v>0</v>
      </c>
      <c r="FL57" s="56">
        <v>5599</v>
      </c>
      <c r="FM57" s="56">
        <v>7300179.3799999999</v>
      </c>
      <c r="FN57" s="56">
        <v>10246</v>
      </c>
      <c r="FO57" s="56">
        <v>680</v>
      </c>
      <c r="FP57" s="56">
        <v>123080</v>
      </c>
      <c r="FQ57" s="56">
        <v>637</v>
      </c>
      <c r="FR57" s="56">
        <v>24145</v>
      </c>
      <c r="FS57" s="56">
        <v>3349364</v>
      </c>
      <c r="FT57" s="56">
        <v>33263</v>
      </c>
      <c r="FU57" s="56">
        <v>140533</v>
      </c>
      <c r="FV57" s="56">
        <v>14317</v>
      </c>
      <c r="FW57" s="56">
        <v>3696265</v>
      </c>
      <c r="FX57" s="56">
        <v>3603914.38</v>
      </c>
      <c r="FY57" s="56">
        <v>712907</v>
      </c>
      <c r="FZ57" s="56">
        <v>1982116</v>
      </c>
      <c r="GA57" s="56">
        <v>4656590</v>
      </c>
      <c r="GB57" s="56">
        <v>305170</v>
      </c>
      <c r="GC57" s="56">
        <v>242430</v>
      </c>
      <c r="GD57" s="56">
        <v>7186306</v>
      </c>
      <c r="GE57" s="56">
        <v>3638640</v>
      </c>
      <c r="GF57" s="56">
        <v>3547666</v>
      </c>
      <c r="GG57" s="56" t="s">
        <v>558</v>
      </c>
      <c r="GH57" s="56">
        <v>0</v>
      </c>
      <c r="GI57" s="56">
        <v>0</v>
      </c>
      <c r="GJ57" s="56">
        <v>0</v>
      </c>
      <c r="GK57" s="56">
        <v>0</v>
      </c>
      <c r="GL57" s="56">
        <v>0</v>
      </c>
      <c r="GM57" s="56">
        <v>0</v>
      </c>
      <c r="GN57" s="56">
        <v>0</v>
      </c>
      <c r="GO57" s="56" t="s">
        <v>7422</v>
      </c>
      <c r="GP57" s="56" t="s">
        <v>558</v>
      </c>
      <c r="GQ57" s="56" t="s">
        <v>7423</v>
      </c>
      <c r="GR57" s="56" t="s">
        <v>7424</v>
      </c>
      <c r="GS57" s="56">
        <v>0</v>
      </c>
      <c r="GT57" s="56" t="s">
        <v>7425</v>
      </c>
      <c r="GU57" s="56" t="s">
        <v>7426</v>
      </c>
      <c r="GV57" s="56" t="s">
        <v>7427</v>
      </c>
      <c r="GW57" s="56">
        <v>13</v>
      </c>
      <c r="GX57" s="56">
        <v>5</v>
      </c>
      <c r="GY57" s="56">
        <v>12</v>
      </c>
      <c r="GZ57" s="56">
        <v>0</v>
      </c>
      <c r="HA57" s="56">
        <v>1</v>
      </c>
      <c r="HB57" s="56">
        <v>5</v>
      </c>
      <c r="HD57" s="56">
        <f t="shared" si="0"/>
        <v>16003</v>
      </c>
      <c r="HE57" s="56">
        <f t="shared" si="1"/>
        <v>1183</v>
      </c>
      <c r="HF57" s="56">
        <f t="shared" si="2"/>
        <v>23934</v>
      </c>
    </row>
    <row r="58" spans="1:214" ht="12.75" customHeight="1" x14ac:dyDescent="0.3">
      <c r="A58" s="56" t="s">
        <v>224</v>
      </c>
      <c r="B58" s="56">
        <v>39</v>
      </c>
      <c r="C58" s="56" t="s">
        <v>249</v>
      </c>
      <c r="D58" s="56" t="s">
        <v>3715</v>
      </c>
      <c r="E58" s="56" t="s">
        <v>2058</v>
      </c>
      <c r="F58" s="56" t="s">
        <v>908</v>
      </c>
      <c r="G58" s="56">
        <v>23</v>
      </c>
      <c r="H58" s="56">
        <v>0</v>
      </c>
      <c r="I58" s="56" t="s">
        <v>6841</v>
      </c>
      <c r="J58" s="56" t="s">
        <v>39</v>
      </c>
      <c r="L58" s="56" t="s">
        <v>405</v>
      </c>
      <c r="M58" s="56">
        <v>0</v>
      </c>
      <c r="N58" s="56">
        <v>0</v>
      </c>
      <c r="O58" s="56">
        <v>0</v>
      </c>
      <c r="P58" s="56">
        <v>4</v>
      </c>
      <c r="Q58" s="56">
        <v>0</v>
      </c>
      <c r="R58" s="56">
        <v>0</v>
      </c>
      <c r="S58" s="56">
        <v>0</v>
      </c>
      <c r="T58" s="56">
        <v>0</v>
      </c>
      <c r="U58" s="56">
        <v>0</v>
      </c>
      <c r="V58" s="56">
        <v>10</v>
      </c>
      <c r="W58" s="56">
        <v>0</v>
      </c>
      <c r="X58" s="56">
        <v>2</v>
      </c>
      <c r="Y58" s="56">
        <v>0</v>
      </c>
      <c r="Z58" s="56">
        <v>0</v>
      </c>
      <c r="AA58" s="56">
        <v>16</v>
      </c>
      <c r="AB58" s="56">
        <v>0</v>
      </c>
      <c r="AC58" s="56">
        <v>0</v>
      </c>
      <c r="AD58" s="56">
        <v>0</v>
      </c>
      <c r="AE58" s="56">
        <v>0</v>
      </c>
      <c r="AF58" s="56">
        <v>0</v>
      </c>
      <c r="AG58" s="56">
        <v>0</v>
      </c>
      <c r="AH58" s="56">
        <v>0</v>
      </c>
      <c r="AI58" s="56">
        <v>0</v>
      </c>
      <c r="AJ58" s="56">
        <v>0</v>
      </c>
      <c r="AK58" s="56">
        <v>0</v>
      </c>
      <c r="AL58" s="56">
        <v>0</v>
      </c>
      <c r="AM58" s="56">
        <v>0</v>
      </c>
      <c r="AN58" s="56">
        <v>0</v>
      </c>
      <c r="AO58" s="56">
        <v>0</v>
      </c>
      <c r="AP58" s="56">
        <v>0</v>
      </c>
      <c r="AQ58" s="56">
        <v>0</v>
      </c>
      <c r="AR58" s="56">
        <v>0</v>
      </c>
      <c r="AS58" s="56">
        <v>0</v>
      </c>
      <c r="AT58" s="56">
        <v>4</v>
      </c>
      <c r="AU58" s="56">
        <v>0</v>
      </c>
      <c r="AV58" s="56">
        <v>0</v>
      </c>
      <c r="AW58" s="56">
        <v>0</v>
      </c>
      <c r="AX58" s="56">
        <v>0</v>
      </c>
      <c r="AY58" s="56">
        <v>0</v>
      </c>
      <c r="AZ58" s="56">
        <v>10</v>
      </c>
      <c r="BA58" s="56">
        <v>0</v>
      </c>
      <c r="BB58" s="56">
        <v>2</v>
      </c>
      <c r="BC58" s="56">
        <v>0</v>
      </c>
      <c r="BD58" s="56">
        <v>0</v>
      </c>
      <c r="BE58" s="56">
        <v>16</v>
      </c>
      <c r="BF58" s="56">
        <v>1</v>
      </c>
      <c r="BG58" s="56">
        <v>0</v>
      </c>
      <c r="BH58" s="56">
        <v>0</v>
      </c>
      <c r="BI58" s="56">
        <v>0</v>
      </c>
      <c r="BJ58" s="56" t="s">
        <v>3610</v>
      </c>
      <c r="BK58" s="56">
        <v>106531</v>
      </c>
      <c r="BL58" s="56" t="s">
        <v>3610</v>
      </c>
      <c r="BM58" s="56">
        <v>468103</v>
      </c>
      <c r="BN58" s="56">
        <v>188</v>
      </c>
      <c r="BO58" s="56">
        <v>267634.75</v>
      </c>
      <c r="BP58" s="56">
        <v>103852</v>
      </c>
      <c r="BQ58" s="56">
        <v>14</v>
      </c>
      <c r="BR58" s="56" t="s">
        <v>558</v>
      </c>
      <c r="BS58" s="56">
        <v>323975</v>
      </c>
      <c r="BT58" s="56">
        <v>21882</v>
      </c>
      <c r="BU58" s="56">
        <v>79905</v>
      </c>
      <c r="BV58" s="56">
        <v>76664</v>
      </c>
      <c r="BW58" s="56">
        <v>80367</v>
      </c>
      <c r="BX58" s="56">
        <v>50158</v>
      </c>
      <c r="BY58" s="56">
        <v>287094</v>
      </c>
      <c r="BZ58" s="56">
        <v>4213</v>
      </c>
      <c r="CA58" s="56">
        <v>313189</v>
      </c>
      <c r="CB58" s="56">
        <v>1235</v>
      </c>
      <c r="CC58" s="56">
        <v>11262</v>
      </c>
      <c r="CD58" s="56">
        <v>5143</v>
      </c>
      <c r="CE58" s="56">
        <v>6918</v>
      </c>
      <c r="CF58" s="56">
        <v>3006</v>
      </c>
      <c r="CG58" s="56">
        <v>26329</v>
      </c>
      <c r="CH58" s="56">
        <v>27564</v>
      </c>
      <c r="CI58" s="56">
        <v>0</v>
      </c>
      <c r="CJ58" s="56">
        <v>3921</v>
      </c>
      <c r="CK58" s="56">
        <v>1802</v>
      </c>
      <c r="CL58" s="56">
        <v>7097</v>
      </c>
      <c r="CM58" s="56">
        <v>12820</v>
      </c>
      <c r="CN58" s="56">
        <v>0</v>
      </c>
      <c r="CO58" s="56">
        <v>12820</v>
      </c>
      <c r="CP58" s="56">
        <v>0</v>
      </c>
      <c r="CQ58" s="56">
        <v>215</v>
      </c>
      <c r="CR58" s="56">
        <v>176</v>
      </c>
      <c r="CS58" s="56">
        <v>584</v>
      </c>
      <c r="CT58" s="56">
        <v>975</v>
      </c>
      <c r="CU58" s="56">
        <v>975</v>
      </c>
      <c r="CV58" s="56">
        <v>3021</v>
      </c>
      <c r="CW58" s="56">
        <v>0</v>
      </c>
      <c r="CX58" s="56">
        <v>868</v>
      </c>
      <c r="CY58" s="56">
        <v>0</v>
      </c>
      <c r="CZ58" s="56">
        <v>0</v>
      </c>
      <c r="DA58" s="56">
        <v>0</v>
      </c>
      <c r="DB58" s="56">
        <v>10.7</v>
      </c>
      <c r="DC58" s="56">
        <v>72.63</v>
      </c>
      <c r="DD58" s="56">
        <v>83.33</v>
      </c>
      <c r="DE58" s="56">
        <v>0</v>
      </c>
      <c r="DF58" s="56">
        <v>0</v>
      </c>
      <c r="DG58" s="56">
        <v>281995</v>
      </c>
      <c r="DH58" s="56">
        <v>76298</v>
      </c>
      <c r="DI58" s="56">
        <v>126361</v>
      </c>
      <c r="DJ58" s="56">
        <v>36830</v>
      </c>
      <c r="DK58" s="56">
        <v>521484</v>
      </c>
      <c r="DL58" s="56">
        <v>8889</v>
      </c>
      <c r="DM58" s="56">
        <v>4106</v>
      </c>
      <c r="DN58" s="56">
        <v>11198</v>
      </c>
      <c r="DO58" s="56">
        <v>24193</v>
      </c>
      <c r="DP58" s="56">
        <v>9528</v>
      </c>
      <c r="DQ58" s="56">
        <v>0</v>
      </c>
      <c r="DR58" s="56">
        <v>7652</v>
      </c>
      <c r="DS58" s="56">
        <v>0</v>
      </c>
      <c r="DT58" s="56">
        <v>0</v>
      </c>
      <c r="DU58" s="56">
        <v>0</v>
      </c>
      <c r="DV58" s="56">
        <v>22070</v>
      </c>
      <c r="DW58" s="56">
        <v>5511</v>
      </c>
      <c r="DX58" s="56">
        <v>42</v>
      </c>
      <c r="DY58" s="56">
        <v>62</v>
      </c>
      <c r="DZ58" s="56">
        <v>73</v>
      </c>
      <c r="EA58" s="56">
        <v>292588</v>
      </c>
      <c r="EB58" s="56" t="s">
        <v>558</v>
      </c>
      <c r="EC58" s="56" t="s">
        <v>56</v>
      </c>
      <c r="ED58" s="56">
        <v>30282</v>
      </c>
      <c r="EE58" s="56">
        <v>95</v>
      </c>
      <c r="EF58" s="56">
        <v>1067210</v>
      </c>
      <c r="EG58" s="56">
        <v>232047</v>
      </c>
      <c r="EH58" s="56" t="s">
        <v>56</v>
      </c>
      <c r="EI58" s="56">
        <v>14</v>
      </c>
      <c r="EJ58" s="56" t="s">
        <v>558</v>
      </c>
      <c r="EK58" s="56">
        <v>16</v>
      </c>
      <c r="EL58" s="56">
        <v>22</v>
      </c>
      <c r="EM58" s="56">
        <v>1808035</v>
      </c>
      <c r="EN58" s="56">
        <v>1011162</v>
      </c>
      <c r="EO58" s="56">
        <v>1683</v>
      </c>
      <c r="EP58" s="56">
        <v>88142</v>
      </c>
      <c r="EQ58" s="56">
        <v>52403</v>
      </c>
      <c r="ER58" s="56">
        <v>40549</v>
      </c>
      <c r="ES58" s="56">
        <v>20602</v>
      </c>
      <c r="ET58" s="56">
        <v>3490</v>
      </c>
      <c r="EU58" s="56">
        <v>12119</v>
      </c>
      <c r="EV58" s="56" t="s">
        <v>3594</v>
      </c>
      <c r="EW58" s="56">
        <v>8364</v>
      </c>
      <c r="EX58" s="56" t="s">
        <v>3599</v>
      </c>
      <c r="EY58" s="56">
        <v>0</v>
      </c>
      <c r="EZ58" s="56" t="s">
        <v>3599</v>
      </c>
      <c r="FA58" s="56">
        <v>0</v>
      </c>
      <c r="FB58" s="56">
        <v>0</v>
      </c>
      <c r="FC58" s="56">
        <v>0</v>
      </c>
      <c r="FD58" s="56">
        <v>0</v>
      </c>
      <c r="FE58" s="56">
        <v>82605</v>
      </c>
      <c r="FF58" s="56">
        <v>0</v>
      </c>
      <c r="FG58" s="56">
        <v>309957</v>
      </c>
      <c r="FH58" s="56">
        <v>6133</v>
      </c>
      <c r="FI58" s="56">
        <v>283474</v>
      </c>
      <c r="FJ58" s="56">
        <v>1059</v>
      </c>
      <c r="FK58" s="56">
        <v>902436</v>
      </c>
      <c r="FL58" s="56">
        <v>477934</v>
      </c>
      <c r="FM58" s="56">
        <v>4800190</v>
      </c>
      <c r="FN58" s="56">
        <v>11961</v>
      </c>
      <c r="FO58" s="56">
        <v>3012</v>
      </c>
      <c r="FP58" s="56">
        <v>90554</v>
      </c>
      <c r="FQ58" s="56">
        <v>5698</v>
      </c>
      <c r="FR58" s="56">
        <v>0</v>
      </c>
      <c r="FS58" s="56">
        <v>551909</v>
      </c>
      <c r="FT58" s="56">
        <v>0</v>
      </c>
      <c r="FU58" s="56">
        <v>63806</v>
      </c>
      <c r="FV58" s="56">
        <v>118862</v>
      </c>
      <c r="FW58" s="56">
        <v>845802</v>
      </c>
      <c r="FX58" s="56">
        <v>3954388</v>
      </c>
      <c r="FY58" s="56">
        <v>197321</v>
      </c>
      <c r="FZ58" s="56">
        <v>2111420</v>
      </c>
      <c r="GA58" s="56">
        <v>1013021</v>
      </c>
      <c r="GB58" s="56">
        <v>349150</v>
      </c>
      <c r="GC58" s="56">
        <v>1638855</v>
      </c>
      <c r="GD58" s="56">
        <v>5112446</v>
      </c>
      <c r="GE58" s="56">
        <v>803087</v>
      </c>
      <c r="GF58" s="56">
        <v>4309359</v>
      </c>
      <c r="GG58" s="56">
        <v>227568</v>
      </c>
      <c r="GH58" s="56">
        <v>0</v>
      </c>
      <c r="GI58" s="56">
        <v>0</v>
      </c>
      <c r="GJ58" s="56">
        <v>0</v>
      </c>
      <c r="GK58" s="56">
        <v>0</v>
      </c>
      <c r="GL58" s="56">
        <v>0</v>
      </c>
      <c r="GM58" s="56">
        <v>0</v>
      </c>
      <c r="GN58" s="56">
        <v>0</v>
      </c>
      <c r="GO58" s="56" t="s">
        <v>7428</v>
      </c>
      <c r="GP58" s="56" t="s">
        <v>558</v>
      </c>
      <c r="GQ58" s="56" t="s">
        <v>558</v>
      </c>
      <c r="GR58" s="56" t="s">
        <v>7429</v>
      </c>
      <c r="GS58" s="56" t="s">
        <v>558</v>
      </c>
      <c r="GT58" s="56" t="s">
        <v>558</v>
      </c>
      <c r="GU58" s="56" t="s">
        <v>558</v>
      </c>
      <c r="GV58" s="56" t="s">
        <v>7430</v>
      </c>
      <c r="GW58" s="56">
        <v>16</v>
      </c>
      <c r="GX58" s="56">
        <v>0</v>
      </c>
      <c r="GY58" s="56">
        <v>16</v>
      </c>
      <c r="GZ58" s="56">
        <v>0</v>
      </c>
      <c r="HA58" s="56">
        <v>0</v>
      </c>
      <c r="HB58" s="56">
        <v>0</v>
      </c>
      <c r="HD58" s="56">
        <f t="shared" si="0"/>
        <v>12820</v>
      </c>
      <c r="HE58" s="56">
        <f t="shared" si="1"/>
        <v>975</v>
      </c>
      <c r="HF58" s="56">
        <f t="shared" si="2"/>
        <v>24193</v>
      </c>
    </row>
    <row r="59" spans="1:214" ht="12.75" customHeight="1" x14ac:dyDescent="0.3">
      <c r="A59" s="56" t="s">
        <v>224</v>
      </c>
      <c r="B59" s="56">
        <v>40</v>
      </c>
      <c r="C59" s="56" t="s">
        <v>249</v>
      </c>
      <c r="D59" s="56" t="s">
        <v>3716</v>
      </c>
      <c r="E59" s="56" t="s">
        <v>2092</v>
      </c>
      <c r="F59" s="56" t="s">
        <v>908</v>
      </c>
      <c r="G59" s="56">
        <v>23</v>
      </c>
      <c r="H59" s="56">
        <v>0</v>
      </c>
      <c r="I59" s="56" t="s">
        <v>6841</v>
      </c>
      <c r="J59" s="56" t="s">
        <v>39</v>
      </c>
      <c r="L59" s="56" t="s">
        <v>334</v>
      </c>
      <c r="M59" s="56">
        <v>1</v>
      </c>
      <c r="N59" s="56">
        <v>0</v>
      </c>
      <c r="O59" s="56">
        <v>2</v>
      </c>
      <c r="P59" s="56">
        <v>1</v>
      </c>
      <c r="Q59" s="56">
        <v>0</v>
      </c>
      <c r="R59" s="56">
        <v>0</v>
      </c>
      <c r="S59" s="56">
        <v>0</v>
      </c>
      <c r="T59" s="56">
        <v>0</v>
      </c>
      <c r="U59" s="56">
        <v>0</v>
      </c>
      <c r="V59" s="56">
        <v>0</v>
      </c>
      <c r="W59" s="56">
        <v>0</v>
      </c>
      <c r="X59" s="56">
        <v>0</v>
      </c>
      <c r="Y59" s="56">
        <v>0</v>
      </c>
      <c r="Z59" s="56">
        <v>0</v>
      </c>
      <c r="AA59" s="56">
        <v>4</v>
      </c>
      <c r="AB59" s="56">
        <v>0</v>
      </c>
      <c r="AC59" s="56">
        <v>0</v>
      </c>
      <c r="AD59" s="56">
        <v>0</v>
      </c>
      <c r="AE59" s="56">
        <v>1</v>
      </c>
      <c r="AF59" s="56">
        <v>0</v>
      </c>
      <c r="AG59" s="56">
        <v>1</v>
      </c>
      <c r="AH59" s="56">
        <v>1</v>
      </c>
      <c r="AI59" s="56">
        <v>0</v>
      </c>
      <c r="AJ59" s="56">
        <v>1</v>
      </c>
      <c r="AK59" s="56">
        <v>0</v>
      </c>
      <c r="AL59" s="56">
        <v>0</v>
      </c>
      <c r="AM59" s="56">
        <v>0</v>
      </c>
      <c r="AN59" s="56">
        <v>0</v>
      </c>
      <c r="AO59" s="56">
        <v>0</v>
      </c>
      <c r="AP59" s="56">
        <v>4</v>
      </c>
      <c r="AQ59" s="56">
        <v>1</v>
      </c>
      <c r="AR59" s="56">
        <v>0</v>
      </c>
      <c r="AS59" s="56">
        <v>2</v>
      </c>
      <c r="AT59" s="56">
        <v>2</v>
      </c>
      <c r="AU59" s="56">
        <v>0</v>
      </c>
      <c r="AV59" s="56">
        <v>1</v>
      </c>
      <c r="AW59" s="56">
        <v>1</v>
      </c>
      <c r="AX59" s="56">
        <v>0</v>
      </c>
      <c r="AY59" s="56">
        <v>1</v>
      </c>
      <c r="AZ59" s="56">
        <v>0</v>
      </c>
      <c r="BA59" s="56">
        <v>0</v>
      </c>
      <c r="BB59" s="56">
        <v>0</v>
      </c>
      <c r="BC59" s="56">
        <v>0</v>
      </c>
      <c r="BD59" s="56">
        <v>0</v>
      </c>
      <c r="BE59" s="56">
        <v>8</v>
      </c>
      <c r="BF59" s="56">
        <v>1</v>
      </c>
      <c r="BG59" s="56">
        <v>0</v>
      </c>
      <c r="BH59" s="56">
        <v>0</v>
      </c>
      <c r="BI59" s="56">
        <v>0</v>
      </c>
      <c r="BJ59" s="56" t="s">
        <v>7431</v>
      </c>
      <c r="BK59" s="56">
        <v>162627</v>
      </c>
      <c r="BL59" s="56" t="s">
        <v>7431</v>
      </c>
      <c r="BM59" s="56" t="s">
        <v>558</v>
      </c>
      <c r="BN59" s="56">
        <v>102</v>
      </c>
      <c r="BO59" s="56" t="s">
        <v>558</v>
      </c>
      <c r="BP59" s="56" t="s">
        <v>558</v>
      </c>
      <c r="BQ59" s="56">
        <v>4</v>
      </c>
      <c r="BR59" s="56">
        <v>87324</v>
      </c>
      <c r="BS59" s="56">
        <v>200207</v>
      </c>
      <c r="BT59" s="56">
        <v>8490</v>
      </c>
      <c r="BU59" s="56">
        <v>121034</v>
      </c>
      <c r="BV59" s="56">
        <v>39217</v>
      </c>
      <c r="BW59" s="56">
        <v>57552</v>
      </c>
      <c r="BX59" s="56">
        <v>16701</v>
      </c>
      <c r="BY59" s="56">
        <v>234504</v>
      </c>
      <c r="BZ59" s="56">
        <v>5384</v>
      </c>
      <c r="CA59" s="56">
        <v>248378</v>
      </c>
      <c r="CB59" s="56">
        <v>0</v>
      </c>
      <c r="CC59" s="56">
        <v>8663</v>
      </c>
      <c r="CD59" s="56">
        <v>4410</v>
      </c>
      <c r="CE59" s="56">
        <v>7033</v>
      </c>
      <c r="CF59" s="56">
        <v>2419</v>
      </c>
      <c r="CG59" s="56">
        <v>22525</v>
      </c>
      <c r="CH59" s="56">
        <v>22525</v>
      </c>
      <c r="CI59" s="56">
        <v>0</v>
      </c>
      <c r="CJ59" s="56">
        <v>4544</v>
      </c>
      <c r="CK59" s="56" t="s">
        <v>3612</v>
      </c>
      <c r="CL59" s="56">
        <v>191</v>
      </c>
      <c r="CM59" s="56">
        <v>4735</v>
      </c>
      <c r="CN59" s="56">
        <v>0</v>
      </c>
      <c r="CO59" s="56">
        <v>4735</v>
      </c>
      <c r="CP59" s="56">
        <v>0</v>
      </c>
      <c r="CQ59" s="56">
        <v>450</v>
      </c>
      <c r="CR59" s="56" t="s">
        <v>7394</v>
      </c>
      <c r="CS59" s="56">
        <v>0</v>
      </c>
      <c r="CT59" s="56">
        <v>450</v>
      </c>
      <c r="CU59" s="56">
        <v>450</v>
      </c>
      <c r="CV59" s="56">
        <v>4990</v>
      </c>
      <c r="CW59" s="56">
        <v>29</v>
      </c>
      <c r="CX59" s="56">
        <v>826</v>
      </c>
      <c r="CY59" s="56">
        <v>0</v>
      </c>
      <c r="CZ59" s="56">
        <v>0</v>
      </c>
      <c r="DA59" s="56">
        <v>0</v>
      </c>
      <c r="DB59" s="56">
        <v>9</v>
      </c>
      <c r="DC59" s="56">
        <v>32.5</v>
      </c>
      <c r="DD59" s="56">
        <v>41.5</v>
      </c>
      <c r="DE59" s="56" t="s">
        <v>558</v>
      </c>
      <c r="DF59" s="56" t="s">
        <v>558</v>
      </c>
      <c r="DG59" s="56">
        <v>195978</v>
      </c>
      <c r="DH59" s="56">
        <v>49413</v>
      </c>
      <c r="DI59" s="56">
        <v>96696</v>
      </c>
      <c r="DJ59" s="56">
        <v>12841</v>
      </c>
      <c r="DK59" s="56">
        <v>354928</v>
      </c>
      <c r="DL59" s="56">
        <v>8975</v>
      </c>
      <c r="DM59" s="56" t="s">
        <v>7383</v>
      </c>
      <c r="DN59" s="56">
        <v>20</v>
      </c>
      <c r="DO59" s="56">
        <v>8995</v>
      </c>
      <c r="DP59" s="56">
        <v>8826</v>
      </c>
      <c r="DQ59" s="56">
        <v>250</v>
      </c>
      <c r="DR59" s="56">
        <v>1993</v>
      </c>
      <c r="DS59" s="56">
        <v>0</v>
      </c>
      <c r="DT59" s="56">
        <v>0</v>
      </c>
      <c r="DU59" s="56">
        <v>0</v>
      </c>
      <c r="DV59" s="56">
        <v>7786</v>
      </c>
      <c r="DW59" s="56" t="s">
        <v>558</v>
      </c>
      <c r="DX59" s="56">
        <v>43</v>
      </c>
      <c r="DY59" s="56">
        <v>51.5</v>
      </c>
      <c r="DZ59" s="56">
        <v>59.36</v>
      </c>
      <c r="EA59" s="56" t="s">
        <v>558</v>
      </c>
      <c r="EB59" s="56" t="s">
        <v>558</v>
      </c>
      <c r="EC59" s="56" t="s">
        <v>558</v>
      </c>
      <c r="ED59" s="56">
        <v>24234</v>
      </c>
      <c r="EE59" s="56" t="s">
        <v>558</v>
      </c>
      <c r="EF59" s="56" t="s">
        <v>558</v>
      </c>
      <c r="EG59" s="56" t="s">
        <v>558</v>
      </c>
      <c r="EH59" s="56" t="s">
        <v>558</v>
      </c>
      <c r="EI59" s="56" t="s">
        <v>558</v>
      </c>
      <c r="EJ59" s="56" t="s">
        <v>558</v>
      </c>
      <c r="EK59" s="56" t="s">
        <v>558</v>
      </c>
      <c r="EL59" s="56" t="s">
        <v>558</v>
      </c>
      <c r="EM59" s="56" t="s">
        <v>558</v>
      </c>
      <c r="EN59" s="56" t="s">
        <v>558</v>
      </c>
      <c r="EO59" s="56" t="s">
        <v>558</v>
      </c>
      <c r="EP59" s="56" t="s">
        <v>558</v>
      </c>
      <c r="EQ59" s="56" t="s">
        <v>558</v>
      </c>
      <c r="ER59" s="56" t="s">
        <v>558</v>
      </c>
      <c r="ES59" s="56" t="s">
        <v>558</v>
      </c>
      <c r="ET59" s="56" t="s">
        <v>558</v>
      </c>
      <c r="EU59" s="56" t="s">
        <v>558</v>
      </c>
      <c r="EV59" s="56" t="s">
        <v>558</v>
      </c>
      <c r="EW59" s="56" t="s">
        <v>558</v>
      </c>
      <c r="EX59" s="56" t="s">
        <v>558</v>
      </c>
      <c r="EY59" s="56" t="s">
        <v>558</v>
      </c>
      <c r="EZ59" s="56" t="s">
        <v>558</v>
      </c>
      <c r="FA59" s="56" t="s">
        <v>558</v>
      </c>
      <c r="FB59" s="56" t="s">
        <v>558</v>
      </c>
      <c r="FC59" s="56" t="s">
        <v>558</v>
      </c>
      <c r="FD59" s="56" t="s">
        <v>558</v>
      </c>
      <c r="FE59" s="56" t="s">
        <v>558</v>
      </c>
      <c r="FF59" s="56" t="s">
        <v>558</v>
      </c>
      <c r="FG59" s="56" t="s">
        <v>558</v>
      </c>
      <c r="FH59" s="56" t="s">
        <v>558</v>
      </c>
      <c r="FI59" s="56" t="s">
        <v>558</v>
      </c>
      <c r="FJ59" s="56" t="s">
        <v>558</v>
      </c>
      <c r="FK59" s="56" t="s">
        <v>558</v>
      </c>
      <c r="FL59" s="56" t="s">
        <v>558</v>
      </c>
      <c r="FM59" s="56" t="s">
        <v>558</v>
      </c>
      <c r="FN59" s="56" t="s">
        <v>558</v>
      </c>
      <c r="FO59" s="56" t="s">
        <v>558</v>
      </c>
      <c r="FP59" s="56" t="s">
        <v>558</v>
      </c>
      <c r="FQ59" s="56" t="s">
        <v>558</v>
      </c>
      <c r="FR59" s="56" t="s">
        <v>558</v>
      </c>
      <c r="FS59" s="56" t="s">
        <v>558</v>
      </c>
      <c r="FT59" s="56" t="s">
        <v>558</v>
      </c>
      <c r="FU59" s="56" t="s">
        <v>558</v>
      </c>
      <c r="FV59" s="56" t="s">
        <v>558</v>
      </c>
      <c r="FW59" s="56" t="s">
        <v>558</v>
      </c>
      <c r="FX59" s="56" t="s">
        <v>558</v>
      </c>
      <c r="FY59" s="56" t="s">
        <v>558</v>
      </c>
      <c r="FZ59" s="56" t="s">
        <v>558</v>
      </c>
      <c r="GA59" s="56" t="s">
        <v>558</v>
      </c>
      <c r="GB59" s="56" t="s">
        <v>558</v>
      </c>
      <c r="GC59" s="56" t="s">
        <v>558</v>
      </c>
      <c r="GD59" s="56" t="s">
        <v>558</v>
      </c>
      <c r="GE59" s="56" t="s">
        <v>558</v>
      </c>
      <c r="GF59" s="56" t="s">
        <v>558</v>
      </c>
      <c r="GG59" s="56" t="s">
        <v>558</v>
      </c>
      <c r="GH59" s="56" t="s">
        <v>558</v>
      </c>
      <c r="GI59" s="56" t="s">
        <v>558</v>
      </c>
      <c r="GJ59" s="56" t="s">
        <v>558</v>
      </c>
      <c r="GK59" s="56" t="s">
        <v>558</v>
      </c>
      <c r="GL59" s="56" t="s">
        <v>558</v>
      </c>
      <c r="GM59" s="56" t="s">
        <v>558</v>
      </c>
      <c r="GN59" s="56" t="s">
        <v>558</v>
      </c>
      <c r="GO59" s="56">
        <v>0</v>
      </c>
      <c r="GP59" s="56" t="s">
        <v>558</v>
      </c>
      <c r="GQ59" s="56">
        <v>0</v>
      </c>
      <c r="GR59" s="56" t="s">
        <v>558</v>
      </c>
      <c r="GS59" s="56" t="s">
        <v>558</v>
      </c>
      <c r="GT59" s="56" t="s">
        <v>558</v>
      </c>
      <c r="GU59" s="56" t="s">
        <v>558</v>
      </c>
      <c r="GV59" s="56" t="s">
        <v>7432</v>
      </c>
      <c r="GW59" s="56">
        <v>4</v>
      </c>
      <c r="GX59" s="56">
        <v>4</v>
      </c>
      <c r="GY59" s="56">
        <v>4</v>
      </c>
      <c r="GZ59" s="56">
        <v>4</v>
      </c>
      <c r="HA59" s="56">
        <v>0</v>
      </c>
      <c r="HB59" s="56">
        <v>0</v>
      </c>
      <c r="HD59" s="56" t="str">
        <f t="shared" si="0"/>
        <v>..</v>
      </c>
      <c r="HE59" s="56" t="str">
        <f t="shared" si="1"/>
        <v>..</v>
      </c>
      <c r="HF59" s="56" t="str">
        <f t="shared" si="2"/>
        <v>..</v>
      </c>
    </row>
    <row r="60" spans="1:214" ht="12.75" customHeight="1" x14ac:dyDescent="0.3">
      <c r="A60" s="56" t="s">
        <v>224</v>
      </c>
      <c r="B60" s="56">
        <v>41</v>
      </c>
      <c r="C60" s="56" t="s">
        <v>249</v>
      </c>
      <c r="D60" s="56" t="s">
        <v>3717</v>
      </c>
      <c r="E60" s="56" t="s">
        <v>2168</v>
      </c>
      <c r="F60" s="56" t="s">
        <v>907</v>
      </c>
      <c r="G60" s="56">
        <v>23</v>
      </c>
      <c r="H60" s="56">
        <v>0</v>
      </c>
      <c r="I60" s="56" t="s">
        <v>6841</v>
      </c>
      <c r="J60" s="56" t="s">
        <v>39</v>
      </c>
      <c r="L60" s="56" t="s">
        <v>336</v>
      </c>
      <c r="M60" s="56" t="s">
        <v>558</v>
      </c>
      <c r="N60" s="56" t="s">
        <v>558</v>
      </c>
      <c r="O60" s="56" t="s">
        <v>558</v>
      </c>
      <c r="P60" s="56" t="s">
        <v>558</v>
      </c>
      <c r="Q60" s="56" t="s">
        <v>558</v>
      </c>
      <c r="R60" s="56" t="s">
        <v>558</v>
      </c>
      <c r="S60" s="56" t="s">
        <v>558</v>
      </c>
      <c r="T60" s="56" t="s">
        <v>558</v>
      </c>
      <c r="U60" s="56" t="s">
        <v>558</v>
      </c>
      <c r="V60" s="56" t="s">
        <v>558</v>
      </c>
      <c r="W60" s="56" t="s">
        <v>558</v>
      </c>
      <c r="X60" s="56" t="s">
        <v>558</v>
      </c>
      <c r="Y60" s="56" t="s">
        <v>558</v>
      </c>
      <c r="Z60" s="56" t="s">
        <v>558</v>
      </c>
      <c r="AA60" s="56" t="s">
        <v>558</v>
      </c>
      <c r="AB60" s="56" t="s">
        <v>558</v>
      </c>
      <c r="AC60" s="56" t="s">
        <v>558</v>
      </c>
      <c r="AD60" s="56" t="s">
        <v>558</v>
      </c>
      <c r="AE60" s="56" t="s">
        <v>558</v>
      </c>
      <c r="AF60" s="56" t="s">
        <v>558</v>
      </c>
      <c r="AG60" s="56" t="s">
        <v>558</v>
      </c>
      <c r="AH60" s="56" t="s">
        <v>558</v>
      </c>
      <c r="AI60" s="56" t="s">
        <v>558</v>
      </c>
      <c r="AJ60" s="56" t="s">
        <v>558</v>
      </c>
      <c r="AK60" s="56" t="s">
        <v>558</v>
      </c>
      <c r="AL60" s="56" t="s">
        <v>558</v>
      </c>
      <c r="AM60" s="56" t="s">
        <v>558</v>
      </c>
      <c r="AN60" s="56" t="s">
        <v>558</v>
      </c>
      <c r="AO60" s="56" t="s">
        <v>558</v>
      </c>
      <c r="AP60" s="56" t="s">
        <v>558</v>
      </c>
      <c r="AQ60" s="56" t="s">
        <v>558</v>
      </c>
      <c r="AR60" s="56" t="s">
        <v>558</v>
      </c>
      <c r="AS60" s="56" t="s">
        <v>558</v>
      </c>
      <c r="AT60" s="56" t="s">
        <v>558</v>
      </c>
      <c r="AU60" s="56" t="s">
        <v>558</v>
      </c>
      <c r="AV60" s="56" t="s">
        <v>558</v>
      </c>
      <c r="AW60" s="56" t="s">
        <v>558</v>
      </c>
      <c r="AX60" s="56" t="s">
        <v>558</v>
      </c>
      <c r="AY60" s="56" t="s">
        <v>558</v>
      </c>
      <c r="AZ60" s="56" t="s">
        <v>558</v>
      </c>
      <c r="BA60" s="56" t="s">
        <v>558</v>
      </c>
      <c r="BB60" s="56" t="s">
        <v>558</v>
      </c>
      <c r="BC60" s="56" t="s">
        <v>558</v>
      </c>
      <c r="BD60" s="56" t="s">
        <v>558</v>
      </c>
      <c r="BE60" s="56" t="s">
        <v>558</v>
      </c>
      <c r="BF60" s="56" t="s">
        <v>558</v>
      </c>
      <c r="BG60" s="56" t="s">
        <v>558</v>
      </c>
      <c r="BH60" s="56" t="s">
        <v>558</v>
      </c>
      <c r="BI60" s="56" t="s">
        <v>558</v>
      </c>
      <c r="BJ60" s="56" t="s">
        <v>558</v>
      </c>
      <c r="BK60" s="56" t="s">
        <v>558</v>
      </c>
      <c r="BL60" s="56" t="s">
        <v>558</v>
      </c>
      <c r="BM60" s="56" t="s">
        <v>558</v>
      </c>
      <c r="BN60" s="56" t="s">
        <v>558</v>
      </c>
      <c r="BO60" s="56" t="s">
        <v>558</v>
      </c>
      <c r="BP60" s="56" t="s">
        <v>558</v>
      </c>
      <c r="BQ60" s="56" t="s">
        <v>558</v>
      </c>
      <c r="BR60" s="56" t="s">
        <v>558</v>
      </c>
      <c r="BS60" s="56" t="s">
        <v>558</v>
      </c>
      <c r="BT60" s="56" t="s">
        <v>558</v>
      </c>
      <c r="BU60" s="56" t="s">
        <v>558</v>
      </c>
      <c r="BV60" s="56" t="s">
        <v>558</v>
      </c>
      <c r="BW60" s="56" t="s">
        <v>558</v>
      </c>
      <c r="BX60" s="56" t="s">
        <v>558</v>
      </c>
      <c r="BY60" s="56" t="s">
        <v>558</v>
      </c>
      <c r="BZ60" s="56" t="s">
        <v>558</v>
      </c>
      <c r="CA60" s="56" t="s">
        <v>558</v>
      </c>
      <c r="CB60" s="56" t="s">
        <v>558</v>
      </c>
      <c r="CC60" s="56" t="s">
        <v>558</v>
      </c>
      <c r="CD60" s="56" t="s">
        <v>558</v>
      </c>
      <c r="CE60" s="56" t="s">
        <v>558</v>
      </c>
      <c r="CF60" s="56" t="s">
        <v>558</v>
      </c>
      <c r="CG60" s="56" t="s">
        <v>558</v>
      </c>
      <c r="CH60" s="56" t="s">
        <v>558</v>
      </c>
      <c r="CI60" s="56" t="s">
        <v>558</v>
      </c>
      <c r="CJ60" s="56" t="s">
        <v>558</v>
      </c>
      <c r="CK60" s="56" t="s">
        <v>558</v>
      </c>
      <c r="CL60" s="56" t="s">
        <v>558</v>
      </c>
      <c r="CM60" s="56" t="s">
        <v>558</v>
      </c>
      <c r="CN60" s="56" t="s">
        <v>558</v>
      </c>
      <c r="CO60" s="56" t="s">
        <v>558</v>
      </c>
      <c r="CP60" s="56" t="s">
        <v>558</v>
      </c>
      <c r="CQ60" s="56" t="s">
        <v>558</v>
      </c>
      <c r="CR60" s="56" t="s">
        <v>558</v>
      </c>
      <c r="CS60" s="56" t="s">
        <v>558</v>
      </c>
      <c r="CT60" s="56" t="s">
        <v>558</v>
      </c>
      <c r="CU60" s="56" t="s">
        <v>558</v>
      </c>
      <c r="CV60" s="56" t="s">
        <v>558</v>
      </c>
      <c r="CW60" s="56" t="s">
        <v>558</v>
      </c>
      <c r="CX60" s="56" t="s">
        <v>558</v>
      </c>
      <c r="CY60" s="56" t="s">
        <v>558</v>
      </c>
      <c r="CZ60" s="56" t="s">
        <v>558</v>
      </c>
      <c r="DA60" s="56" t="s">
        <v>558</v>
      </c>
      <c r="DB60" s="56" t="s">
        <v>558</v>
      </c>
      <c r="DC60" s="56" t="s">
        <v>558</v>
      </c>
      <c r="DD60" s="56" t="s">
        <v>558</v>
      </c>
      <c r="DE60" s="56" t="s">
        <v>558</v>
      </c>
      <c r="DF60" s="56" t="s">
        <v>558</v>
      </c>
      <c r="DG60" s="56" t="s">
        <v>558</v>
      </c>
      <c r="DH60" s="56" t="s">
        <v>558</v>
      </c>
      <c r="DI60" s="56" t="s">
        <v>558</v>
      </c>
      <c r="DJ60" s="56" t="s">
        <v>558</v>
      </c>
      <c r="DK60" s="56" t="s">
        <v>558</v>
      </c>
      <c r="DL60" s="56" t="s">
        <v>558</v>
      </c>
      <c r="DM60" s="56" t="s">
        <v>558</v>
      </c>
      <c r="DN60" s="56" t="s">
        <v>558</v>
      </c>
      <c r="DO60" s="56" t="s">
        <v>558</v>
      </c>
      <c r="DP60" s="56" t="s">
        <v>558</v>
      </c>
      <c r="DQ60" s="56" t="s">
        <v>558</v>
      </c>
      <c r="DR60" s="56" t="s">
        <v>558</v>
      </c>
      <c r="DS60" s="56" t="s">
        <v>558</v>
      </c>
      <c r="DT60" s="56" t="s">
        <v>558</v>
      </c>
      <c r="DU60" s="56" t="s">
        <v>558</v>
      </c>
      <c r="DV60" s="56" t="s">
        <v>558</v>
      </c>
      <c r="DW60" s="56" t="s">
        <v>558</v>
      </c>
      <c r="DX60" s="56" t="s">
        <v>558</v>
      </c>
      <c r="DY60" s="56" t="s">
        <v>558</v>
      </c>
      <c r="DZ60" s="56" t="s">
        <v>558</v>
      </c>
      <c r="EA60" s="56" t="s">
        <v>558</v>
      </c>
      <c r="EB60" s="56" t="s">
        <v>558</v>
      </c>
      <c r="EC60" s="56" t="s">
        <v>558</v>
      </c>
      <c r="ED60" s="56" t="s">
        <v>558</v>
      </c>
      <c r="EE60" s="56" t="s">
        <v>558</v>
      </c>
      <c r="EF60" s="56" t="s">
        <v>558</v>
      </c>
      <c r="EG60" s="56" t="s">
        <v>558</v>
      </c>
      <c r="EH60" s="56" t="s">
        <v>558</v>
      </c>
      <c r="EI60" s="56" t="s">
        <v>558</v>
      </c>
      <c r="EJ60" s="56" t="s">
        <v>558</v>
      </c>
      <c r="EK60" s="56" t="s">
        <v>558</v>
      </c>
      <c r="EL60" s="56" t="s">
        <v>558</v>
      </c>
      <c r="EM60" s="56" t="s">
        <v>558</v>
      </c>
      <c r="EN60" s="56" t="s">
        <v>558</v>
      </c>
      <c r="EO60" s="56" t="s">
        <v>558</v>
      </c>
      <c r="EP60" s="56" t="s">
        <v>558</v>
      </c>
      <c r="EQ60" s="56" t="s">
        <v>558</v>
      </c>
      <c r="ER60" s="56" t="s">
        <v>558</v>
      </c>
      <c r="ES60" s="56" t="s">
        <v>558</v>
      </c>
      <c r="ET60" s="56" t="s">
        <v>558</v>
      </c>
      <c r="EU60" s="56" t="s">
        <v>558</v>
      </c>
      <c r="EV60" s="56" t="s">
        <v>558</v>
      </c>
      <c r="EW60" s="56" t="s">
        <v>558</v>
      </c>
      <c r="EX60" s="56" t="s">
        <v>558</v>
      </c>
      <c r="EY60" s="56" t="s">
        <v>558</v>
      </c>
      <c r="EZ60" s="56" t="s">
        <v>558</v>
      </c>
      <c r="FA60" s="56" t="s">
        <v>558</v>
      </c>
      <c r="FB60" s="56" t="s">
        <v>558</v>
      </c>
      <c r="FC60" s="56" t="s">
        <v>558</v>
      </c>
      <c r="FD60" s="56" t="s">
        <v>558</v>
      </c>
      <c r="FE60" s="56" t="s">
        <v>558</v>
      </c>
      <c r="FF60" s="56" t="s">
        <v>558</v>
      </c>
      <c r="FG60" s="56" t="s">
        <v>558</v>
      </c>
      <c r="FH60" s="56" t="s">
        <v>558</v>
      </c>
      <c r="FI60" s="56" t="s">
        <v>558</v>
      </c>
      <c r="FJ60" s="56" t="s">
        <v>558</v>
      </c>
      <c r="FK60" s="56" t="s">
        <v>558</v>
      </c>
      <c r="FL60" s="56" t="s">
        <v>558</v>
      </c>
      <c r="FM60" s="56" t="s">
        <v>558</v>
      </c>
      <c r="FN60" s="56" t="s">
        <v>558</v>
      </c>
      <c r="FO60" s="56" t="s">
        <v>558</v>
      </c>
      <c r="FP60" s="56" t="s">
        <v>558</v>
      </c>
      <c r="FQ60" s="56" t="s">
        <v>558</v>
      </c>
      <c r="FR60" s="56" t="s">
        <v>558</v>
      </c>
      <c r="FS60" s="56" t="s">
        <v>558</v>
      </c>
      <c r="FT60" s="56" t="s">
        <v>558</v>
      </c>
      <c r="FU60" s="56" t="s">
        <v>558</v>
      </c>
      <c r="FV60" s="56" t="s">
        <v>558</v>
      </c>
      <c r="FW60" s="56" t="s">
        <v>558</v>
      </c>
      <c r="FX60" s="56" t="s">
        <v>558</v>
      </c>
      <c r="FY60" s="56" t="s">
        <v>558</v>
      </c>
      <c r="FZ60" s="56" t="s">
        <v>558</v>
      </c>
      <c r="GA60" s="56" t="s">
        <v>558</v>
      </c>
      <c r="GB60" s="56" t="s">
        <v>558</v>
      </c>
      <c r="GC60" s="56" t="s">
        <v>558</v>
      </c>
      <c r="GD60" s="56" t="s">
        <v>558</v>
      </c>
      <c r="GE60" s="56" t="s">
        <v>558</v>
      </c>
      <c r="GF60" s="56" t="s">
        <v>558</v>
      </c>
      <c r="GG60" s="56" t="s">
        <v>558</v>
      </c>
      <c r="GH60" s="56" t="s">
        <v>558</v>
      </c>
      <c r="GI60" s="56" t="s">
        <v>558</v>
      </c>
      <c r="GJ60" s="56" t="s">
        <v>558</v>
      </c>
      <c r="GK60" s="56" t="s">
        <v>558</v>
      </c>
      <c r="GL60" s="56" t="s">
        <v>558</v>
      </c>
      <c r="GM60" s="56" t="s">
        <v>558</v>
      </c>
      <c r="GN60" s="56" t="s">
        <v>558</v>
      </c>
      <c r="GO60" s="56" t="s">
        <v>558</v>
      </c>
      <c r="GP60" s="56" t="s">
        <v>558</v>
      </c>
      <c r="GQ60" s="56" t="s">
        <v>558</v>
      </c>
      <c r="GR60" s="56" t="s">
        <v>558</v>
      </c>
      <c r="GS60" s="56" t="s">
        <v>558</v>
      </c>
      <c r="GT60" s="56" t="s">
        <v>558</v>
      </c>
      <c r="GU60" s="56" t="s">
        <v>558</v>
      </c>
      <c r="GV60" s="56" t="s">
        <v>558</v>
      </c>
      <c r="GW60" s="56" t="s">
        <v>558</v>
      </c>
      <c r="GX60" s="56" t="s">
        <v>558</v>
      </c>
      <c r="GY60" s="56" t="s">
        <v>558</v>
      </c>
      <c r="GZ60" s="56" t="s">
        <v>558</v>
      </c>
      <c r="HA60" s="56" t="s">
        <v>558</v>
      </c>
      <c r="HB60" s="56" t="s">
        <v>558</v>
      </c>
      <c r="HD60" s="56" t="str">
        <f t="shared" si="0"/>
        <v>..</v>
      </c>
      <c r="HE60" s="56" t="str">
        <f t="shared" si="1"/>
        <v>..</v>
      </c>
      <c r="HF60" s="56" t="str">
        <f t="shared" si="2"/>
        <v>..</v>
      </c>
    </row>
    <row r="61" spans="1:214" ht="12.75" customHeight="1" x14ac:dyDescent="0.3">
      <c r="A61" s="56" t="s">
        <v>225</v>
      </c>
      <c r="B61" s="56">
        <v>1</v>
      </c>
      <c r="C61" s="56" t="s">
        <v>720</v>
      </c>
      <c r="D61" s="56" t="s">
        <v>3718</v>
      </c>
      <c r="E61" s="56" t="s">
        <v>909</v>
      </c>
      <c r="F61" s="56" t="s">
        <v>907</v>
      </c>
      <c r="G61" s="56">
        <v>39</v>
      </c>
      <c r="H61" s="56">
        <v>0</v>
      </c>
      <c r="I61" s="56" t="s">
        <v>6841</v>
      </c>
      <c r="J61" s="56" t="s">
        <v>39</v>
      </c>
      <c r="L61" s="56" t="s">
        <v>338</v>
      </c>
      <c r="M61" s="56" t="s">
        <v>558</v>
      </c>
      <c r="N61" s="56" t="s">
        <v>558</v>
      </c>
      <c r="O61" s="56" t="s">
        <v>558</v>
      </c>
      <c r="P61" s="56" t="s">
        <v>558</v>
      </c>
      <c r="Q61" s="56" t="s">
        <v>558</v>
      </c>
      <c r="R61" s="56" t="s">
        <v>558</v>
      </c>
      <c r="S61" s="56" t="s">
        <v>558</v>
      </c>
      <c r="T61" s="56" t="s">
        <v>558</v>
      </c>
      <c r="U61" s="56" t="s">
        <v>558</v>
      </c>
      <c r="V61" s="56" t="s">
        <v>558</v>
      </c>
      <c r="W61" s="56" t="s">
        <v>558</v>
      </c>
      <c r="X61" s="56" t="s">
        <v>558</v>
      </c>
      <c r="Y61" s="56" t="s">
        <v>558</v>
      </c>
      <c r="Z61" s="56" t="s">
        <v>558</v>
      </c>
      <c r="AA61" s="56" t="s">
        <v>558</v>
      </c>
      <c r="AB61" s="56" t="s">
        <v>558</v>
      </c>
      <c r="AC61" s="56" t="s">
        <v>558</v>
      </c>
      <c r="AD61" s="56" t="s">
        <v>558</v>
      </c>
      <c r="AE61" s="56" t="s">
        <v>558</v>
      </c>
      <c r="AF61" s="56" t="s">
        <v>558</v>
      </c>
      <c r="AG61" s="56" t="s">
        <v>558</v>
      </c>
      <c r="AH61" s="56" t="s">
        <v>558</v>
      </c>
      <c r="AI61" s="56" t="s">
        <v>558</v>
      </c>
      <c r="AJ61" s="56" t="s">
        <v>558</v>
      </c>
      <c r="AK61" s="56" t="s">
        <v>558</v>
      </c>
      <c r="AL61" s="56" t="s">
        <v>558</v>
      </c>
      <c r="AM61" s="56" t="s">
        <v>558</v>
      </c>
      <c r="AN61" s="56" t="s">
        <v>558</v>
      </c>
      <c r="AO61" s="56" t="s">
        <v>558</v>
      </c>
      <c r="AP61" s="56" t="s">
        <v>558</v>
      </c>
      <c r="AQ61" s="56" t="s">
        <v>558</v>
      </c>
      <c r="AR61" s="56" t="s">
        <v>558</v>
      </c>
      <c r="AS61" s="56" t="s">
        <v>558</v>
      </c>
      <c r="AT61" s="56" t="s">
        <v>558</v>
      </c>
      <c r="AU61" s="56" t="s">
        <v>558</v>
      </c>
      <c r="AV61" s="56" t="s">
        <v>558</v>
      </c>
      <c r="AW61" s="56" t="s">
        <v>558</v>
      </c>
      <c r="AX61" s="56" t="s">
        <v>558</v>
      </c>
      <c r="AY61" s="56" t="s">
        <v>558</v>
      </c>
      <c r="AZ61" s="56" t="s">
        <v>558</v>
      </c>
      <c r="BA61" s="56" t="s">
        <v>558</v>
      </c>
      <c r="BB61" s="56" t="s">
        <v>558</v>
      </c>
      <c r="BC61" s="56" t="s">
        <v>558</v>
      </c>
      <c r="BD61" s="56" t="s">
        <v>558</v>
      </c>
      <c r="BE61" s="56" t="s">
        <v>558</v>
      </c>
      <c r="BF61" s="56" t="s">
        <v>558</v>
      </c>
      <c r="BG61" s="56" t="s">
        <v>558</v>
      </c>
      <c r="BH61" s="56" t="s">
        <v>558</v>
      </c>
      <c r="BI61" s="56" t="s">
        <v>558</v>
      </c>
      <c r="BJ61" s="56" t="s">
        <v>558</v>
      </c>
      <c r="BK61" s="56" t="s">
        <v>558</v>
      </c>
      <c r="BL61" s="56" t="s">
        <v>558</v>
      </c>
      <c r="BM61" s="56" t="s">
        <v>558</v>
      </c>
      <c r="BN61" s="56" t="s">
        <v>558</v>
      </c>
      <c r="BO61" s="56" t="s">
        <v>558</v>
      </c>
      <c r="BP61" s="56" t="s">
        <v>558</v>
      </c>
      <c r="BQ61" s="56" t="s">
        <v>558</v>
      </c>
      <c r="BR61" s="56" t="s">
        <v>558</v>
      </c>
      <c r="BS61" s="56" t="s">
        <v>558</v>
      </c>
      <c r="BT61" s="56" t="s">
        <v>558</v>
      </c>
      <c r="BU61" s="56" t="s">
        <v>558</v>
      </c>
      <c r="BV61" s="56" t="s">
        <v>558</v>
      </c>
      <c r="BW61" s="56" t="s">
        <v>558</v>
      </c>
      <c r="BX61" s="56" t="s">
        <v>558</v>
      </c>
      <c r="BY61" s="56" t="s">
        <v>558</v>
      </c>
      <c r="BZ61" s="56" t="s">
        <v>558</v>
      </c>
      <c r="CA61" s="56" t="s">
        <v>558</v>
      </c>
      <c r="CB61" s="56" t="s">
        <v>558</v>
      </c>
      <c r="CC61" s="56" t="s">
        <v>558</v>
      </c>
      <c r="CD61" s="56" t="s">
        <v>558</v>
      </c>
      <c r="CE61" s="56" t="s">
        <v>558</v>
      </c>
      <c r="CF61" s="56" t="s">
        <v>558</v>
      </c>
      <c r="CG61" s="56" t="s">
        <v>558</v>
      </c>
      <c r="CH61" s="56" t="s">
        <v>558</v>
      </c>
      <c r="CI61" s="56" t="s">
        <v>558</v>
      </c>
      <c r="CJ61" s="56" t="s">
        <v>558</v>
      </c>
      <c r="CK61" s="56" t="s">
        <v>558</v>
      </c>
      <c r="CL61" s="56" t="s">
        <v>558</v>
      </c>
      <c r="CM61" s="56" t="s">
        <v>558</v>
      </c>
      <c r="CN61" s="56" t="s">
        <v>558</v>
      </c>
      <c r="CO61" s="56" t="s">
        <v>558</v>
      </c>
      <c r="CP61" s="56" t="s">
        <v>558</v>
      </c>
      <c r="CQ61" s="56" t="s">
        <v>558</v>
      </c>
      <c r="CR61" s="56" t="s">
        <v>558</v>
      </c>
      <c r="CS61" s="56" t="s">
        <v>558</v>
      </c>
      <c r="CT61" s="56" t="s">
        <v>558</v>
      </c>
      <c r="CU61" s="56" t="s">
        <v>558</v>
      </c>
      <c r="CV61" s="56" t="s">
        <v>558</v>
      </c>
      <c r="CW61" s="56" t="s">
        <v>558</v>
      </c>
      <c r="CX61" s="56" t="s">
        <v>558</v>
      </c>
      <c r="CY61" s="56" t="s">
        <v>558</v>
      </c>
      <c r="CZ61" s="56" t="s">
        <v>558</v>
      </c>
      <c r="DA61" s="56" t="s">
        <v>558</v>
      </c>
      <c r="DB61" s="56" t="s">
        <v>558</v>
      </c>
      <c r="DC61" s="56" t="s">
        <v>558</v>
      </c>
      <c r="DD61" s="56" t="s">
        <v>558</v>
      </c>
      <c r="DE61" s="56" t="s">
        <v>558</v>
      </c>
      <c r="DF61" s="56" t="s">
        <v>558</v>
      </c>
      <c r="DG61" s="56" t="s">
        <v>558</v>
      </c>
      <c r="DH61" s="56" t="s">
        <v>558</v>
      </c>
      <c r="DI61" s="56" t="s">
        <v>558</v>
      </c>
      <c r="DJ61" s="56" t="s">
        <v>558</v>
      </c>
      <c r="DK61" s="56" t="s">
        <v>558</v>
      </c>
      <c r="DL61" s="56" t="s">
        <v>558</v>
      </c>
      <c r="DM61" s="56" t="s">
        <v>558</v>
      </c>
      <c r="DN61" s="56" t="s">
        <v>558</v>
      </c>
      <c r="DO61" s="56" t="s">
        <v>558</v>
      </c>
      <c r="DP61" s="56" t="s">
        <v>558</v>
      </c>
      <c r="DQ61" s="56" t="s">
        <v>558</v>
      </c>
      <c r="DR61" s="56" t="s">
        <v>558</v>
      </c>
      <c r="DS61" s="56" t="s">
        <v>558</v>
      </c>
      <c r="DT61" s="56" t="s">
        <v>558</v>
      </c>
      <c r="DU61" s="56" t="s">
        <v>558</v>
      </c>
      <c r="DV61" s="56" t="s">
        <v>558</v>
      </c>
      <c r="DW61" s="56" t="s">
        <v>558</v>
      </c>
      <c r="DX61" s="56" t="s">
        <v>558</v>
      </c>
      <c r="DY61" s="56" t="s">
        <v>558</v>
      </c>
      <c r="DZ61" s="56" t="s">
        <v>558</v>
      </c>
      <c r="EA61" s="56" t="s">
        <v>558</v>
      </c>
      <c r="EB61" s="56" t="s">
        <v>558</v>
      </c>
      <c r="EC61" s="56" t="s">
        <v>558</v>
      </c>
      <c r="ED61" s="56" t="s">
        <v>558</v>
      </c>
      <c r="EE61" s="56" t="s">
        <v>558</v>
      </c>
      <c r="EF61" s="56" t="s">
        <v>558</v>
      </c>
      <c r="EG61" s="56" t="s">
        <v>558</v>
      </c>
      <c r="EH61" s="56" t="s">
        <v>558</v>
      </c>
      <c r="EI61" s="56" t="s">
        <v>558</v>
      </c>
      <c r="EJ61" s="56" t="s">
        <v>558</v>
      </c>
      <c r="EK61" s="56" t="s">
        <v>558</v>
      </c>
      <c r="EL61" s="56" t="s">
        <v>558</v>
      </c>
      <c r="EM61" s="56" t="s">
        <v>558</v>
      </c>
      <c r="EN61" s="56" t="s">
        <v>558</v>
      </c>
      <c r="EO61" s="56" t="s">
        <v>558</v>
      </c>
      <c r="EP61" s="56" t="s">
        <v>558</v>
      </c>
      <c r="EQ61" s="56" t="s">
        <v>558</v>
      </c>
      <c r="ER61" s="56" t="s">
        <v>558</v>
      </c>
      <c r="ES61" s="56" t="s">
        <v>558</v>
      </c>
      <c r="ET61" s="56" t="s">
        <v>558</v>
      </c>
      <c r="EU61" s="56" t="s">
        <v>558</v>
      </c>
      <c r="EV61" s="56" t="s">
        <v>558</v>
      </c>
      <c r="EW61" s="56" t="s">
        <v>558</v>
      </c>
      <c r="EX61" s="56" t="s">
        <v>558</v>
      </c>
      <c r="EY61" s="56" t="s">
        <v>558</v>
      </c>
      <c r="EZ61" s="56" t="s">
        <v>558</v>
      </c>
      <c r="FA61" s="56" t="s">
        <v>558</v>
      </c>
      <c r="FB61" s="56" t="s">
        <v>558</v>
      </c>
      <c r="FC61" s="56" t="s">
        <v>558</v>
      </c>
      <c r="FD61" s="56" t="s">
        <v>558</v>
      </c>
      <c r="FE61" s="56" t="s">
        <v>558</v>
      </c>
      <c r="FF61" s="56" t="s">
        <v>558</v>
      </c>
      <c r="FG61" s="56" t="s">
        <v>558</v>
      </c>
      <c r="FH61" s="56" t="s">
        <v>558</v>
      </c>
      <c r="FI61" s="56" t="s">
        <v>558</v>
      </c>
      <c r="FJ61" s="56" t="s">
        <v>558</v>
      </c>
      <c r="FK61" s="56" t="s">
        <v>558</v>
      </c>
      <c r="FL61" s="56" t="s">
        <v>558</v>
      </c>
      <c r="FM61" s="56" t="s">
        <v>558</v>
      </c>
      <c r="FN61" s="56" t="s">
        <v>558</v>
      </c>
      <c r="FO61" s="56" t="s">
        <v>558</v>
      </c>
      <c r="FP61" s="56" t="s">
        <v>558</v>
      </c>
      <c r="FQ61" s="56" t="s">
        <v>558</v>
      </c>
      <c r="FR61" s="56" t="s">
        <v>558</v>
      </c>
      <c r="FS61" s="56" t="s">
        <v>558</v>
      </c>
      <c r="FT61" s="56" t="s">
        <v>558</v>
      </c>
      <c r="FU61" s="56" t="s">
        <v>558</v>
      </c>
      <c r="FV61" s="56" t="s">
        <v>558</v>
      </c>
      <c r="FW61" s="56" t="s">
        <v>558</v>
      </c>
      <c r="FX61" s="56" t="s">
        <v>558</v>
      </c>
      <c r="FY61" s="56" t="s">
        <v>558</v>
      </c>
      <c r="FZ61" s="56" t="s">
        <v>558</v>
      </c>
      <c r="GA61" s="56" t="s">
        <v>558</v>
      </c>
      <c r="GB61" s="56" t="s">
        <v>558</v>
      </c>
      <c r="GC61" s="56" t="s">
        <v>558</v>
      </c>
      <c r="GD61" s="56" t="s">
        <v>558</v>
      </c>
      <c r="GE61" s="56" t="s">
        <v>558</v>
      </c>
      <c r="GF61" s="56" t="s">
        <v>558</v>
      </c>
      <c r="GG61" s="56" t="s">
        <v>558</v>
      </c>
      <c r="GH61" s="56" t="s">
        <v>558</v>
      </c>
      <c r="GI61" s="56" t="s">
        <v>558</v>
      </c>
      <c r="GJ61" s="56" t="s">
        <v>558</v>
      </c>
      <c r="GK61" s="56" t="s">
        <v>558</v>
      </c>
      <c r="GL61" s="56" t="s">
        <v>558</v>
      </c>
      <c r="GM61" s="56" t="s">
        <v>558</v>
      </c>
      <c r="GN61" s="56" t="s">
        <v>558</v>
      </c>
      <c r="GO61" s="56" t="s">
        <v>558</v>
      </c>
      <c r="GP61" s="56" t="s">
        <v>558</v>
      </c>
      <c r="GQ61" s="56" t="s">
        <v>558</v>
      </c>
      <c r="GR61" s="56" t="s">
        <v>558</v>
      </c>
      <c r="GS61" s="56" t="s">
        <v>558</v>
      </c>
      <c r="GT61" s="56" t="s">
        <v>558</v>
      </c>
      <c r="GU61" s="56" t="s">
        <v>558</v>
      </c>
      <c r="GV61" s="56" t="s">
        <v>558</v>
      </c>
      <c r="GW61" s="56" t="s">
        <v>558</v>
      </c>
      <c r="GX61" s="56" t="s">
        <v>558</v>
      </c>
      <c r="GY61" s="56" t="s">
        <v>558</v>
      </c>
      <c r="GZ61" s="56" t="s">
        <v>558</v>
      </c>
      <c r="HA61" s="56" t="s">
        <v>558</v>
      </c>
      <c r="HB61" s="56" t="s">
        <v>558</v>
      </c>
      <c r="HD61" s="56" t="str">
        <f t="shared" si="0"/>
        <v>..</v>
      </c>
      <c r="HE61" s="56" t="str">
        <f t="shared" si="1"/>
        <v>..</v>
      </c>
      <c r="HF61" s="56" t="str">
        <f t="shared" si="2"/>
        <v>..</v>
      </c>
    </row>
    <row r="62" spans="1:214" ht="12.75" customHeight="1" x14ac:dyDescent="0.3">
      <c r="A62" s="56" t="s">
        <v>225</v>
      </c>
      <c r="B62" s="56">
        <v>2</v>
      </c>
      <c r="C62" s="56" t="s">
        <v>720</v>
      </c>
      <c r="D62" s="56" t="s">
        <v>3719</v>
      </c>
      <c r="E62" s="56" t="s">
        <v>910</v>
      </c>
      <c r="F62" s="56" t="s">
        <v>907</v>
      </c>
      <c r="G62" s="56">
        <v>39</v>
      </c>
      <c r="H62" s="56">
        <v>0</v>
      </c>
      <c r="I62" s="56" t="s">
        <v>6841</v>
      </c>
      <c r="J62" s="56" t="s">
        <v>39</v>
      </c>
      <c r="L62" s="56" t="s">
        <v>340</v>
      </c>
      <c r="M62" s="56">
        <v>1</v>
      </c>
      <c r="N62" s="56">
        <v>0</v>
      </c>
      <c r="O62" s="56">
        <v>2</v>
      </c>
      <c r="P62" s="56">
        <v>2</v>
      </c>
      <c r="Q62" s="56">
        <v>3</v>
      </c>
      <c r="R62" s="56">
        <v>0</v>
      </c>
      <c r="S62" s="56">
        <v>0</v>
      </c>
      <c r="T62" s="56">
        <v>5</v>
      </c>
      <c r="U62" s="56">
        <v>2</v>
      </c>
      <c r="V62" s="56">
        <v>1</v>
      </c>
      <c r="W62" s="56">
        <v>0</v>
      </c>
      <c r="X62" s="56">
        <v>0</v>
      </c>
      <c r="Y62" s="56">
        <v>0</v>
      </c>
      <c r="Z62" s="56">
        <v>0</v>
      </c>
      <c r="AA62" s="56">
        <v>16</v>
      </c>
      <c r="AB62" s="56">
        <v>0</v>
      </c>
      <c r="AC62" s="56">
        <v>0</v>
      </c>
      <c r="AD62" s="56">
        <v>0</v>
      </c>
      <c r="AE62" s="56">
        <v>0</v>
      </c>
      <c r="AF62" s="56">
        <v>0</v>
      </c>
      <c r="AG62" s="56">
        <v>0</v>
      </c>
      <c r="AH62" s="56">
        <v>0</v>
      </c>
      <c r="AI62" s="56">
        <v>1</v>
      </c>
      <c r="AJ62" s="56">
        <v>0</v>
      </c>
      <c r="AK62" s="56">
        <v>0</v>
      </c>
      <c r="AL62" s="56">
        <v>0</v>
      </c>
      <c r="AM62" s="56">
        <v>0</v>
      </c>
      <c r="AN62" s="56">
        <v>0</v>
      </c>
      <c r="AO62" s="56">
        <v>0</v>
      </c>
      <c r="AP62" s="56">
        <v>1</v>
      </c>
      <c r="AQ62" s="56">
        <v>1</v>
      </c>
      <c r="AR62" s="56">
        <v>0</v>
      </c>
      <c r="AS62" s="56">
        <v>2</v>
      </c>
      <c r="AT62" s="56">
        <v>2</v>
      </c>
      <c r="AU62" s="56">
        <v>3</v>
      </c>
      <c r="AV62" s="56">
        <v>0</v>
      </c>
      <c r="AW62" s="56">
        <v>0</v>
      </c>
      <c r="AX62" s="56">
        <v>6</v>
      </c>
      <c r="AY62" s="56">
        <v>2</v>
      </c>
      <c r="AZ62" s="56">
        <v>1</v>
      </c>
      <c r="BA62" s="56">
        <v>0</v>
      </c>
      <c r="BB62" s="56">
        <v>0</v>
      </c>
      <c r="BC62" s="56">
        <v>0</v>
      </c>
      <c r="BD62" s="56">
        <v>0</v>
      </c>
      <c r="BE62" s="56">
        <v>17</v>
      </c>
      <c r="BF62" s="56">
        <v>1</v>
      </c>
      <c r="BG62" s="56">
        <v>0</v>
      </c>
      <c r="BH62" s="56">
        <v>0</v>
      </c>
      <c r="BI62" s="56">
        <v>0</v>
      </c>
      <c r="BJ62" s="56" t="s">
        <v>3611</v>
      </c>
      <c r="BK62" s="56">
        <v>221054</v>
      </c>
      <c r="BL62" s="56" t="s">
        <v>3611</v>
      </c>
      <c r="BM62" s="56">
        <v>356583</v>
      </c>
      <c r="BN62" s="56">
        <v>205</v>
      </c>
      <c r="BO62" s="56">
        <v>429792</v>
      </c>
      <c r="BP62" s="56">
        <v>156072</v>
      </c>
      <c r="BQ62" s="56">
        <v>16</v>
      </c>
      <c r="BR62" s="56">
        <v>128427</v>
      </c>
      <c r="BS62" s="56">
        <v>359645</v>
      </c>
      <c r="BT62" s="56">
        <v>7499</v>
      </c>
      <c r="BU62" s="56">
        <v>123330</v>
      </c>
      <c r="BV62" s="56">
        <v>90547</v>
      </c>
      <c r="BW62" s="56">
        <v>118613</v>
      </c>
      <c r="BX62" s="56">
        <v>32651</v>
      </c>
      <c r="BY62" s="56">
        <v>365141</v>
      </c>
      <c r="BZ62" s="56">
        <v>43</v>
      </c>
      <c r="CA62" s="56">
        <v>372683</v>
      </c>
      <c r="CB62" s="56">
        <v>269</v>
      </c>
      <c r="CC62" s="56">
        <v>15053</v>
      </c>
      <c r="CD62" s="56">
        <v>7233</v>
      </c>
      <c r="CE62" s="56">
        <v>19217</v>
      </c>
      <c r="CF62" s="56">
        <v>4555</v>
      </c>
      <c r="CG62" s="56">
        <v>46058</v>
      </c>
      <c r="CH62" s="56">
        <v>46327</v>
      </c>
      <c r="CI62" s="56">
        <v>0</v>
      </c>
      <c r="CJ62" s="56">
        <v>8233</v>
      </c>
      <c r="CK62" s="56">
        <v>1175</v>
      </c>
      <c r="CL62" s="56">
        <v>17020</v>
      </c>
      <c r="CM62" s="56">
        <v>26428</v>
      </c>
      <c r="CN62" s="56">
        <v>0</v>
      </c>
      <c r="CO62" s="56">
        <v>26428</v>
      </c>
      <c r="CP62" s="56">
        <v>0</v>
      </c>
      <c r="CQ62" s="56">
        <v>1032</v>
      </c>
      <c r="CR62" s="56">
        <v>53</v>
      </c>
      <c r="CS62" s="56">
        <v>1114</v>
      </c>
      <c r="CT62" s="56">
        <v>2199</v>
      </c>
      <c r="CU62" s="56">
        <v>2199</v>
      </c>
      <c r="CV62" s="56">
        <v>3690</v>
      </c>
      <c r="CW62" s="56">
        <v>51</v>
      </c>
      <c r="CX62" s="56">
        <v>2061</v>
      </c>
      <c r="CY62" s="56">
        <v>0</v>
      </c>
      <c r="CZ62" s="56">
        <v>0</v>
      </c>
      <c r="DA62" s="56">
        <v>0</v>
      </c>
      <c r="DB62" s="56">
        <v>9.6999999999999993</v>
      </c>
      <c r="DC62" s="56">
        <v>67.3</v>
      </c>
      <c r="DD62" s="56">
        <v>77</v>
      </c>
      <c r="DE62" s="56">
        <v>185</v>
      </c>
      <c r="DF62" s="56">
        <v>9192</v>
      </c>
      <c r="DG62" s="56">
        <v>259607</v>
      </c>
      <c r="DH62" s="56">
        <v>113228</v>
      </c>
      <c r="DI62" s="56">
        <v>274174</v>
      </c>
      <c r="DJ62" s="56">
        <v>37105</v>
      </c>
      <c r="DK62" s="56">
        <v>684114</v>
      </c>
      <c r="DL62" s="56">
        <v>14864</v>
      </c>
      <c r="DM62" s="56">
        <v>989</v>
      </c>
      <c r="DN62" s="56">
        <v>10313</v>
      </c>
      <c r="DO62" s="56">
        <v>26166</v>
      </c>
      <c r="DP62" s="56">
        <v>14408</v>
      </c>
      <c r="DQ62" s="56">
        <v>9625</v>
      </c>
      <c r="DR62" s="56">
        <v>13592</v>
      </c>
      <c r="DS62" s="56">
        <v>0</v>
      </c>
      <c r="DT62" s="56">
        <v>0</v>
      </c>
      <c r="DU62" s="56">
        <v>0</v>
      </c>
      <c r="DV62" s="56">
        <v>17287</v>
      </c>
      <c r="DW62" s="56">
        <v>3011</v>
      </c>
      <c r="DX62" s="56" t="s">
        <v>558</v>
      </c>
      <c r="DY62" s="56" t="s">
        <v>558</v>
      </c>
      <c r="DZ62" s="56" t="s">
        <v>558</v>
      </c>
      <c r="EA62" s="56">
        <v>220124</v>
      </c>
      <c r="EB62" s="56">
        <v>14007</v>
      </c>
      <c r="EC62" s="56" t="s">
        <v>56</v>
      </c>
      <c r="ED62" s="56">
        <v>25979</v>
      </c>
      <c r="EE62" s="56">
        <v>180</v>
      </c>
      <c r="EF62" s="56">
        <v>1227804</v>
      </c>
      <c r="EG62" s="56" t="s">
        <v>558</v>
      </c>
      <c r="EH62" s="56" t="s">
        <v>56</v>
      </c>
      <c r="EI62" s="56">
        <v>16</v>
      </c>
      <c r="EJ62" s="56">
        <v>55697</v>
      </c>
      <c r="EK62" s="56">
        <v>51</v>
      </c>
      <c r="EL62" s="56">
        <v>24</v>
      </c>
      <c r="EM62" s="56">
        <v>2278058</v>
      </c>
      <c r="EN62" s="56">
        <v>874843</v>
      </c>
      <c r="EO62" s="56">
        <v>20669</v>
      </c>
      <c r="EP62" s="56">
        <v>110863</v>
      </c>
      <c r="EQ62" s="56">
        <v>69269</v>
      </c>
      <c r="ER62" s="56">
        <v>93312</v>
      </c>
      <c r="ES62" s="56">
        <v>29045</v>
      </c>
      <c r="ET62" s="56">
        <v>20965</v>
      </c>
      <c r="EU62" s="56">
        <v>24569</v>
      </c>
      <c r="EV62" s="56">
        <v>1000</v>
      </c>
      <c r="EW62" s="56">
        <v>11985</v>
      </c>
      <c r="EX62" s="56">
        <v>11017</v>
      </c>
      <c r="EY62" s="56">
        <v>16089</v>
      </c>
      <c r="EZ62" s="56">
        <v>14000</v>
      </c>
      <c r="FA62" s="56">
        <v>0</v>
      </c>
      <c r="FB62" s="56">
        <v>0</v>
      </c>
      <c r="FC62" s="56">
        <v>0</v>
      </c>
      <c r="FD62" s="56">
        <v>23998</v>
      </c>
      <c r="FE62" s="56">
        <v>22037</v>
      </c>
      <c r="FF62" s="56">
        <v>0</v>
      </c>
      <c r="FG62" s="56">
        <v>468818</v>
      </c>
      <c r="FH62" s="56">
        <v>107900</v>
      </c>
      <c r="FI62" s="56">
        <v>25196</v>
      </c>
      <c r="FJ62" s="56">
        <v>17742</v>
      </c>
      <c r="FK62" s="56">
        <v>3193</v>
      </c>
      <c r="FL62" s="56">
        <v>303117</v>
      </c>
      <c r="FM62" s="56">
        <v>4078867</v>
      </c>
      <c r="FN62" s="56">
        <v>30705</v>
      </c>
      <c r="FO62" s="56">
        <v>2171</v>
      </c>
      <c r="FP62" s="56">
        <v>32424</v>
      </c>
      <c r="FQ62" s="56">
        <v>6891</v>
      </c>
      <c r="FR62" s="56">
        <v>880</v>
      </c>
      <c r="FS62" s="56">
        <v>1675</v>
      </c>
      <c r="FT62" s="56">
        <v>0</v>
      </c>
      <c r="FU62" s="56">
        <v>76485</v>
      </c>
      <c r="FV62" s="56">
        <v>0</v>
      </c>
      <c r="FW62" s="56">
        <v>151231</v>
      </c>
      <c r="FX62" s="56">
        <v>3927636</v>
      </c>
      <c r="FY62" s="56">
        <v>193424</v>
      </c>
      <c r="FZ62" s="56">
        <v>2292164</v>
      </c>
      <c r="GA62" s="56">
        <v>876539</v>
      </c>
      <c r="GB62" s="56">
        <v>388361</v>
      </c>
      <c r="GC62" s="56">
        <v>521401</v>
      </c>
      <c r="GD62" s="56">
        <v>4078465</v>
      </c>
      <c r="GE62" s="56">
        <v>151231</v>
      </c>
      <c r="GF62" s="56">
        <v>3927234</v>
      </c>
      <c r="GG62" s="56" t="s">
        <v>558</v>
      </c>
      <c r="GH62" s="56">
        <v>0</v>
      </c>
      <c r="GI62" s="56">
        <v>0</v>
      </c>
      <c r="GJ62" s="56">
        <v>0</v>
      </c>
      <c r="GK62" s="56">
        <v>0</v>
      </c>
      <c r="GL62" s="56">
        <v>0</v>
      </c>
      <c r="GM62" s="56">
        <v>0</v>
      </c>
      <c r="GN62" s="56">
        <v>0</v>
      </c>
      <c r="GO62" s="56" t="s">
        <v>558</v>
      </c>
      <c r="GP62" s="56" t="s">
        <v>558</v>
      </c>
      <c r="GQ62" s="56" t="s">
        <v>558</v>
      </c>
      <c r="GR62" s="56" t="s">
        <v>558</v>
      </c>
      <c r="GS62" s="56" t="s">
        <v>558</v>
      </c>
      <c r="GT62" s="56" t="s">
        <v>558</v>
      </c>
      <c r="GU62" s="56" t="s">
        <v>558</v>
      </c>
      <c r="GV62" s="56" t="s">
        <v>558</v>
      </c>
      <c r="GW62" s="56">
        <v>16</v>
      </c>
      <c r="GX62" s="56">
        <v>1</v>
      </c>
      <c r="GY62" s="56">
        <v>16</v>
      </c>
      <c r="GZ62" s="56">
        <v>0</v>
      </c>
      <c r="HA62" s="56">
        <v>1</v>
      </c>
      <c r="HB62" s="56">
        <v>0</v>
      </c>
      <c r="HD62" s="56">
        <f t="shared" si="0"/>
        <v>26428</v>
      </c>
      <c r="HE62" s="56">
        <f t="shared" si="1"/>
        <v>2199</v>
      </c>
      <c r="HF62" s="56">
        <f t="shared" si="2"/>
        <v>26166</v>
      </c>
    </row>
    <row r="63" spans="1:214" ht="12.75" customHeight="1" x14ac:dyDescent="0.3">
      <c r="A63" s="56" t="s">
        <v>225</v>
      </c>
      <c r="B63" s="56">
        <v>3</v>
      </c>
      <c r="C63" s="56" t="s">
        <v>720</v>
      </c>
      <c r="D63" s="56" t="s">
        <v>3720</v>
      </c>
      <c r="E63" s="56" t="s">
        <v>911</v>
      </c>
      <c r="F63" s="56" t="s">
        <v>907</v>
      </c>
      <c r="G63" s="56">
        <v>39</v>
      </c>
      <c r="H63" s="56">
        <v>0</v>
      </c>
      <c r="I63" s="56" t="s">
        <v>6841</v>
      </c>
      <c r="J63" s="56" t="s">
        <v>39</v>
      </c>
      <c r="L63" s="56" t="s">
        <v>342</v>
      </c>
      <c r="M63" s="56">
        <v>0</v>
      </c>
      <c r="N63" s="56">
        <v>1</v>
      </c>
      <c r="O63" s="56">
        <v>4</v>
      </c>
      <c r="P63" s="56">
        <v>0</v>
      </c>
      <c r="Q63" s="56">
        <v>2</v>
      </c>
      <c r="R63" s="56">
        <v>8</v>
      </c>
      <c r="S63" s="56">
        <v>0</v>
      </c>
      <c r="T63" s="56">
        <v>0</v>
      </c>
      <c r="U63" s="56">
        <v>0</v>
      </c>
      <c r="V63" s="56">
        <v>0</v>
      </c>
      <c r="W63" s="56">
        <v>0</v>
      </c>
      <c r="X63" s="56">
        <v>0</v>
      </c>
      <c r="Y63" s="56">
        <v>0</v>
      </c>
      <c r="Z63" s="56">
        <v>1</v>
      </c>
      <c r="AA63" s="56">
        <v>16</v>
      </c>
      <c r="AB63" s="56">
        <v>0</v>
      </c>
      <c r="AC63" s="56">
        <v>0</v>
      </c>
      <c r="AD63" s="56">
        <v>0</v>
      </c>
      <c r="AE63" s="56">
        <v>0</v>
      </c>
      <c r="AF63" s="56">
        <v>0</v>
      </c>
      <c r="AG63" s="56">
        <v>0</v>
      </c>
      <c r="AH63" s="56">
        <v>0</v>
      </c>
      <c r="AI63" s="56">
        <v>0</v>
      </c>
      <c r="AJ63" s="56">
        <v>0</v>
      </c>
      <c r="AK63" s="56">
        <v>0</v>
      </c>
      <c r="AL63" s="56">
        <v>0</v>
      </c>
      <c r="AM63" s="56">
        <v>0</v>
      </c>
      <c r="AN63" s="56">
        <v>0</v>
      </c>
      <c r="AO63" s="56">
        <v>0</v>
      </c>
      <c r="AP63" s="56">
        <v>0</v>
      </c>
      <c r="AQ63" s="56">
        <v>0</v>
      </c>
      <c r="AR63" s="56">
        <v>1</v>
      </c>
      <c r="AS63" s="56">
        <v>4</v>
      </c>
      <c r="AT63" s="56">
        <v>0</v>
      </c>
      <c r="AU63" s="56">
        <v>2</v>
      </c>
      <c r="AV63" s="56">
        <v>8</v>
      </c>
      <c r="AW63" s="56">
        <v>0</v>
      </c>
      <c r="AX63" s="56">
        <v>0</v>
      </c>
      <c r="AY63" s="56">
        <v>0</v>
      </c>
      <c r="AZ63" s="56">
        <v>0</v>
      </c>
      <c r="BA63" s="56">
        <v>0</v>
      </c>
      <c r="BB63" s="56">
        <v>0</v>
      </c>
      <c r="BC63" s="56">
        <v>0</v>
      </c>
      <c r="BD63" s="56">
        <v>1</v>
      </c>
      <c r="BE63" s="56">
        <v>16</v>
      </c>
      <c r="BF63" s="56">
        <v>0.84348496530454897</v>
      </c>
      <c r="BG63" s="56">
        <v>0.15651503469545103</v>
      </c>
      <c r="BH63" s="56">
        <v>0</v>
      </c>
      <c r="BI63" s="56">
        <v>0</v>
      </c>
      <c r="BJ63" s="56" t="s">
        <v>1945</v>
      </c>
      <c r="BK63" s="56">
        <v>220643</v>
      </c>
      <c r="BL63" s="56" t="s">
        <v>1945</v>
      </c>
      <c r="BM63" s="56">
        <v>230240</v>
      </c>
      <c r="BN63" s="56">
        <v>178</v>
      </c>
      <c r="BO63" s="56">
        <v>358549</v>
      </c>
      <c r="BP63" s="56">
        <v>134432</v>
      </c>
      <c r="BQ63" s="56">
        <v>16</v>
      </c>
      <c r="BR63" s="56" t="s">
        <v>558</v>
      </c>
      <c r="BS63" s="56">
        <v>367869</v>
      </c>
      <c r="BT63" s="56">
        <v>2662</v>
      </c>
      <c r="BU63" s="56">
        <v>120037</v>
      </c>
      <c r="BV63" s="56">
        <v>93415</v>
      </c>
      <c r="BW63" s="56">
        <v>125178</v>
      </c>
      <c r="BX63" s="56">
        <v>104701</v>
      </c>
      <c r="BY63" s="56">
        <v>443331</v>
      </c>
      <c r="BZ63" s="56">
        <v>0</v>
      </c>
      <c r="CA63" s="56">
        <v>445993</v>
      </c>
      <c r="CB63" s="56">
        <v>70</v>
      </c>
      <c r="CC63" s="56">
        <v>15613</v>
      </c>
      <c r="CD63" s="56">
        <v>5177</v>
      </c>
      <c r="CE63" s="56">
        <v>13011</v>
      </c>
      <c r="CF63" s="56">
        <v>2475</v>
      </c>
      <c r="CG63" s="56">
        <v>36276</v>
      </c>
      <c r="CH63" s="56">
        <v>36346</v>
      </c>
      <c r="CI63" s="56">
        <v>0</v>
      </c>
      <c r="CJ63" s="56">
        <v>14640</v>
      </c>
      <c r="CK63" s="56">
        <v>1759</v>
      </c>
      <c r="CL63" s="56">
        <v>20272</v>
      </c>
      <c r="CM63" s="56">
        <v>36671</v>
      </c>
      <c r="CN63" s="56">
        <v>0</v>
      </c>
      <c r="CO63" s="56">
        <v>36671</v>
      </c>
      <c r="CP63" s="56">
        <v>0</v>
      </c>
      <c r="CQ63" s="56">
        <v>807</v>
      </c>
      <c r="CR63" s="56">
        <v>16</v>
      </c>
      <c r="CS63" s="56">
        <v>1822</v>
      </c>
      <c r="CT63" s="56">
        <v>2645</v>
      </c>
      <c r="CU63" s="56">
        <v>2645</v>
      </c>
      <c r="CV63" s="56">
        <v>21371</v>
      </c>
      <c r="CW63" s="56">
        <v>225</v>
      </c>
      <c r="CX63" s="56">
        <v>3723</v>
      </c>
      <c r="CY63" s="56">
        <v>15000000</v>
      </c>
      <c r="CZ63" s="56">
        <v>0</v>
      </c>
      <c r="DA63" s="56">
        <v>0</v>
      </c>
      <c r="DB63" s="56">
        <v>11.5</v>
      </c>
      <c r="DC63" s="56">
        <v>60.3</v>
      </c>
      <c r="DD63" s="56">
        <v>71.8</v>
      </c>
      <c r="DE63" s="56">
        <v>106</v>
      </c>
      <c r="DF63" s="56">
        <v>3204.15</v>
      </c>
      <c r="DG63" s="56">
        <v>422220</v>
      </c>
      <c r="DH63" s="56">
        <v>172727</v>
      </c>
      <c r="DI63" s="56">
        <v>267705</v>
      </c>
      <c r="DJ63" s="56">
        <v>43820</v>
      </c>
      <c r="DK63" s="56">
        <v>906472</v>
      </c>
      <c r="DL63" s="56">
        <v>31694</v>
      </c>
      <c r="DM63" s="56">
        <v>3103</v>
      </c>
      <c r="DN63" s="56">
        <v>20176</v>
      </c>
      <c r="DO63" s="56">
        <v>54973</v>
      </c>
      <c r="DP63" s="56">
        <v>1645</v>
      </c>
      <c r="DQ63" s="56">
        <v>23277</v>
      </c>
      <c r="DR63" s="56">
        <v>7107</v>
      </c>
      <c r="DS63" s="56">
        <v>4332</v>
      </c>
      <c r="DT63" s="56">
        <v>0</v>
      </c>
      <c r="DU63" s="56">
        <v>0</v>
      </c>
      <c r="DV63" s="56">
        <v>95661</v>
      </c>
      <c r="DW63" s="56">
        <v>47988</v>
      </c>
      <c r="DX63" s="56">
        <v>79.33</v>
      </c>
      <c r="DY63" s="56">
        <v>94.13</v>
      </c>
      <c r="DZ63" s="56">
        <v>99.73</v>
      </c>
      <c r="EA63" s="56">
        <v>127700</v>
      </c>
      <c r="EB63" s="56">
        <v>850</v>
      </c>
      <c r="EC63" s="56" t="s">
        <v>778</v>
      </c>
      <c r="ED63" s="56">
        <v>36386</v>
      </c>
      <c r="EE63" s="56">
        <v>569</v>
      </c>
      <c r="EF63" s="56">
        <v>910044</v>
      </c>
      <c r="EG63" s="56" t="s">
        <v>558</v>
      </c>
      <c r="EH63" s="56" t="s">
        <v>558</v>
      </c>
      <c r="EI63" s="56">
        <v>12</v>
      </c>
      <c r="EJ63" s="56">
        <v>52193</v>
      </c>
      <c r="EK63" s="56">
        <v>24</v>
      </c>
      <c r="EL63" s="56">
        <v>174</v>
      </c>
      <c r="EM63" s="56">
        <v>1942723.1500000001</v>
      </c>
      <c r="EN63" s="56">
        <v>325135</v>
      </c>
      <c r="EO63" s="56">
        <v>5071</v>
      </c>
      <c r="EP63" s="56">
        <v>147608</v>
      </c>
      <c r="EQ63" s="56">
        <v>40861</v>
      </c>
      <c r="ER63" s="56">
        <v>63806</v>
      </c>
      <c r="ES63" s="56">
        <v>20816</v>
      </c>
      <c r="ET63" s="56">
        <v>9217</v>
      </c>
      <c r="EU63" s="56">
        <v>33018</v>
      </c>
      <c r="EV63" s="56">
        <v>203</v>
      </c>
      <c r="EW63" s="56">
        <v>21751</v>
      </c>
      <c r="EX63" s="56">
        <v>3673</v>
      </c>
      <c r="EY63" s="56">
        <v>18029</v>
      </c>
      <c r="EZ63" s="56">
        <v>11124</v>
      </c>
      <c r="FA63" s="56">
        <v>7000</v>
      </c>
      <c r="FB63" s="56">
        <v>0</v>
      </c>
      <c r="FC63" s="56">
        <v>0</v>
      </c>
      <c r="FD63" s="56">
        <v>0</v>
      </c>
      <c r="FE63" s="56">
        <v>0</v>
      </c>
      <c r="FF63" s="56">
        <v>0</v>
      </c>
      <c r="FG63" s="56">
        <v>382177</v>
      </c>
      <c r="FH63" s="56">
        <v>129926</v>
      </c>
      <c r="FI63" s="56">
        <v>192238</v>
      </c>
      <c r="FJ63" s="56">
        <v>24850</v>
      </c>
      <c r="FK63" s="56">
        <v>0</v>
      </c>
      <c r="FL63" s="56">
        <v>161777</v>
      </c>
      <c r="FM63" s="56">
        <v>3158826.1500000004</v>
      </c>
      <c r="FN63" s="56">
        <v>13618</v>
      </c>
      <c r="FO63" s="56">
        <v>412</v>
      </c>
      <c r="FP63" s="56">
        <v>9320</v>
      </c>
      <c r="FQ63" s="56">
        <v>10043</v>
      </c>
      <c r="FR63" s="56">
        <v>0</v>
      </c>
      <c r="FS63" s="56">
        <v>53624</v>
      </c>
      <c r="FT63" s="56">
        <v>62000</v>
      </c>
      <c r="FU63" s="56">
        <v>106717</v>
      </c>
      <c r="FV63" s="56">
        <v>0</v>
      </c>
      <c r="FW63" s="56">
        <v>255734</v>
      </c>
      <c r="FX63" s="56">
        <v>2903092.1500000004</v>
      </c>
      <c r="FY63" s="56" t="s">
        <v>558</v>
      </c>
      <c r="FZ63" s="56">
        <v>2326000</v>
      </c>
      <c r="GA63" s="56">
        <v>331600</v>
      </c>
      <c r="GB63" s="56">
        <v>420000</v>
      </c>
      <c r="GC63" s="56">
        <v>290000</v>
      </c>
      <c r="GD63" s="56">
        <v>3367600</v>
      </c>
      <c r="GE63" s="56">
        <v>260850</v>
      </c>
      <c r="GF63" s="56">
        <v>3106750</v>
      </c>
      <c r="GG63" s="56" t="s">
        <v>558</v>
      </c>
      <c r="GH63" s="56" t="s">
        <v>558</v>
      </c>
      <c r="GI63" s="56" t="s">
        <v>558</v>
      </c>
      <c r="GJ63" s="56" t="s">
        <v>558</v>
      </c>
      <c r="GK63" s="56" t="s">
        <v>558</v>
      </c>
      <c r="GL63" s="56" t="s">
        <v>558</v>
      </c>
      <c r="GM63" s="56" t="s">
        <v>558</v>
      </c>
      <c r="GN63" s="56" t="s">
        <v>558</v>
      </c>
      <c r="GO63" s="56" t="s">
        <v>7433</v>
      </c>
      <c r="GP63" s="56" t="s">
        <v>7434</v>
      </c>
      <c r="GQ63" s="56" t="s">
        <v>558</v>
      </c>
      <c r="GR63" s="56" t="s">
        <v>558</v>
      </c>
      <c r="GS63" s="56" t="s">
        <v>558</v>
      </c>
      <c r="GT63" s="56" t="s">
        <v>558</v>
      </c>
      <c r="GU63" s="56" t="s">
        <v>558</v>
      </c>
      <c r="GV63" s="56" t="s">
        <v>7435</v>
      </c>
      <c r="GW63" s="56">
        <v>16</v>
      </c>
      <c r="GX63" s="56">
        <v>0</v>
      </c>
      <c r="GY63" s="56">
        <v>0</v>
      </c>
      <c r="GZ63" s="56">
        <v>0</v>
      </c>
      <c r="HA63" s="56">
        <v>16</v>
      </c>
      <c r="HB63" s="56">
        <v>0</v>
      </c>
      <c r="HD63" s="56">
        <f t="shared" si="0"/>
        <v>36671</v>
      </c>
      <c r="HE63" s="56">
        <f t="shared" si="1"/>
        <v>2645</v>
      </c>
      <c r="HF63" s="56">
        <f t="shared" si="2"/>
        <v>54973</v>
      </c>
    </row>
    <row r="64" spans="1:214" ht="12.75" customHeight="1" x14ac:dyDescent="0.3">
      <c r="A64" s="56" t="s">
        <v>225</v>
      </c>
      <c r="B64" s="56">
        <v>4</v>
      </c>
      <c r="C64" s="56" t="s">
        <v>720</v>
      </c>
      <c r="D64" s="56" t="s">
        <v>3721</v>
      </c>
      <c r="E64" s="56" t="s">
        <v>912</v>
      </c>
      <c r="F64" s="56" t="s">
        <v>907</v>
      </c>
      <c r="G64" s="56">
        <v>39</v>
      </c>
      <c r="H64" s="56">
        <v>0</v>
      </c>
      <c r="I64" s="56" t="s">
        <v>6841</v>
      </c>
      <c r="J64" s="56" t="s">
        <v>39</v>
      </c>
      <c r="L64" s="56" t="s">
        <v>344</v>
      </c>
      <c r="M64" s="56">
        <v>0</v>
      </c>
      <c r="N64" s="56">
        <v>0</v>
      </c>
      <c r="O64" s="56">
        <v>0</v>
      </c>
      <c r="P64" s="56">
        <v>5</v>
      </c>
      <c r="Q64" s="56">
        <v>2</v>
      </c>
      <c r="R64" s="56">
        <v>1</v>
      </c>
      <c r="S64" s="56">
        <v>3</v>
      </c>
      <c r="T64" s="56">
        <v>4</v>
      </c>
      <c r="U64" s="56">
        <v>3</v>
      </c>
      <c r="V64" s="56">
        <v>1</v>
      </c>
      <c r="W64" s="56">
        <v>0</v>
      </c>
      <c r="X64" s="56">
        <v>1</v>
      </c>
      <c r="Y64" s="56">
        <v>0</v>
      </c>
      <c r="Z64" s="56">
        <v>0</v>
      </c>
      <c r="AA64" s="56">
        <v>20</v>
      </c>
      <c r="AB64" s="56">
        <v>0</v>
      </c>
      <c r="AC64" s="56">
        <v>0</v>
      </c>
      <c r="AD64" s="56">
        <v>0</v>
      </c>
      <c r="AE64" s="56">
        <v>0</v>
      </c>
      <c r="AF64" s="56">
        <v>0</v>
      </c>
      <c r="AG64" s="56">
        <v>0</v>
      </c>
      <c r="AH64" s="56">
        <v>0</v>
      </c>
      <c r="AI64" s="56">
        <v>0</v>
      </c>
      <c r="AJ64" s="56">
        <v>0</v>
      </c>
      <c r="AK64" s="56">
        <v>0</v>
      </c>
      <c r="AL64" s="56">
        <v>0</v>
      </c>
      <c r="AM64" s="56">
        <v>0</v>
      </c>
      <c r="AN64" s="56">
        <v>0</v>
      </c>
      <c r="AO64" s="56">
        <v>4</v>
      </c>
      <c r="AP64" s="56">
        <v>4</v>
      </c>
      <c r="AQ64" s="56">
        <v>0</v>
      </c>
      <c r="AR64" s="56">
        <v>0</v>
      </c>
      <c r="AS64" s="56">
        <v>0</v>
      </c>
      <c r="AT64" s="56">
        <v>5</v>
      </c>
      <c r="AU64" s="56">
        <v>2</v>
      </c>
      <c r="AV64" s="56">
        <v>1</v>
      </c>
      <c r="AW64" s="56">
        <v>3</v>
      </c>
      <c r="AX64" s="56">
        <v>4</v>
      </c>
      <c r="AY64" s="56">
        <v>3</v>
      </c>
      <c r="AZ64" s="56">
        <v>1</v>
      </c>
      <c r="BA64" s="56">
        <v>0</v>
      </c>
      <c r="BB64" s="56">
        <v>1</v>
      </c>
      <c r="BC64" s="56">
        <v>0</v>
      </c>
      <c r="BD64" s="56">
        <v>4</v>
      </c>
      <c r="BE64" s="56">
        <v>24</v>
      </c>
      <c r="BF64" s="56">
        <v>1</v>
      </c>
      <c r="BG64" s="56">
        <v>0</v>
      </c>
      <c r="BH64" s="56">
        <v>3</v>
      </c>
      <c r="BI64" s="56">
        <v>1</v>
      </c>
      <c r="BJ64" s="56" t="s">
        <v>3614</v>
      </c>
      <c r="BK64" s="56">
        <v>97081</v>
      </c>
      <c r="BL64" s="56" t="s">
        <v>3614</v>
      </c>
      <c r="BM64" s="56">
        <v>155964</v>
      </c>
      <c r="BN64" s="56">
        <v>358</v>
      </c>
      <c r="BO64" s="56">
        <v>428562</v>
      </c>
      <c r="BP64" s="56">
        <v>161568</v>
      </c>
      <c r="BQ64" s="56">
        <v>19</v>
      </c>
      <c r="BR64" s="56">
        <v>72080</v>
      </c>
      <c r="BS64" s="56">
        <v>433304</v>
      </c>
      <c r="BT64" s="56">
        <v>3610</v>
      </c>
      <c r="BU64" s="56">
        <v>135044</v>
      </c>
      <c r="BV64" s="56">
        <v>78494</v>
      </c>
      <c r="BW64" s="56">
        <v>112819</v>
      </c>
      <c r="BX64" s="56">
        <v>30118</v>
      </c>
      <c r="BY64" s="56">
        <v>356475</v>
      </c>
      <c r="BZ64" s="56">
        <v>0</v>
      </c>
      <c r="CA64" s="56">
        <v>360085</v>
      </c>
      <c r="CB64" s="56">
        <v>26</v>
      </c>
      <c r="CC64" s="56">
        <v>19011</v>
      </c>
      <c r="CD64" s="56">
        <v>7050</v>
      </c>
      <c r="CE64" s="56">
        <v>21999</v>
      </c>
      <c r="CF64" s="56">
        <v>3026</v>
      </c>
      <c r="CG64" s="56">
        <v>51086</v>
      </c>
      <c r="CH64" s="56">
        <v>51112</v>
      </c>
      <c r="CI64" s="56">
        <v>499</v>
      </c>
      <c r="CJ64" s="56">
        <v>10021</v>
      </c>
      <c r="CK64" s="56">
        <v>1015</v>
      </c>
      <c r="CL64" s="56">
        <v>0</v>
      </c>
      <c r="CM64" s="56">
        <v>11036</v>
      </c>
      <c r="CN64" s="56">
        <v>0</v>
      </c>
      <c r="CO64" s="56">
        <v>11535</v>
      </c>
      <c r="CP64" s="56">
        <v>8</v>
      </c>
      <c r="CQ64" s="56">
        <v>890</v>
      </c>
      <c r="CR64" s="56">
        <v>8</v>
      </c>
      <c r="CS64" s="56">
        <v>52</v>
      </c>
      <c r="CT64" s="56">
        <v>950</v>
      </c>
      <c r="CU64" s="56">
        <v>958</v>
      </c>
      <c r="CV64" s="56">
        <v>1151</v>
      </c>
      <c r="CW64" s="56">
        <v>45</v>
      </c>
      <c r="CX64" s="56">
        <v>1452</v>
      </c>
      <c r="CY64" s="56">
        <v>0</v>
      </c>
      <c r="CZ64" s="56">
        <v>0</v>
      </c>
      <c r="DA64" s="56">
        <v>0</v>
      </c>
      <c r="DB64" s="56">
        <v>8</v>
      </c>
      <c r="DC64" s="56">
        <v>65</v>
      </c>
      <c r="DD64" s="56">
        <v>73</v>
      </c>
      <c r="DE64" s="56">
        <v>402</v>
      </c>
      <c r="DF64" s="56">
        <v>20770</v>
      </c>
      <c r="DG64" s="56">
        <v>320615</v>
      </c>
      <c r="DH64" s="56">
        <v>107240</v>
      </c>
      <c r="DI64" s="56">
        <v>362980</v>
      </c>
      <c r="DJ64" s="56">
        <v>62006</v>
      </c>
      <c r="DK64" s="56">
        <v>852841</v>
      </c>
      <c r="DL64" s="56">
        <v>20283</v>
      </c>
      <c r="DM64" s="56">
        <v>226</v>
      </c>
      <c r="DN64" s="56">
        <v>1969</v>
      </c>
      <c r="DO64" s="56">
        <v>22478</v>
      </c>
      <c r="DP64" s="56">
        <v>3097</v>
      </c>
      <c r="DQ64" s="56">
        <v>4618</v>
      </c>
      <c r="DR64" s="56">
        <v>4556</v>
      </c>
      <c r="DS64" s="56">
        <v>0</v>
      </c>
      <c r="DT64" s="56">
        <v>0</v>
      </c>
      <c r="DU64" s="56">
        <v>0</v>
      </c>
      <c r="DV64" s="56">
        <v>56421</v>
      </c>
      <c r="DW64" s="56">
        <v>26448</v>
      </c>
      <c r="DX64" s="56">
        <v>56</v>
      </c>
      <c r="DY64" s="56">
        <v>72</v>
      </c>
      <c r="DZ64" s="56">
        <v>85</v>
      </c>
      <c r="EA64" s="56">
        <v>280100</v>
      </c>
      <c r="EB64" s="56">
        <v>3550</v>
      </c>
      <c r="EC64" s="56" t="s">
        <v>778</v>
      </c>
      <c r="ED64" s="56">
        <v>28288</v>
      </c>
      <c r="EE64" s="56">
        <v>605</v>
      </c>
      <c r="EF64" s="56">
        <v>1272224</v>
      </c>
      <c r="EG64" s="56">
        <v>0</v>
      </c>
      <c r="EH64" s="56" t="s">
        <v>56</v>
      </c>
      <c r="EI64" s="56">
        <v>19</v>
      </c>
      <c r="EJ64" s="56">
        <v>150562</v>
      </c>
      <c r="EK64" s="56">
        <v>12</v>
      </c>
      <c r="EL64" s="56">
        <v>53</v>
      </c>
      <c r="EM64" s="56">
        <v>2233254.64</v>
      </c>
      <c r="EN64" s="56">
        <v>533510.22</v>
      </c>
      <c r="EO64" s="56">
        <v>2542</v>
      </c>
      <c r="EP64" s="56">
        <v>128243</v>
      </c>
      <c r="EQ64" s="56">
        <v>49976</v>
      </c>
      <c r="ER64" s="56">
        <v>75907</v>
      </c>
      <c r="ES64" s="56">
        <v>14832</v>
      </c>
      <c r="ET64" s="56">
        <v>17961.169999999998</v>
      </c>
      <c r="EU64" s="56">
        <v>37672</v>
      </c>
      <c r="EV64" s="56">
        <v>199.78</v>
      </c>
      <c r="EW64" s="56">
        <v>2734</v>
      </c>
      <c r="EX64" s="56">
        <v>4000</v>
      </c>
      <c r="EY64" s="56">
        <v>4200</v>
      </c>
      <c r="EZ64" s="56">
        <v>4000</v>
      </c>
      <c r="FA64" s="56">
        <v>0</v>
      </c>
      <c r="FB64" s="56">
        <v>0</v>
      </c>
      <c r="FC64" s="56">
        <v>0</v>
      </c>
      <c r="FD64" s="56">
        <v>0</v>
      </c>
      <c r="FE64" s="56">
        <v>0</v>
      </c>
      <c r="FF64" s="56">
        <v>0</v>
      </c>
      <c r="FG64" s="56">
        <v>342266.95</v>
      </c>
      <c r="FH64" s="56">
        <v>69866.7</v>
      </c>
      <c r="FI64" s="56">
        <v>307906.59999999998</v>
      </c>
      <c r="FJ64" s="56">
        <v>19666.91</v>
      </c>
      <c r="FK64" s="56">
        <v>0</v>
      </c>
      <c r="FL64" s="56">
        <v>760890.11</v>
      </c>
      <c r="FM64" s="56">
        <v>4267362.1300000008</v>
      </c>
      <c r="FN64" s="56">
        <v>27562.14</v>
      </c>
      <c r="FO64" s="56">
        <v>356.88</v>
      </c>
      <c r="FP64" s="56">
        <v>53692.15</v>
      </c>
      <c r="FQ64" s="56">
        <v>1352.85</v>
      </c>
      <c r="FR64" s="56">
        <v>0</v>
      </c>
      <c r="FS64" s="56">
        <v>11490.68</v>
      </c>
      <c r="FT64" s="56">
        <v>0</v>
      </c>
      <c r="FU64" s="56">
        <v>79163.95</v>
      </c>
      <c r="FV64" s="56">
        <v>58554.17</v>
      </c>
      <c r="FW64" s="56">
        <v>232172.82</v>
      </c>
      <c r="FX64" s="56">
        <v>4035189.310000001</v>
      </c>
      <c r="FY64" s="56">
        <v>457178</v>
      </c>
      <c r="FZ64" s="56">
        <v>2277600</v>
      </c>
      <c r="GA64" s="56">
        <v>478900</v>
      </c>
      <c r="GB64" s="56">
        <v>359300</v>
      </c>
      <c r="GC64" s="56">
        <v>1194300</v>
      </c>
      <c r="GD64" s="56">
        <v>4310100</v>
      </c>
      <c r="GE64" s="56">
        <v>288000</v>
      </c>
      <c r="GF64" s="56">
        <v>4022100</v>
      </c>
      <c r="GG64" s="56">
        <v>436000</v>
      </c>
      <c r="GH64" s="56">
        <v>0</v>
      </c>
      <c r="GI64" s="56">
        <v>0</v>
      </c>
      <c r="GJ64" s="56">
        <v>0</v>
      </c>
      <c r="GK64" s="56">
        <v>0</v>
      </c>
      <c r="GL64" s="56">
        <v>0</v>
      </c>
      <c r="GM64" s="56">
        <v>0</v>
      </c>
      <c r="GN64" s="56">
        <v>0</v>
      </c>
      <c r="GO64" s="56" t="s">
        <v>7436</v>
      </c>
      <c r="GP64" s="56" t="s">
        <v>558</v>
      </c>
      <c r="GQ64" s="56" t="s">
        <v>558</v>
      </c>
      <c r="GR64" s="56" t="s">
        <v>558</v>
      </c>
      <c r="GS64" s="56" t="s">
        <v>558</v>
      </c>
      <c r="GT64" s="56" t="s">
        <v>7437</v>
      </c>
      <c r="GU64" s="56" t="s">
        <v>558</v>
      </c>
      <c r="GV64" s="56" t="s">
        <v>558</v>
      </c>
      <c r="GW64" s="56">
        <v>20</v>
      </c>
      <c r="GX64" s="56">
        <v>4</v>
      </c>
      <c r="GY64" s="56">
        <v>20</v>
      </c>
      <c r="GZ64" s="56">
        <v>4</v>
      </c>
      <c r="HA64" s="56">
        <v>0</v>
      </c>
      <c r="HB64" s="56">
        <v>0</v>
      </c>
      <c r="HD64" s="56">
        <f t="shared" si="0"/>
        <v>11535</v>
      </c>
      <c r="HE64" s="56">
        <f t="shared" si="1"/>
        <v>958</v>
      </c>
      <c r="HF64" s="56">
        <f t="shared" si="2"/>
        <v>22478</v>
      </c>
    </row>
    <row r="65" spans="1:214" ht="12.75" customHeight="1" x14ac:dyDescent="0.3">
      <c r="A65" s="56" t="s">
        <v>225</v>
      </c>
      <c r="B65" s="56">
        <v>5</v>
      </c>
      <c r="C65" s="56" t="s">
        <v>720</v>
      </c>
      <c r="D65" s="56" t="s">
        <v>3722</v>
      </c>
      <c r="E65" s="56" t="s">
        <v>913</v>
      </c>
      <c r="F65" s="56" t="s">
        <v>907</v>
      </c>
      <c r="G65" s="56">
        <v>39</v>
      </c>
      <c r="H65" s="56">
        <v>0</v>
      </c>
      <c r="I65" s="56" t="s">
        <v>6841</v>
      </c>
      <c r="J65" s="56" t="s">
        <v>39</v>
      </c>
      <c r="L65" s="56" t="s">
        <v>346</v>
      </c>
      <c r="M65" s="56">
        <v>0</v>
      </c>
      <c r="N65" s="56">
        <v>1</v>
      </c>
      <c r="O65" s="56">
        <v>0</v>
      </c>
      <c r="P65" s="56">
        <v>2</v>
      </c>
      <c r="Q65" s="56">
        <v>0</v>
      </c>
      <c r="R65" s="56">
        <v>0</v>
      </c>
      <c r="S65" s="56">
        <v>4</v>
      </c>
      <c r="T65" s="56">
        <v>2</v>
      </c>
      <c r="U65" s="56">
        <v>1</v>
      </c>
      <c r="V65" s="56">
        <v>2</v>
      </c>
      <c r="W65" s="56">
        <v>1</v>
      </c>
      <c r="X65" s="56">
        <v>0</v>
      </c>
      <c r="Y65" s="56">
        <v>1</v>
      </c>
      <c r="Z65" s="56">
        <v>0</v>
      </c>
      <c r="AA65" s="56">
        <v>14</v>
      </c>
      <c r="AB65" s="56">
        <v>0</v>
      </c>
      <c r="AC65" s="56">
        <v>0</v>
      </c>
      <c r="AD65" s="56">
        <v>0</v>
      </c>
      <c r="AE65" s="56">
        <v>0</v>
      </c>
      <c r="AF65" s="56">
        <v>0</v>
      </c>
      <c r="AG65" s="56">
        <v>0</v>
      </c>
      <c r="AH65" s="56">
        <v>0</v>
      </c>
      <c r="AI65" s="56">
        <v>0</v>
      </c>
      <c r="AJ65" s="56">
        <v>0</v>
      </c>
      <c r="AK65" s="56">
        <v>0</v>
      </c>
      <c r="AL65" s="56">
        <v>0</v>
      </c>
      <c r="AM65" s="56">
        <v>0</v>
      </c>
      <c r="AN65" s="56">
        <v>0</v>
      </c>
      <c r="AO65" s="56">
        <v>0</v>
      </c>
      <c r="AP65" s="56">
        <v>0</v>
      </c>
      <c r="AQ65" s="56">
        <v>0</v>
      </c>
      <c r="AR65" s="56">
        <v>1</v>
      </c>
      <c r="AS65" s="56">
        <v>0</v>
      </c>
      <c r="AT65" s="56">
        <v>2</v>
      </c>
      <c r="AU65" s="56">
        <v>0</v>
      </c>
      <c r="AV65" s="56">
        <v>0</v>
      </c>
      <c r="AW65" s="56">
        <v>4</v>
      </c>
      <c r="AX65" s="56">
        <v>2</v>
      </c>
      <c r="AY65" s="56">
        <v>1</v>
      </c>
      <c r="AZ65" s="56">
        <v>2</v>
      </c>
      <c r="BA65" s="56">
        <v>1</v>
      </c>
      <c r="BB65" s="56">
        <v>0</v>
      </c>
      <c r="BC65" s="56">
        <v>1</v>
      </c>
      <c r="BD65" s="56">
        <v>0</v>
      </c>
      <c r="BE65" s="56">
        <v>14</v>
      </c>
      <c r="BF65" s="56">
        <v>1</v>
      </c>
      <c r="BG65" s="56">
        <v>0</v>
      </c>
      <c r="BH65" s="56" t="s">
        <v>558</v>
      </c>
      <c r="BI65" s="56" t="s">
        <v>558</v>
      </c>
      <c r="BJ65" s="56" t="s">
        <v>3615</v>
      </c>
      <c r="BK65" s="56">
        <v>151422</v>
      </c>
      <c r="BL65" s="56" t="s">
        <v>3615</v>
      </c>
      <c r="BM65" s="56">
        <v>158014</v>
      </c>
      <c r="BN65" s="56">
        <v>161</v>
      </c>
      <c r="BO65" s="56">
        <v>237144</v>
      </c>
      <c r="BP65" s="56">
        <v>66360</v>
      </c>
      <c r="BQ65" s="56">
        <v>13</v>
      </c>
      <c r="BR65" s="56">
        <v>108792</v>
      </c>
      <c r="BS65" s="56">
        <v>323290</v>
      </c>
      <c r="BT65" s="56">
        <v>20436</v>
      </c>
      <c r="BU65" s="56">
        <v>80315</v>
      </c>
      <c r="BV65" s="56">
        <v>48817</v>
      </c>
      <c r="BW65" s="56">
        <v>57010</v>
      </c>
      <c r="BX65" s="56">
        <v>17134</v>
      </c>
      <c r="BY65" s="56">
        <v>203276</v>
      </c>
      <c r="BZ65" s="56">
        <v>93852</v>
      </c>
      <c r="CA65" s="56">
        <v>317564</v>
      </c>
      <c r="CB65" s="56">
        <v>89</v>
      </c>
      <c r="CC65" s="56">
        <v>5826</v>
      </c>
      <c r="CD65" s="56">
        <v>3008</v>
      </c>
      <c r="CE65" s="56">
        <v>5193</v>
      </c>
      <c r="CF65" s="56">
        <v>507</v>
      </c>
      <c r="CG65" s="56">
        <v>14534</v>
      </c>
      <c r="CH65" s="56">
        <v>14623</v>
      </c>
      <c r="CI65" s="56">
        <v>0</v>
      </c>
      <c r="CJ65" s="56">
        <v>8885</v>
      </c>
      <c r="CK65" s="56">
        <v>1868</v>
      </c>
      <c r="CL65" s="56">
        <v>5578</v>
      </c>
      <c r="CM65" s="56">
        <v>16331</v>
      </c>
      <c r="CN65" s="56">
        <v>0</v>
      </c>
      <c r="CO65" s="56">
        <v>16331</v>
      </c>
      <c r="CP65" s="56">
        <v>0</v>
      </c>
      <c r="CQ65" s="56">
        <v>226</v>
      </c>
      <c r="CR65" s="56">
        <v>60</v>
      </c>
      <c r="CS65" s="56">
        <v>0</v>
      </c>
      <c r="CT65" s="56">
        <v>286</v>
      </c>
      <c r="CU65" s="56">
        <v>286</v>
      </c>
      <c r="CV65" s="56">
        <v>2300</v>
      </c>
      <c r="CW65" s="56">
        <v>6244</v>
      </c>
      <c r="CX65" s="56">
        <v>0</v>
      </c>
      <c r="CY65" s="56">
        <v>0</v>
      </c>
      <c r="CZ65" s="56">
        <v>0</v>
      </c>
      <c r="DA65" s="56">
        <v>0</v>
      </c>
      <c r="DB65" s="56">
        <v>6</v>
      </c>
      <c r="DC65" s="56">
        <v>46.8</v>
      </c>
      <c r="DD65" s="56">
        <v>52.8</v>
      </c>
      <c r="DE65" s="56">
        <v>175</v>
      </c>
      <c r="DF65" s="56">
        <v>3074</v>
      </c>
      <c r="DG65" s="56">
        <v>163837</v>
      </c>
      <c r="DH65" s="56">
        <v>54201</v>
      </c>
      <c r="DI65" s="56">
        <v>167405</v>
      </c>
      <c r="DJ65" s="56">
        <v>19981</v>
      </c>
      <c r="DK65" s="56">
        <v>405424</v>
      </c>
      <c r="DL65" s="56">
        <v>7173</v>
      </c>
      <c r="DM65" s="56">
        <v>2136</v>
      </c>
      <c r="DN65" s="56">
        <v>462</v>
      </c>
      <c r="DO65" s="56">
        <v>9771</v>
      </c>
      <c r="DP65" s="56">
        <v>43526</v>
      </c>
      <c r="DQ65" s="56">
        <v>45271</v>
      </c>
      <c r="DR65" s="56">
        <v>0</v>
      </c>
      <c r="DS65" s="56">
        <v>0</v>
      </c>
      <c r="DT65" s="56">
        <v>0</v>
      </c>
      <c r="DU65" s="56">
        <v>0</v>
      </c>
      <c r="DV65" s="56">
        <v>13073</v>
      </c>
      <c r="DW65" s="56" t="s">
        <v>558</v>
      </c>
      <c r="DX65" s="56">
        <v>49</v>
      </c>
      <c r="DY65" s="56">
        <v>63</v>
      </c>
      <c r="DZ65" s="56">
        <v>75</v>
      </c>
      <c r="EA65" s="56">
        <v>98713</v>
      </c>
      <c r="EB65" s="56">
        <v>646</v>
      </c>
      <c r="EC65" s="56" t="s">
        <v>55</v>
      </c>
      <c r="ED65" s="56">
        <v>20324</v>
      </c>
      <c r="EE65" s="56">
        <v>211</v>
      </c>
      <c r="EF65" s="56">
        <v>571906</v>
      </c>
      <c r="EG65" s="56" t="s">
        <v>558</v>
      </c>
      <c r="EH65" s="56" t="s">
        <v>55</v>
      </c>
      <c r="EI65" s="56">
        <v>8</v>
      </c>
      <c r="EJ65" s="56">
        <v>104654</v>
      </c>
      <c r="EK65" s="56">
        <v>184</v>
      </c>
      <c r="EL65" s="56">
        <v>2349</v>
      </c>
      <c r="EM65" s="56">
        <v>1718090</v>
      </c>
      <c r="EN65" s="56">
        <v>748412</v>
      </c>
      <c r="EO65" s="56">
        <v>10233</v>
      </c>
      <c r="EP65" s="56">
        <v>39593</v>
      </c>
      <c r="EQ65" s="56">
        <v>21736</v>
      </c>
      <c r="ER65" s="56">
        <v>26413</v>
      </c>
      <c r="ES65" s="56">
        <v>3827</v>
      </c>
      <c r="ET65" s="56">
        <v>9851</v>
      </c>
      <c r="EU65" s="56">
        <v>11809</v>
      </c>
      <c r="EV65" s="56">
        <v>1695</v>
      </c>
      <c r="EW65" s="56">
        <v>0</v>
      </c>
      <c r="EX65" s="56">
        <v>18884</v>
      </c>
      <c r="EY65" s="56">
        <v>18822</v>
      </c>
      <c r="EZ65" s="56">
        <v>0</v>
      </c>
      <c r="FA65" s="56">
        <v>0</v>
      </c>
      <c r="FB65" s="56">
        <v>0</v>
      </c>
      <c r="FC65" s="56">
        <v>0</v>
      </c>
      <c r="FD65" s="56">
        <v>3400</v>
      </c>
      <c r="FE65" s="56">
        <v>4537</v>
      </c>
      <c r="FF65" s="56">
        <v>0</v>
      </c>
      <c r="FG65" s="56">
        <v>170800</v>
      </c>
      <c r="FH65" s="56">
        <v>101170</v>
      </c>
      <c r="FI65" s="56">
        <v>45219</v>
      </c>
      <c r="FJ65" s="56">
        <v>11671</v>
      </c>
      <c r="FK65" s="56">
        <v>32302</v>
      </c>
      <c r="FL65" s="56">
        <v>440789</v>
      </c>
      <c r="FM65" s="56">
        <v>3268453</v>
      </c>
      <c r="FN65" s="56">
        <v>39260</v>
      </c>
      <c r="FO65" s="56">
        <v>0</v>
      </c>
      <c r="FP65" s="56">
        <v>4239</v>
      </c>
      <c r="FQ65" s="56">
        <v>2202</v>
      </c>
      <c r="FR65" s="56">
        <v>4197</v>
      </c>
      <c r="FS65" s="56">
        <v>2772</v>
      </c>
      <c r="FT65" s="56">
        <v>0</v>
      </c>
      <c r="FU65" s="56">
        <v>47112</v>
      </c>
      <c r="FV65" s="56">
        <v>0</v>
      </c>
      <c r="FW65" s="56">
        <v>99782</v>
      </c>
      <c r="FX65" s="56">
        <v>3168671</v>
      </c>
      <c r="FY65" s="56" t="s">
        <v>558</v>
      </c>
      <c r="FZ65" s="56">
        <v>2023470</v>
      </c>
      <c r="GA65" s="56">
        <v>756369</v>
      </c>
      <c r="GB65" s="56">
        <v>160930</v>
      </c>
      <c r="GC65" s="56">
        <v>696974</v>
      </c>
      <c r="GD65" s="56">
        <v>3637743</v>
      </c>
      <c r="GE65" s="56">
        <v>88210</v>
      </c>
      <c r="GF65" s="56">
        <v>3549533</v>
      </c>
      <c r="GG65" s="56" t="s">
        <v>558</v>
      </c>
      <c r="GH65" s="56">
        <v>0</v>
      </c>
      <c r="GI65" s="56">
        <v>35216</v>
      </c>
      <c r="GJ65" s="56">
        <v>0</v>
      </c>
      <c r="GK65" s="56">
        <v>0</v>
      </c>
      <c r="GL65" s="56">
        <v>0</v>
      </c>
      <c r="GM65" s="56">
        <v>50479</v>
      </c>
      <c r="GN65" s="56">
        <v>85695</v>
      </c>
      <c r="GO65" s="56" t="s">
        <v>558</v>
      </c>
      <c r="GP65" s="56" t="s">
        <v>558</v>
      </c>
      <c r="GQ65" s="56" t="s">
        <v>558</v>
      </c>
      <c r="GR65" s="56" t="s">
        <v>558</v>
      </c>
      <c r="GS65" s="56" t="s">
        <v>7438</v>
      </c>
      <c r="GT65" s="56" t="s">
        <v>558</v>
      </c>
      <c r="GU65" s="56" t="s">
        <v>558</v>
      </c>
      <c r="GV65" s="56" t="s">
        <v>7439</v>
      </c>
      <c r="GW65" s="56">
        <v>14</v>
      </c>
      <c r="GX65" s="56">
        <v>0</v>
      </c>
      <c r="GY65" s="56">
        <v>14</v>
      </c>
      <c r="GZ65" s="56">
        <v>0</v>
      </c>
      <c r="HA65" s="56">
        <v>0</v>
      </c>
      <c r="HB65" s="56">
        <v>0</v>
      </c>
      <c r="HD65" s="56">
        <f t="shared" si="0"/>
        <v>16331</v>
      </c>
      <c r="HE65" s="56">
        <f t="shared" si="1"/>
        <v>286</v>
      </c>
      <c r="HF65" s="56">
        <f t="shared" si="2"/>
        <v>9771</v>
      </c>
    </row>
    <row r="66" spans="1:214" ht="12.75" customHeight="1" x14ac:dyDescent="0.3">
      <c r="A66" s="56" t="s">
        <v>225</v>
      </c>
      <c r="B66" s="56">
        <v>6</v>
      </c>
      <c r="C66" s="56" t="s">
        <v>720</v>
      </c>
      <c r="D66" s="56" t="s">
        <v>3723</v>
      </c>
      <c r="E66" s="56" t="s">
        <v>914</v>
      </c>
      <c r="F66" s="56" t="s">
        <v>907</v>
      </c>
      <c r="G66" s="56">
        <v>39</v>
      </c>
      <c r="H66" s="56">
        <v>0</v>
      </c>
      <c r="I66" s="56" t="s">
        <v>6841</v>
      </c>
      <c r="J66" s="56" t="s">
        <v>39</v>
      </c>
      <c r="L66" s="56" t="s">
        <v>348</v>
      </c>
      <c r="M66" s="56" t="s">
        <v>558</v>
      </c>
      <c r="N66" s="56" t="s">
        <v>558</v>
      </c>
      <c r="O66" s="56" t="s">
        <v>558</v>
      </c>
      <c r="P66" s="56" t="s">
        <v>558</v>
      </c>
      <c r="Q66" s="56" t="s">
        <v>558</v>
      </c>
      <c r="R66" s="56" t="s">
        <v>558</v>
      </c>
      <c r="S66" s="56" t="s">
        <v>558</v>
      </c>
      <c r="T66" s="56" t="s">
        <v>558</v>
      </c>
      <c r="U66" s="56" t="s">
        <v>558</v>
      </c>
      <c r="V66" s="56" t="s">
        <v>558</v>
      </c>
      <c r="W66" s="56" t="s">
        <v>558</v>
      </c>
      <c r="X66" s="56" t="s">
        <v>558</v>
      </c>
      <c r="Y66" s="56" t="s">
        <v>558</v>
      </c>
      <c r="Z66" s="56" t="s">
        <v>558</v>
      </c>
      <c r="AA66" s="56" t="s">
        <v>558</v>
      </c>
      <c r="AB66" s="56" t="s">
        <v>558</v>
      </c>
      <c r="AC66" s="56" t="s">
        <v>558</v>
      </c>
      <c r="AD66" s="56" t="s">
        <v>558</v>
      </c>
      <c r="AE66" s="56" t="s">
        <v>558</v>
      </c>
      <c r="AF66" s="56" t="s">
        <v>558</v>
      </c>
      <c r="AG66" s="56" t="s">
        <v>558</v>
      </c>
      <c r="AH66" s="56" t="s">
        <v>558</v>
      </c>
      <c r="AI66" s="56" t="s">
        <v>558</v>
      </c>
      <c r="AJ66" s="56" t="s">
        <v>558</v>
      </c>
      <c r="AK66" s="56" t="s">
        <v>558</v>
      </c>
      <c r="AL66" s="56" t="s">
        <v>558</v>
      </c>
      <c r="AM66" s="56" t="s">
        <v>558</v>
      </c>
      <c r="AN66" s="56" t="s">
        <v>558</v>
      </c>
      <c r="AO66" s="56" t="s">
        <v>558</v>
      </c>
      <c r="AP66" s="56" t="s">
        <v>558</v>
      </c>
      <c r="AQ66" s="56" t="s">
        <v>558</v>
      </c>
      <c r="AR66" s="56" t="s">
        <v>558</v>
      </c>
      <c r="AS66" s="56" t="s">
        <v>558</v>
      </c>
      <c r="AT66" s="56" t="s">
        <v>558</v>
      </c>
      <c r="AU66" s="56" t="s">
        <v>558</v>
      </c>
      <c r="AV66" s="56" t="s">
        <v>558</v>
      </c>
      <c r="AW66" s="56" t="s">
        <v>558</v>
      </c>
      <c r="AX66" s="56" t="s">
        <v>558</v>
      </c>
      <c r="AY66" s="56" t="s">
        <v>558</v>
      </c>
      <c r="AZ66" s="56" t="s">
        <v>558</v>
      </c>
      <c r="BA66" s="56" t="s">
        <v>558</v>
      </c>
      <c r="BB66" s="56" t="s">
        <v>558</v>
      </c>
      <c r="BC66" s="56" t="s">
        <v>558</v>
      </c>
      <c r="BD66" s="56" t="s">
        <v>558</v>
      </c>
      <c r="BE66" s="56" t="s">
        <v>558</v>
      </c>
      <c r="BF66" s="56" t="s">
        <v>558</v>
      </c>
      <c r="BG66" s="56" t="s">
        <v>558</v>
      </c>
      <c r="BH66" s="56" t="s">
        <v>558</v>
      </c>
      <c r="BI66" s="56" t="s">
        <v>558</v>
      </c>
      <c r="BJ66" s="56" t="s">
        <v>558</v>
      </c>
      <c r="BK66" s="56" t="s">
        <v>558</v>
      </c>
      <c r="BL66" s="56" t="s">
        <v>558</v>
      </c>
      <c r="BM66" s="56" t="s">
        <v>558</v>
      </c>
      <c r="BN66" s="56" t="s">
        <v>558</v>
      </c>
      <c r="BO66" s="56" t="s">
        <v>558</v>
      </c>
      <c r="BP66" s="56" t="s">
        <v>558</v>
      </c>
      <c r="BQ66" s="56" t="s">
        <v>558</v>
      </c>
      <c r="BR66" s="56" t="s">
        <v>558</v>
      </c>
      <c r="BS66" s="56" t="s">
        <v>558</v>
      </c>
      <c r="BT66" s="56" t="s">
        <v>558</v>
      </c>
      <c r="BU66" s="56" t="s">
        <v>558</v>
      </c>
      <c r="BV66" s="56" t="s">
        <v>558</v>
      </c>
      <c r="BW66" s="56" t="s">
        <v>558</v>
      </c>
      <c r="BX66" s="56" t="s">
        <v>558</v>
      </c>
      <c r="BY66" s="56" t="s">
        <v>558</v>
      </c>
      <c r="BZ66" s="56" t="s">
        <v>558</v>
      </c>
      <c r="CA66" s="56" t="s">
        <v>558</v>
      </c>
      <c r="CB66" s="56" t="s">
        <v>558</v>
      </c>
      <c r="CC66" s="56" t="s">
        <v>558</v>
      </c>
      <c r="CD66" s="56" t="s">
        <v>558</v>
      </c>
      <c r="CE66" s="56" t="s">
        <v>558</v>
      </c>
      <c r="CF66" s="56" t="s">
        <v>558</v>
      </c>
      <c r="CG66" s="56" t="s">
        <v>558</v>
      </c>
      <c r="CH66" s="56" t="s">
        <v>558</v>
      </c>
      <c r="CI66" s="56" t="s">
        <v>558</v>
      </c>
      <c r="CJ66" s="56" t="s">
        <v>558</v>
      </c>
      <c r="CK66" s="56" t="s">
        <v>558</v>
      </c>
      <c r="CL66" s="56" t="s">
        <v>558</v>
      </c>
      <c r="CM66" s="56" t="s">
        <v>558</v>
      </c>
      <c r="CN66" s="56" t="s">
        <v>558</v>
      </c>
      <c r="CO66" s="56" t="s">
        <v>558</v>
      </c>
      <c r="CP66" s="56" t="s">
        <v>558</v>
      </c>
      <c r="CQ66" s="56" t="s">
        <v>558</v>
      </c>
      <c r="CR66" s="56" t="s">
        <v>558</v>
      </c>
      <c r="CS66" s="56" t="s">
        <v>558</v>
      </c>
      <c r="CT66" s="56" t="s">
        <v>558</v>
      </c>
      <c r="CU66" s="56" t="s">
        <v>558</v>
      </c>
      <c r="CV66" s="56" t="s">
        <v>558</v>
      </c>
      <c r="CW66" s="56" t="s">
        <v>558</v>
      </c>
      <c r="CX66" s="56" t="s">
        <v>558</v>
      </c>
      <c r="CY66" s="56" t="s">
        <v>558</v>
      </c>
      <c r="CZ66" s="56" t="s">
        <v>558</v>
      </c>
      <c r="DA66" s="56" t="s">
        <v>558</v>
      </c>
      <c r="DB66" s="56" t="s">
        <v>558</v>
      </c>
      <c r="DC66" s="56" t="s">
        <v>558</v>
      </c>
      <c r="DD66" s="56" t="s">
        <v>558</v>
      </c>
      <c r="DE66" s="56" t="s">
        <v>558</v>
      </c>
      <c r="DF66" s="56" t="s">
        <v>558</v>
      </c>
      <c r="DG66" s="56" t="s">
        <v>558</v>
      </c>
      <c r="DH66" s="56" t="s">
        <v>558</v>
      </c>
      <c r="DI66" s="56" t="s">
        <v>558</v>
      </c>
      <c r="DJ66" s="56" t="s">
        <v>558</v>
      </c>
      <c r="DK66" s="56" t="s">
        <v>558</v>
      </c>
      <c r="DL66" s="56" t="s">
        <v>558</v>
      </c>
      <c r="DM66" s="56" t="s">
        <v>558</v>
      </c>
      <c r="DN66" s="56" t="s">
        <v>558</v>
      </c>
      <c r="DO66" s="56" t="s">
        <v>558</v>
      </c>
      <c r="DP66" s="56" t="s">
        <v>558</v>
      </c>
      <c r="DQ66" s="56" t="s">
        <v>558</v>
      </c>
      <c r="DR66" s="56" t="s">
        <v>558</v>
      </c>
      <c r="DS66" s="56" t="s">
        <v>558</v>
      </c>
      <c r="DT66" s="56" t="s">
        <v>558</v>
      </c>
      <c r="DU66" s="56" t="s">
        <v>558</v>
      </c>
      <c r="DV66" s="56" t="s">
        <v>558</v>
      </c>
      <c r="DW66" s="56" t="s">
        <v>558</v>
      </c>
      <c r="DX66" s="56" t="s">
        <v>558</v>
      </c>
      <c r="DY66" s="56" t="s">
        <v>558</v>
      </c>
      <c r="DZ66" s="56" t="s">
        <v>558</v>
      </c>
      <c r="EA66" s="56" t="s">
        <v>558</v>
      </c>
      <c r="EB66" s="56" t="s">
        <v>558</v>
      </c>
      <c r="EC66" s="56" t="s">
        <v>558</v>
      </c>
      <c r="ED66" s="56" t="s">
        <v>558</v>
      </c>
      <c r="EE66" s="56" t="s">
        <v>558</v>
      </c>
      <c r="EF66" s="56" t="s">
        <v>558</v>
      </c>
      <c r="EG66" s="56" t="s">
        <v>558</v>
      </c>
      <c r="EH66" s="56" t="s">
        <v>558</v>
      </c>
      <c r="EI66" s="56" t="s">
        <v>558</v>
      </c>
      <c r="EJ66" s="56" t="s">
        <v>558</v>
      </c>
      <c r="EK66" s="56" t="s">
        <v>558</v>
      </c>
      <c r="EL66" s="56" t="s">
        <v>558</v>
      </c>
      <c r="EM66" s="56" t="s">
        <v>558</v>
      </c>
      <c r="EN66" s="56" t="s">
        <v>558</v>
      </c>
      <c r="EO66" s="56" t="s">
        <v>558</v>
      </c>
      <c r="EP66" s="56" t="s">
        <v>558</v>
      </c>
      <c r="EQ66" s="56" t="s">
        <v>558</v>
      </c>
      <c r="ER66" s="56" t="s">
        <v>558</v>
      </c>
      <c r="ES66" s="56" t="s">
        <v>558</v>
      </c>
      <c r="ET66" s="56" t="s">
        <v>558</v>
      </c>
      <c r="EU66" s="56" t="s">
        <v>558</v>
      </c>
      <c r="EV66" s="56" t="s">
        <v>558</v>
      </c>
      <c r="EW66" s="56" t="s">
        <v>558</v>
      </c>
      <c r="EX66" s="56" t="s">
        <v>558</v>
      </c>
      <c r="EY66" s="56" t="s">
        <v>558</v>
      </c>
      <c r="EZ66" s="56" t="s">
        <v>558</v>
      </c>
      <c r="FA66" s="56" t="s">
        <v>558</v>
      </c>
      <c r="FB66" s="56" t="s">
        <v>558</v>
      </c>
      <c r="FC66" s="56" t="s">
        <v>558</v>
      </c>
      <c r="FD66" s="56" t="s">
        <v>558</v>
      </c>
      <c r="FE66" s="56" t="s">
        <v>558</v>
      </c>
      <c r="FF66" s="56" t="s">
        <v>558</v>
      </c>
      <c r="FG66" s="56" t="s">
        <v>558</v>
      </c>
      <c r="FH66" s="56" t="s">
        <v>558</v>
      </c>
      <c r="FI66" s="56" t="s">
        <v>558</v>
      </c>
      <c r="FJ66" s="56" t="s">
        <v>558</v>
      </c>
      <c r="FK66" s="56" t="s">
        <v>558</v>
      </c>
      <c r="FL66" s="56" t="s">
        <v>558</v>
      </c>
      <c r="FM66" s="56" t="s">
        <v>558</v>
      </c>
      <c r="FN66" s="56" t="s">
        <v>558</v>
      </c>
      <c r="FO66" s="56" t="s">
        <v>558</v>
      </c>
      <c r="FP66" s="56" t="s">
        <v>558</v>
      </c>
      <c r="FQ66" s="56" t="s">
        <v>558</v>
      </c>
      <c r="FR66" s="56" t="s">
        <v>558</v>
      </c>
      <c r="FS66" s="56" t="s">
        <v>558</v>
      </c>
      <c r="FT66" s="56" t="s">
        <v>558</v>
      </c>
      <c r="FU66" s="56" t="s">
        <v>558</v>
      </c>
      <c r="FV66" s="56" t="s">
        <v>558</v>
      </c>
      <c r="FW66" s="56" t="s">
        <v>558</v>
      </c>
      <c r="FX66" s="56" t="s">
        <v>558</v>
      </c>
      <c r="FY66" s="56" t="s">
        <v>558</v>
      </c>
      <c r="FZ66" s="56" t="s">
        <v>558</v>
      </c>
      <c r="GA66" s="56" t="s">
        <v>558</v>
      </c>
      <c r="GB66" s="56" t="s">
        <v>558</v>
      </c>
      <c r="GC66" s="56" t="s">
        <v>558</v>
      </c>
      <c r="GD66" s="56" t="s">
        <v>558</v>
      </c>
      <c r="GE66" s="56" t="s">
        <v>558</v>
      </c>
      <c r="GF66" s="56" t="s">
        <v>558</v>
      </c>
      <c r="GG66" s="56" t="s">
        <v>558</v>
      </c>
      <c r="GH66" s="56" t="s">
        <v>558</v>
      </c>
      <c r="GI66" s="56" t="s">
        <v>558</v>
      </c>
      <c r="GJ66" s="56" t="s">
        <v>558</v>
      </c>
      <c r="GK66" s="56" t="s">
        <v>558</v>
      </c>
      <c r="GL66" s="56" t="s">
        <v>558</v>
      </c>
      <c r="GM66" s="56" t="s">
        <v>558</v>
      </c>
      <c r="GN66" s="56" t="s">
        <v>558</v>
      </c>
      <c r="GO66" s="56" t="s">
        <v>558</v>
      </c>
      <c r="GP66" s="56" t="s">
        <v>558</v>
      </c>
      <c r="GQ66" s="56" t="s">
        <v>558</v>
      </c>
      <c r="GR66" s="56" t="s">
        <v>558</v>
      </c>
      <c r="GS66" s="56" t="s">
        <v>558</v>
      </c>
      <c r="GT66" s="56" t="s">
        <v>558</v>
      </c>
      <c r="GU66" s="56" t="s">
        <v>558</v>
      </c>
      <c r="GV66" s="56" t="s">
        <v>558</v>
      </c>
      <c r="GW66" s="56" t="s">
        <v>558</v>
      </c>
      <c r="GX66" s="56" t="s">
        <v>558</v>
      </c>
      <c r="GY66" s="56" t="s">
        <v>558</v>
      </c>
      <c r="GZ66" s="56" t="s">
        <v>558</v>
      </c>
      <c r="HA66" s="56" t="s">
        <v>558</v>
      </c>
      <c r="HB66" s="56" t="s">
        <v>558</v>
      </c>
      <c r="HD66" s="56" t="str">
        <f t="shared" si="0"/>
        <v>..</v>
      </c>
      <c r="HE66" s="56" t="str">
        <f t="shared" si="1"/>
        <v>..</v>
      </c>
      <c r="HF66" s="56" t="str">
        <f t="shared" si="2"/>
        <v>..</v>
      </c>
    </row>
    <row r="67" spans="1:214" ht="12.75" customHeight="1" x14ac:dyDescent="0.3">
      <c r="A67" s="56" t="s">
        <v>225</v>
      </c>
      <c r="B67" s="56">
        <v>7</v>
      </c>
      <c r="C67" s="56" t="s">
        <v>720</v>
      </c>
      <c r="D67" s="56" t="s">
        <v>3724</v>
      </c>
      <c r="E67" s="56" t="s">
        <v>915</v>
      </c>
      <c r="F67" s="56" t="s">
        <v>907</v>
      </c>
      <c r="G67" s="56">
        <v>39</v>
      </c>
      <c r="H67" s="56">
        <v>0</v>
      </c>
      <c r="I67" s="56" t="s">
        <v>6841</v>
      </c>
      <c r="J67" s="56" t="s">
        <v>39</v>
      </c>
      <c r="L67" s="56" t="s">
        <v>350</v>
      </c>
      <c r="M67" s="56">
        <v>0</v>
      </c>
      <c r="N67" s="56">
        <v>1</v>
      </c>
      <c r="O67" s="56">
        <v>0</v>
      </c>
      <c r="P67" s="56">
        <v>1</v>
      </c>
      <c r="Q67" s="56">
        <v>0</v>
      </c>
      <c r="R67" s="56">
        <v>3</v>
      </c>
      <c r="S67" s="56">
        <v>3</v>
      </c>
      <c r="T67" s="56">
        <v>0</v>
      </c>
      <c r="U67" s="56">
        <v>2</v>
      </c>
      <c r="V67" s="56">
        <v>6</v>
      </c>
      <c r="W67" s="56">
        <v>0</v>
      </c>
      <c r="X67" s="56">
        <v>0</v>
      </c>
      <c r="Y67" s="56">
        <v>0</v>
      </c>
      <c r="Z67" s="56">
        <v>0</v>
      </c>
      <c r="AA67" s="56">
        <v>16</v>
      </c>
      <c r="AB67" s="56">
        <v>0</v>
      </c>
      <c r="AC67" s="56">
        <v>0</v>
      </c>
      <c r="AD67" s="56">
        <v>0</v>
      </c>
      <c r="AE67" s="56">
        <v>0</v>
      </c>
      <c r="AF67" s="56">
        <v>0</v>
      </c>
      <c r="AG67" s="56">
        <v>0</v>
      </c>
      <c r="AH67" s="56">
        <v>0</v>
      </c>
      <c r="AI67" s="56">
        <v>0</v>
      </c>
      <c r="AJ67" s="56">
        <v>0</v>
      </c>
      <c r="AK67" s="56">
        <v>0</v>
      </c>
      <c r="AL67" s="56">
        <v>0</v>
      </c>
      <c r="AM67" s="56">
        <v>0</v>
      </c>
      <c r="AN67" s="56">
        <v>0</v>
      </c>
      <c r="AO67" s="56">
        <v>0</v>
      </c>
      <c r="AP67" s="56">
        <v>0</v>
      </c>
      <c r="AQ67" s="56">
        <v>0</v>
      </c>
      <c r="AR67" s="56">
        <v>1</v>
      </c>
      <c r="AS67" s="56">
        <v>0</v>
      </c>
      <c r="AT67" s="56">
        <v>1</v>
      </c>
      <c r="AU67" s="56">
        <v>0</v>
      </c>
      <c r="AV67" s="56">
        <v>3</v>
      </c>
      <c r="AW67" s="56">
        <v>3</v>
      </c>
      <c r="AX67" s="56">
        <v>0</v>
      </c>
      <c r="AY67" s="56">
        <v>2</v>
      </c>
      <c r="AZ67" s="56">
        <v>6</v>
      </c>
      <c r="BA67" s="56">
        <v>0</v>
      </c>
      <c r="BB67" s="56">
        <v>0</v>
      </c>
      <c r="BC67" s="56">
        <v>0</v>
      </c>
      <c r="BD67" s="56">
        <v>0</v>
      </c>
      <c r="BE67" s="56">
        <v>16</v>
      </c>
      <c r="BF67" s="56">
        <v>0.97949886104783601</v>
      </c>
      <c r="BG67" s="56">
        <v>2.0501138952164009E-2</v>
      </c>
      <c r="BH67" s="56">
        <v>0</v>
      </c>
      <c r="BI67" s="56">
        <v>0</v>
      </c>
      <c r="BJ67" s="56" t="s">
        <v>3616</v>
      </c>
      <c r="BK67" s="56">
        <v>137776</v>
      </c>
      <c r="BL67" s="56" t="s">
        <v>3616</v>
      </c>
      <c r="BM67" s="56">
        <v>336575</v>
      </c>
      <c r="BN67" s="56">
        <v>154</v>
      </c>
      <c r="BO67" s="56">
        <v>247709</v>
      </c>
      <c r="BP67" s="56">
        <v>103632</v>
      </c>
      <c r="BQ67" s="56">
        <v>16</v>
      </c>
      <c r="BR67" s="56">
        <v>276576</v>
      </c>
      <c r="BS67" s="56">
        <v>297577</v>
      </c>
      <c r="BT67" s="56">
        <v>4799</v>
      </c>
      <c r="BU67" s="56">
        <v>95271</v>
      </c>
      <c r="BV67" s="56">
        <v>67784</v>
      </c>
      <c r="BW67" s="56">
        <v>77845</v>
      </c>
      <c r="BX67" s="56">
        <v>55091</v>
      </c>
      <c r="BY67" s="56">
        <v>295991</v>
      </c>
      <c r="BZ67" s="56">
        <v>0</v>
      </c>
      <c r="CA67" s="56">
        <v>300790</v>
      </c>
      <c r="CB67" s="56">
        <v>148</v>
      </c>
      <c r="CC67" s="56">
        <v>5701</v>
      </c>
      <c r="CD67" s="56">
        <v>1938</v>
      </c>
      <c r="CE67" s="56">
        <v>2325</v>
      </c>
      <c r="CF67" s="56">
        <v>490</v>
      </c>
      <c r="CG67" s="56">
        <v>10454</v>
      </c>
      <c r="CH67" s="56">
        <v>10602</v>
      </c>
      <c r="CI67" s="56">
        <v>0</v>
      </c>
      <c r="CJ67" s="56">
        <v>4115</v>
      </c>
      <c r="CK67" s="56">
        <v>1570</v>
      </c>
      <c r="CL67" s="56">
        <v>5755</v>
      </c>
      <c r="CM67" s="56">
        <v>11440</v>
      </c>
      <c r="CN67" s="56">
        <v>0</v>
      </c>
      <c r="CO67" s="56">
        <v>11440</v>
      </c>
      <c r="CP67" s="56">
        <v>0</v>
      </c>
      <c r="CQ67" s="56">
        <v>197</v>
      </c>
      <c r="CR67" s="56">
        <v>0</v>
      </c>
      <c r="CS67" s="56">
        <v>134</v>
      </c>
      <c r="CT67" s="56">
        <v>331</v>
      </c>
      <c r="CU67" s="56">
        <v>331</v>
      </c>
      <c r="CV67" s="56">
        <v>1480</v>
      </c>
      <c r="CW67" s="56">
        <v>0</v>
      </c>
      <c r="CX67" s="56">
        <v>1517</v>
      </c>
      <c r="CY67" s="56">
        <v>0</v>
      </c>
      <c r="CZ67" s="56">
        <v>0</v>
      </c>
      <c r="DA67" s="56">
        <v>0</v>
      </c>
      <c r="DB67" s="56">
        <v>9</v>
      </c>
      <c r="DC67" s="56">
        <v>25.5</v>
      </c>
      <c r="DD67" s="56">
        <v>34.5</v>
      </c>
      <c r="DE67" s="56">
        <v>41</v>
      </c>
      <c r="DF67" s="56">
        <v>3995</v>
      </c>
      <c r="DG67" s="56">
        <v>244933</v>
      </c>
      <c r="DH67" s="56">
        <v>86669</v>
      </c>
      <c r="DI67" s="56">
        <v>201287</v>
      </c>
      <c r="DJ67" s="56">
        <v>116455</v>
      </c>
      <c r="DK67" s="56">
        <v>649344</v>
      </c>
      <c r="DL67" s="56">
        <v>18202</v>
      </c>
      <c r="DM67" s="56">
        <v>1350</v>
      </c>
      <c r="DN67" s="56">
        <v>8141</v>
      </c>
      <c r="DO67" s="56">
        <v>27693</v>
      </c>
      <c r="DP67" s="56">
        <v>4522</v>
      </c>
      <c r="DQ67" s="56">
        <v>0</v>
      </c>
      <c r="DR67" s="56">
        <v>6069</v>
      </c>
      <c r="DS67" s="56">
        <v>0</v>
      </c>
      <c r="DT67" s="56">
        <v>0</v>
      </c>
      <c r="DU67" s="56">
        <v>0</v>
      </c>
      <c r="DV67" s="56">
        <v>18076</v>
      </c>
      <c r="DW67" s="56">
        <v>9101</v>
      </c>
      <c r="DX67" s="56">
        <v>65</v>
      </c>
      <c r="DY67" s="56">
        <v>78</v>
      </c>
      <c r="DZ67" s="56">
        <v>87</v>
      </c>
      <c r="EA67" s="56">
        <v>146501</v>
      </c>
      <c r="EB67" s="56">
        <v>2125</v>
      </c>
      <c r="EC67" s="56" t="s">
        <v>55</v>
      </c>
      <c r="ED67" s="56">
        <v>19779</v>
      </c>
      <c r="EE67" s="56">
        <v>259</v>
      </c>
      <c r="EF67" s="56">
        <v>677538</v>
      </c>
      <c r="EG67" s="56">
        <v>0</v>
      </c>
      <c r="EH67" s="56" t="s">
        <v>55</v>
      </c>
      <c r="EI67" s="56">
        <v>1</v>
      </c>
      <c r="EJ67" s="56">
        <v>110879</v>
      </c>
      <c r="EK67" s="56">
        <v>10</v>
      </c>
      <c r="EL67" s="56">
        <v>14</v>
      </c>
      <c r="EM67" s="56">
        <v>1199403</v>
      </c>
      <c r="EN67" s="56">
        <v>855309</v>
      </c>
      <c r="EO67" s="56">
        <v>10841</v>
      </c>
      <c r="EP67" s="56">
        <v>47273</v>
      </c>
      <c r="EQ67" s="56">
        <v>14172</v>
      </c>
      <c r="ER67" s="56">
        <v>11622</v>
      </c>
      <c r="ES67" s="56">
        <v>955</v>
      </c>
      <c r="ET67" s="56">
        <v>14500</v>
      </c>
      <c r="EU67" s="56">
        <v>8462</v>
      </c>
      <c r="EV67" s="56">
        <v>0</v>
      </c>
      <c r="EW67" s="56">
        <v>1126</v>
      </c>
      <c r="EX67" s="56">
        <v>11652</v>
      </c>
      <c r="EY67" s="56">
        <v>0</v>
      </c>
      <c r="EZ67" s="56" t="s">
        <v>3613</v>
      </c>
      <c r="FA67" s="56">
        <v>0</v>
      </c>
      <c r="FB67" s="56">
        <v>0</v>
      </c>
      <c r="FC67" s="56">
        <v>0</v>
      </c>
      <c r="FD67" s="56">
        <v>12921</v>
      </c>
      <c r="FE67" s="56">
        <v>5452</v>
      </c>
      <c r="FF67" s="56">
        <v>0</v>
      </c>
      <c r="FG67" s="56">
        <v>138976</v>
      </c>
      <c r="FH67" s="56">
        <v>76899</v>
      </c>
      <c r="FI67" s="56">
        <v>45352</v>
      </c>
      <c r="FJ67" s="56">
        <v>12472</v>
      </c>
      <c r="FK67" s="56">
        <v>83117</v>
      </c>
      <c r="FL67" s="56">
        <v>292067</v>
      </c>
      <c r="FM67" s="56">
        <v>2703595</v>
      </c>
      <c r="FN67" s="56">
        <v>16920</v>
      </c>
      <c r="FO67" s="56">
        <v>0</v>
      </c>
      <c r="FP67" s="56">
        <v>14876</v>
      </c>
      <c r="FQ67" s="56">
        <v>1339</v>
      </c>
      <c r="FR67" s="56">
        <v>0</v>
      </c>
      <c r="FS67" s="56">
        <v>4015</v>
      </c>
      <c r="FT67" s="56">
        <v>0</v>
      </c>
      <c r="FU67" s="56">
        <v>88299</v>
      </c>
      <c r="FV67" s="56">
        <v>35858</v>
      </c>
      <c r="FW67" s="56">
        <v>161307</v>
      </c>
      <c r="FX67" s="56">
        <v>2542288</v>
      </c>
      <c r="FY67" s="56">
        <v>619186</v>
      </c>
      <c r="FZ67" s="56">
        <v>1421782</v>
      </c>
      <c r="GA67" s="56">
        <v>693590</v>
      </c>
      <c r="GB67" s="56">
        <v>300838</v>
      </c>
      <c r="GC67" s="56">
        <v>470090</v>
      </c>
      <c r="GD67" s="56">
        <v>2886300</v>
      </c>
      <c r="GE67" s="56">
        <v>378420</v>
      </c>
      <c r="GF67" s="56">
        <v>2507880</v>
      </c>
      <c r="GG67" s="56">
        <v>619186</v>
      </c>
      <c r="GH67" s="56">
        <v>0</v>
      </c>
      <c r="GI67" s="56">
        <v>34168</v>
      </c>
      <c r="GJ67" s="56">
        <v>0</v>
      </c>
      <c r="GK67" s="56">
        <v>0</v>
      </c>
      <c r="GL67" s="56">
        <v>0</v>
      </c>
      <c r="GM67" s="56">
        <v>0</v>
      </c>
      <c r="GN67" s="56">
        <v>34168</v>
      </c>
      <c r="GO67" s="56" t="s">
        <v>558</v>
      </c>
      <c r="GP67" s="56" t="s">
        <v>558</v>
      </c>
      <c r="GQ67" s="56" t="s">
        <v>558</v>
      </c>
      <c r="GR67" s="56" t="s">
        <v>558</v>
      </c>
      <c r="GS67" s="56" t="s">
        <v>558</v>
      </c>
      <c r="GT67" s="56" t="s">
        <v>558</v>
      </c>
      <c r="GU67" s="56" t="s">
        <v>558</v>
      </c>
      <c r="GV67" s="56" t="s">
        <v>558</v>
      </c>
      <c r="GW67" s="56">
        <v>16</v>
      </c>
      <c r="GX67" s="56">
        <v>0</v>
      </c>
      <c r="GY67" s="56">
        <v>16</v>
      </c>
      <c r="GZ67" s="56">
        <v>0</v>
      </c>
      <c r="HA67" s="56">
        <v>0</v>
      </c>
      <c r="HB67" s="56">
        <v>0</v>
      </c>
      <c r="HD67" s="56">
        <f t="shared" si="0"/>
        <v>11440</v>
      </c>
      <c r="HE67" s="56">
        <f t="shared" si="1"/>
        <v>331</v>
      </c>
      <c r="HF67" s="56">
        <f t="shared" si="2"/>
        <v>27693</v>
      </c>
    </row>
    <row r="68" spans="1:214" ht="12.75" customHeight="1" x14ac:dyDescent="0.3">
      <c r="A68" s="56" t="s">
        <v>225</v>
      </c>
      <c r="B68" s="56">
        <v>8</v>
      </c>
      <c r="C68" s="56" t="s">
        <v>720</v>
      </c>
      <c r="D68" s="56" t="s">
        <v>3725</v>
      </c>
      <c r="E68" s="56" t="s">
        <v>916</v>
      </c>
      <c r="F68" s="56" t="s">
        <v>908</v>
      </c>
      <c r="G68" s="56">
        <v>21.25</v>
      </c>
      <c r="H68" s="56">
        <v>0</v>
      </c>
      <c r="I68" s="56" t="s">
        <v>6841</v>
      </c>
      <c r="J68" s="56" t="s">
        <v>39</v>
      </c>
      <c r="L68" s="56" t="s">
        <v>671</v>
      </c>
      <c r="M68" s="56" t="s">
        <v>558</v>
      </c>
      <c r="N68" s="56" t="s">
        <v>558</v>
      </c>
      <c r="O68" s="56" t="s">
        <v>558</v>
      </c>
      <c r="P68" s="56" t="s">
        <v>558</v>
      </c>
      <c r="Q68" s="56" t="s">
        <v>558</v>
      </c>
      <c r="R68" s="56" t="s">
        <v>558</v>
      </c>
      <c r="S68" s="56" t="s">
        <v>558</v>
      </c>
      <c r="T68" s="56" t="s">
        <v>558</v>
      </c>
      <c r="U68" s="56" t="s">
        <v>558</v>
      </c>
      <c r="V68" s="56" t="s">
        <v>558</v>
      </c>
      <c r="W68" s="56" t="s">
        <v>558</v>
      </c>
      <c r="X68" s="56" t="s">
        <v>558</v>
      </c>
      <c r="Y68" s="56" t="s">
        <v>558</v>
      </c>
      <c r="Z68" s="56" t="s">
        <v>558</v>
      </c>
      <c r="AA68" s="56" t="s">
        <v>558</v>
      </c>
      <c r="AB68" s="56" t="s">
        <v>558</v>
      </c>
      <c r="AC68" s="56" t="s">
        <v>558</v>
      </c>
      <c r="AD68" s="56" t="s">
        <v>558</v>
      </c>
      <c r="AE68" s="56" t="s">
        <v>558</v>
      </c>
      <c r="AF68" s="56" t="s">
        <v>558</v>
      </c>
      <c r="AG68" s="56" t="s">
        <v>558</v>
      </c>
      <c r="AH68" s="56" t="s">
        <v>558</v>
      </c>
      <c r="AI68" s="56" t="s">
        <v>558</v>
      </c>
      <c r="AJ68" s="56" t="s">
        <v>558</v>
      </c>
      <c r="AK68" s="56" t="s">
        <v>558</v>
      </c>
      <c r="AL68" s="56" t="s">
        <v>558</v>
      </c>
      <c r="AM68" s="56" t="s">
        <v>558</v>
      </c>
      <c r="AN68" s="56" t="s">
        <v>558</v>
      </c>
      <c r="AO68" s="56" t="s">
        <v>558</v>
      </c>
      <c r="AP68" s="56" t="s">
        <v>558</v>
      </c>
      <c r="AQ68" s="56" t="s">
        <v>558</v>
      </c>
      <c r="AR68" s="56" t="s">
        <v>558</v>
      </c>
      <c r="AS68" s="56" t="s">
        <v>558</v>
      </c>
      <c r="AT68" s="56" t="s">
        <v>558</v>
      </c>
      <c r="AU68" s="56" t="s">
        <v>558</v>
      </c>
      <c r="AV68" s="56" t="s">
        <v>558</v>
      </c>
      <c r="AW68" s="56" t="s">
        <v>558</v>
      </c>
      <c r="AX68" s="56" t="s">
        <v>558</v>
      </c>
      <c r="AY68" s="56" t="s">
        <v>558</v>
      </c>
      <c r="AZ68" s="56" t="s">
        <v>558</v>
      </c>
      <c r="BA68" s="56" t="s">
        <v>558</v>
      </c>
      <c r="BB68" s="56" t="s">
        <v>558</v>
      </c>
      <c r="BC68" s="56" t="s">
        <v>558</v>
      </c>
      <c r="BD68" s="56" t="s">
        <v>558</v>
      </c>
      <c r="BE68" s="56" t="s">
        <v>558</v>
      </c>
      <c r="BF68" s="56" t="s">
        <v>558</v>
      </c>
      <c r="BG68" s="56" t="s">
        <v>558</v>
      </c>
      <c r="BH68" s="56" t="s">
        <v>558</v>
      </c>
      <c r="BI68" s="56" t="s">
        <v>558</v>
      </c>
      <c r="BJ68" s="56" t="s">
        <v>558</v>
      </c>
      <c r="BK68" s="56" t="s">
        <v>558</v>
      </c>
      <c r="BL68" s="56" t="s">
        <v>558</v>
      </c>
      <c r="BM68" s="56" t="s">
        <v>558</v>
      </c>
      <c r="BN68" s="56" t="s">
        <v>558</v>
      </c>
      <c r="BO68" s="56" t="s">
        <v>558</v>
      </c>
      <c r="BP68" s="56" t="s">
        <v>558</v>
      </c>
      <c r="BQ68" s="56" t="s">
        <v>558</v>
      </c>
      <c r="BR68" s="56" t="s">
        <v>558</v>
      </c>
      <c r="BS68" s="56" t="s">
        <v>558</v>
      </c>
      <c r="BT68" s="56" t="s">
        <v>558</v>
      </c>
      <c r="BU68" s="56" t="s">
        <v>558</v>
      </c>
      <c r="BV68" s="56" t="s">
        <v>558</v>
      </c>
      <c r="BW68" s="56" t="s">
        <v>558</v>
      </c>
      <c r="BX68" s="56" t="s">
        <v>558</v>
      </c>
      <c r="BY68" s="56" t="s">
        <v>558</v>
      </c>
      <c r="BZ68" s="56" t="s">
        <v>558</v>
      </c>
      <c r="CA68" s="56" t="s">
        <v>558</v>
      </c>
      <c r="CB68" s="56" t="s">
        <v>558</v>
      </c>
      <c r="CC68" s="56" t="s">
        <v>558</v>
      </c>
      <c r="CD68" s="56" t="s">
        <v>558</v>
      </c>
      <c r="CE68" s="56" t="s">
        <v>558</v>
      </c>
      <c r="CF68" s="56" t="s">
        <v>558</v>
      </c>
      <c r="CG68" s="56" t="s">
        <v>558</v>
      </c>
      <c r="CH68" s="56" t="s">
        <v>558</v>
      </c>
      <c r="CI68" s="56" t="s">
        <v>558</v>
      </c>
      <c r="CJ68" s="56" t="s">
        <v>558</v>
      </c>
      <c r="CK68" s="56" t="s">
        <v>558</v>
      </c>
      <c r="CL68" s="56" t="s">
        <v>558</v>
      </c>
      <c r="CM68" s="56" t="s">
        <v>558</v>
      </c>
      <c r="CN68" s="56" t="s">
        <v>558</v>
      </c>
      <c r="CO68" s="56" t="s">
        <v>558</v>
      </c>
      <c r="CP68" s="56" t="s">
        <v>558</v>
      </c>
      <c r="CQ68" s="56" t="s">
        <v>558</v>
      </c>
      <c r="CR68" s="56" t="s">
        <v>558</v>
      </c>
      <c r="CS68" s="56" t="s">
        <v>558</v>
      </c>
      <c r="CT68" s="56" t="s">
        <v>558</v>
      </c>
      <c r="CU68" s="56" t="s">
        <v>558</v>
      </c>
      <c r="CV68" s="56" t="s">
        <v>558</v>
      </c>
      <c r="CW68" s="56" t="s">
        <v>558</v>
      </c>
      <c r="CX68" s="56" t="s">
        <v>558</v>
      </c>
      <c r="CY68" s="56" t="s">
        <v>558</v>
      </c>
      <c r="CZ68" s="56" t="s">
        <v>558</v>
      </c>
      <c r="DA68" s="56" t="s">
        <v>558</v>
      </c>
      <c r="DB68" s="56" t="s">
        <v>558</v>
      </c>
      <c r="DC68" s="56" t="s">
        <v>558</v>
      </c>
      <c r="DD68" s="56" t="s">
        <v>558</v>
      </c>
      <c r="DE68" s="56" t="s">
        <v>558</v>
      </c>
      <c r="DF68" s="56" t="s">
        <v>558</v>
      </c>
      <c r="DG68" s="56" t="s">
        <v>558</v>
      </c>
      <c r="DH68" s="56" t="s">
        <v>558</v>
      </c>
      <c r="DI68" s="56" t="s">
        <v>558</v>
      </c>
      <c r="DJ68" s="56" t="s">
        <v>558</v>
      </c>
      <c r="DK68" s="56" t="s">
        <v>558</v>
      </c>
      <c r="DL68" s="56" t="s">
        <v>558</v>
      </c>
      <c r="DM68" s="56" t="s">
        <v>558</v>
      </c>
      <c r="DN68" s="56" t="s">
        <v>558</v>
      </c>
      <c r="DO68" s="56" t="s">
        <v>558</v>
      </c>
      <c r="DP68" s="56" t="s">
        <v>558</v>
      </c>
      <c r="DQ68" s="56" t="s">
        <v>558</v>
      </c>
      <c r="DR68" s="56" t="s">
        <v>558</v>
      </c>
      <c r="DS68" s="56" t="s">
        <v>558</v>
      </c>
      <c r="DT68" s="56" t="s">
        <v>558</v>
      </c>
      <c r="DU68" s="56" t="s">
        <v>558</v>
      </c>
      <c r="DV68" s="56" t="s">
        <v>558</v>
      </c>
      <c r="DW68" s="56" t="s">
        <v>558</v>
      </c>
      <c r="DX68" s="56" t="s">
        <v>558</v>
      </c>
      <c r="DY68" s="56" t="s">
        <v>558</v>
      </c>
      <c r="DZ68" s="56" t="s">
        <v>558</v>
      </c>
      <c r="EA68" s="56" t="s">
        <v>558</v>
      </c>
      <c r="EB68" s="56" t="s">
        <v>558</v>
      </c>
      <c r="EC68" s="56" t="s">
        <v>558</v>
      </c>
      <c r="ED68" s="56" t="s">
        <v>558</v>
      </c>
      <c r="EE68" s="56" t="s">
        <v>558</v>
      </c>
      <c r="EF68" s="56" t="s">
        <v>558</v>
      </c>
      <c r="EG68" s="56" t="s">
        <v>558</v>
      </c>
      <c r="EH68" s="56" t="s">
        <v>558</v>
      </c>
      <c r="EI68" s="56" t="s">
        <v>558</v>
      </c>
      <c r="EJ68" s="56" t="s">
        <v>558</v>
      </c>
      <c r="EK68" s="56" t="s">
        <v>558</v>
      </c>
      <c r="EL68" s="56" t="s">
        <v>558</v>
      </c>
      <c r="EM68" s="56" t="s">
        <v>558</v>
      </c>
      <c r="EN68" s="56" t="s">
        <v>558</v>
      </c>
      <c r="EO68" s="56" t="s">
        <v>558</v>
      </c>
      <c r="EP68" s="56" t="s">
        <v>558</v>
      </c>
      <c r="EQ68" s="56" t="s">
        <v>558</v>
      </c>
      <c r="ER68" s="56" t="s">
        <v>558</v>
      </c>
      <c r="ES68" s="56" t="s">
        <v>558</v>
      </c>
      <c r="ET68" s="56" t="s">
        <v>558</v>
      </c>
      <c r="EU68" s="56" t="s">
        <v>558</v>
      </c>
      <c r="EV68" s="56" t="s">
        <v>558</v>
      </c>
      <c r="EW68" s="56" t="s">
        <v>558</v>
      </c>
      <c r="EX68" s="56" t="s">
        <v>558</v>
      </c>
      <c r="EY68" s="56" t="s">
        <v>558</v>
      </c>
      <c r="EZ68" s="56" t="s">
        <v>558</v>
      </c>
      <c r="FA68" s="56" t="s">
        <v>558</v>
      </c>
      <c r="FB68" s="56" t="s">
        <v>558</v>
      </c>
      <c r="FC68" s="56" t="s">
        <v>558</v>
      </c>
      <c r="FD68" s="56" t="s">
        <v>558</v>
      </c>
      <c r="FE68" s="56" t="s">
        <v>558</v>
      </c>
      <c r="FF68" s="56" t="s">
        <v>558</v>
      </c>
      <c r="FG68" s="56" t="s">
        <v>558</v>
      </c>
      <c r="FH68" s="56" t="s">
        <v>558</v>
      </c>
      <c r="FI68" s="56" t="s">
        <v>558</v>
      </c>
      <c r="FJ68" s="56" t="s">
        <v>558</v>
      </c>
      <c r="FK68" s="56" t="s">
        <v>558</v>
      </c>
      <c r="FL68" s="56" t="s">
        <v>558</v>
      </c>
      <c r="FM68" s="56" t="s">
        <v>558</v>
      </c>
      <c r="FN68" s="56" t="s">
        <v>558</v>
      </c>
      <c r="FO68" s="56" t="s">
        <v>558</v>
      </c>
      <c r="FP68" s="56" t="s">
        <v>558</v>
      </c>
      <c r="FQ68" s="56" t="s">
        <v>558</v>
      </c>
      <c r="FR68" s="56" t="s">
        <v>558</v>
      </c>
      <c r="FS68" s="56" t="s">
        <v>558</v>
      </c>
      <c r="FT68" s="56" t="s">
        <v>558</v>
      </c>
      <c r="FU68" s="56" t="s">
        <v>558</v>
      </c>
      <c r="FV68" s="56" t="s">
        <v>558</v>
      </c>
      <c r="FW68" s="56" t="s">
        <v>558</v>
      </c>
      <c r="FX68" s="56" t="s">
        <v>558</v>
      </c>
      <c r="FY68" s="56" t="s">
        <v>558</v>
      </c>
      <c r="FZ68" s="56" t="s">
        <v>558</v>
      </c>
      <c r="GA68" s="56" t="s">
        <v>558</v>
      </c>
      <c r="GB68" s="56" t="s">
        <v>558</v>
      </c>
      <c r="GC68" s="56" t="s">
        <v>558</v>
      </c>
      <c r="GD68" s="56" t="s">
        <v>558</v>
      </c>
      <c r="GE68" s="56" t="s">
        <v>558</v>
      </c>
      <c r="GF68" s="56" t="s">
        <v>558</v>
      </c>
      <c r="GG68" s="56" t="s">
        <v>558</v>
      </c>
      <c r="GH68" s="56" t="s">
        <v>558</v>
      </c>
      <c r="GI68" s="56" t="s">
        <v>558</v>
      </c>
      <c r="GJ68" s="56" t="s">
        <v>558</v>
      </c>
      <c r="GK68" s="56" t="s">
        <v>558</v>
      </c>
      <c r="GL68" s="56" t="s">
        <v>558</v>
      </c>
      <c r="GM68" s="56" t="s">
        <v>558</v>
      </c>
      <c r="GN68" s="56" t="s">
        <v>558</v>
      </c>
      <c r="GO68" s="56" t="s">
        <v>558</v>
      </c>
      <c r="GP68" s="56" t="s">
        <v>558</v>
      </c>
      <c r="GQ68" s="56" t="s">
        <v>558</v>
      </c>
      <c r="GR68" s="56" t="s">
        <v>558</v>
      </c>
      <c r="GS68" s="56" t="s">
        <v>558</v>
      </c>
      <c r="GT68" s="56" t="s">
        <v>558</v>
      </c>
      <c r="GU68" s="56" t="s">
        <v>558</v>
      </c>
      <c r="GV68" s="56" t="s">
        <v>558</v>
      </c>
      <c r="GW68" s="56" t="s">
        <v>558</v>
      </c>
      <c r="GX68" s="56" t="s">
        <v>558</v>
      </c>
      <c r="GY68" s="56" t="s">
        <v>558</v>
      </c>
      <c r="GZ68" s="56" t="s">
        <v>558</v>
      </c>
      <c r="HA68" s="56" t="s">
        <v>558</v>
      </c>
      <c r="HB68" s="56" t="s">
        <v>558</v>
      </c>
      <c r="HD68" s="56" t="str">
        <f t="shared" ref="HD68:HD131" si="3">IFERROR(CI68+CJ68+CK68+CL68+CN68,"..")</f>
        <v>..</v>
      </c>
      <c r="HE68" s="56" t="str">
        <f t="shared" ref="HE68:HE131" si="4">IFERROR(CP68+CQ68+CR68+CS68,"..")</f>
        <v>..</v>
      </c>
      <c r="HF68" s="56" t="str">
        <f t="shared" ref="HF68:HF131" si="5">IFERROR(DL68+DM68+DN68,"..")</f>
        <v>..</v>
      </c>
    </row>
    <row r="69" spans="1:214" ht="12.75" customHeight="1" x14ac:dyDescent="0.3">
      <c r="A69" s="56" t="s">
        <v>225</v>
      </c>
      <c r="B69" s="56">
        <v>9</v>
      </c>
      <c r="C69" s="56" t="s">
        <v>720</v>
      </c>
      <c r="D69" s="56" t="s">
        <v>3726</v>
      </c>
      <c r="E69" s="56" t="s">
        <v>917</v>
      </c>
      <c r="F69" s="56" t="s">
        <v>908</v>
      </c>
      <c r="G69" s="56">
        <v>21</v>
      </c>
      <c r="H69" s="56">
        <v>0</v>
      </c>
      <c r="I69" s="56" t="s">
        <v>6841</v>
      </c>
      <c r="J69" s="56" t="s">
        <v>39</v>
      </c>
      <c r="L69" s="56" t="s">
        <v>673</v>
      </c>
      <c r="M69" s="56">
        <v>0</v>
      </c>
      <c r="N69" s="56">
        <v>0</v>
      </c>
      <c r="O69" s="56">
        <v>0</v>
      </c>
      <c r="P69" s="56">
        <v>1</v>
      </c>
      <c r="Q69" s="56">
        <v>0</v>
      </c>
      <c r="R69" s="56">
        <v>6</v>
      </c>
      <c r="S69" s="56">
        <v>1</v>
      </c>
      <c r="T69" s="56">
        <v>3</v>
      </c>
      <c r="U69" s="56">
        <v>2</v>
      </c>
      <c r="V69" s="56">
        <v>3</v>
      </c>
      <c r="W69" s="56">
        <v>4</v>
      </c>
      <c r="X69" s="56">
        <v>0</v>
      </c>
      <c r="Y69" s="56">
        <v>0</v>
      </c>
      <c r="Z69" s="56">
        <v>2</v>
      </c>
      <c r="AA69" s="56">
        <v>22</v>
      </c>
      <c r="AB69" s="56">
        <v>0</v>
      </c>
      <c r="AC69" s="56">
        <v>0</v>
      </c>
      <c r="AD69" s="56">
        <v>0</v>
      </c>
      <c r="AE69" s="56">
        <v>0</v>
      </c>
      <c r="AF69" s="56">
        <v>0</v>
      </c>
      <c r="AG69" s="56">
        <v>0</v>
      </c>
      <c r="AH69" s="56">
        <v>0</v>
      </c>
      <c r="AI69" s="56">
        <v>0</v>
      </c>
      <c r="AJ69" s="56">
        <v>0</v>
      </c>
      <c r="AK69" s="56">
        <v>0</v>
      </c>
      <c r="AL69" s="56">
        <v>0</v>
      </c>
      <c r="AM69" s="56">
        <v>0</v>
      </c>
      <c r="AN69" s="56">
        <v>0</v>
      </c>
      <c r="AO69" s="56">
        <v>0</v>
      </c>
      <c r="AP69" s="56">
        <v>0</v>
      </c>
      <c r="AQ69" s="56">
        <v>0</v>
      </c>
      <c r="AR69" s="56">
        <v>0</v>
      </c>
      <c r="AS69" s="56">
        <v>0</v>
      </c>
      <c r="AT69" s="56">
        <v>1</v>
      </c>
      <c r="AU69" s="56">
        <v>0</v>
      </c>
      <c r="AV69" s="56">
        <v>6</v>
      </c>
      <c r="AW69" s="56">
        <v>1</v>
      </c>
      <c r="AX69" s="56">
        <v>3</v>
      </c>
      <c r="AY69" s="56">
        <v>2</v>
      </c>
      <c r="AZ69" s="56">
        <v>3</v>
      </c>
      <c r="BA69" s="56">
        <v>4</v>
      </c>
      <c r="BB69" s="56">
        <v>0</v>
      </c>
      <c r="BC69" s="56">
        <v>0</v>
      </c>
      <c r="BD69" s="56">
        <v>2</v>
      </c>
      <c r="BE69" s="56">
        <v>22</v>
      </c>
      <c r="BF69" s="56">
        <v>1</v>
      </c>
      <c r="BG69" s="56">
        <v>0</v>
      </c>
      <c r="BH69" s="56">
        <v>0</v>
      </c>
      <c r="BI69" s="56">
        <v>0</v>
      </c>
      <c r="BJ69" s="56" t="s">
        <v>2123</v>
      </c>
      <c r="BK69" s="56">
        <v>140316</v>
      </c>
      <c r="BL69" s="56" t="s">
        <v>2123</v>
      </c>
      <c r="BM69" s="56">
        <v>221250</v>
      </c>
      <c r="BN69" s="56">
        <v>212</v>
      </c>
      <c r="BO69" s="56">
        <v>336179</v>
      </c>
      <c r="BP69" s="56">
        <v>69857</v>
      </c>
      <c r="BQ69" s="56">
        <v>22</v>
      </c>
      <c r="BR69" s="56" t="s">
        <v>558</v>
      </c>
      <c r="BS69" s="56">
        <v>244279</v>
      </c>
      <c r="BT69" s="56">
        <v>8783</v>
      </c>
      <c r="BU69" s="56">
        <v>80293</v>
      </c>
      <c r="BV69" s="56">
        <v>60821</v>
      </c>
      <c r="BW69" s="56">
        <v>50872</v>
      </c>
      <c r="BX69" s="56">
        <v>13894</v>
      </c>
      <c r="BY69" s="56">
        <v>205880</v>
      </c>
      <c r="BZ69" s="56">
        <v>12313</v>
      </c>
      <c r="CA69" s="56">
        <v>226976</v>
      </c>
      <c r="CB69" s="56">
        <v>176</v>
      </c>
      <c r="CC69" s="56">
        <v>9372</v>
      </c>
      <c r="CD69" s="56">
        <v>6240</v>
      </c>
      <c r="CE69" s="56">
        <v>5596</v>
      </c>
      <c r="CF69" s="56">
        <v>492</v>
      </c>
      <c r="CG69" s="56">
        <v>21700</v>
      </c>
      <c r="CH69" s="56">
        <v>21876</v>
      </c>
      <c r="CI69" s="56">
        <v>0</v>
      </c>
      <c r="CJ69" s="56">
        <v>5780</v>
      </c>
      <c r="CK69" s="56">
        <v>644</v>
      </c>
      <c r="CL69" s="56">
        <v>11032</v>
      </c>
      <c r="CM69" s="56">
        <v>17456</v>
      </c>
      <c r="CN69" s="56">
        <v>0</v>
      </c>
      <c r="CO69" s="56">
        <v>17456</v>
      </c>
      <c r="CP69" s="56">
        <v>0</v>
      </c>
      <c r="CQ69" s="56">
        <v>497</v>
      </c>
      <c r="CR69" s="56">
        <v>7</v>
      </c>
      <c r="CS69" s="56">
        <v>1554</v>
      </c>
      <c r="CT69" s="56">
        <v>2058</v>
      </c>
      <c r="CU69" s="56">
        <v>2058</v>
      </c>
      <c r="CV69" s="56">
        <v>4424</v>
      </c>
      <c r="CW69" s="56">
        <v>0</v>
      </c>
      <c r="CX69" s="56">
        <v>3338</v>
      </c>
      <c r="CY69" s="56">
        <v>0</v>
      </c>
      <c r="CZ69" s="56">
        <v>0</v>
      </c>
      <c r="DA69" s="56">
        <v>0</v>
      </c>
      <c r="DB69" s="56">
        <v>7.81</v>
      </c>
      <c r="DC69" s="56">
        <v>40.25</v>
      </c>
      <c r="DD69" s="56">
        <v>48.06</v>
      </c>
      <c r="DE69" s="56">
        <v>33</v>
      </c>
      <c r="DF69" s="56">
        <v>736</v>
      </c>
      <c r="DG69" s="56">
        <v>240131</v>
      </c>
      <c r="DH69" s="56">
        <v>94676</v>
      </c>
      <c r="DI69" s="56">
        <v>144508</v>
      </c>
      <c r="DJ69" s="56">
        <v>24411</v>
      </c>
      <c r="DK69" s="56">
        <v>503726</v>
      </c>
      <c r="DL69" s="56">
        <v>8728</v>
      </c>
      <c r="DM69" s="56">
        <v>842</v>
      </c>
      <c r="DN69" s="56">
        <v>15520</v>
      </c>
      <c r="DO69" s="56">
        <v>25090</v>
      </c>
      <c r="DP69" s="56">
        <v>7280</v>
      </c>
      <c r="DQ69" s="56">
        <v>0</v>
      </c>
      <c r="DR69" s="56">
        <v>9750</v>
      </c>
      <c r="DS69" s="56">
        <v>0</v>
      </c>
      <c r="DT69" s="56">
        <v>0</v>
      </c>
      <c r="DU69" s="56">
        <v>0</v>
      </c>
      <c r="DV69" s="56">
        <v>21793</v>
      </c>
      <c r="DW69" s="56">
        <v>8449</v>
      </c>
      <c r="DX69" s="56">
        <v>74</v>
      </c>
      <c r="DY69" s="56">
        <v>83</v>
      </c>
      <c r="DZ69" s="56">
        <v>92</v>
      </c>
      <c r="EA69" s="56">
        <v>72850</v>
      </c>
      <c r="EB69" s="56">
        <v>1150</v>
      </c>
      <c r="EC69" s="56" t="s">
        <v>778</v>
      </c>
      <c r="ED69" s="56">
        <v>20787</v>
      </c>
      <c r="EE69" s="56">
        <v>365</v>
      </c>
      <c r="EF69" s="56">
        <v>539050</v>
      </c>
      <c r="EG69" s="56">
        <v>21581</v>
      </c>
      <c r="EH69" s="56" t="s">
        <v>778</v>
      </c>
      <c r="EI69" s="56">
        <v>2</v>
      </c>
      <c r="EJ69" s="56">
        <v>269426</v>
      </c>
      <c r="EK69" s="56">
        <v>93</v>
      </c>
      <c r="EL69" s="56">
        <v>58</v>
      </c>
      <c r="EM69" s="56">
        <v>1351845</v>
      </c>
      <c r="EN69" s="56">
        <v>461661</v>
      </c>
      <c r="EO69" s="56">
        <v>2337</v>
      </c>
      <c r="EP69" s="56">
        <v>53468.160000000003</v>
      </c>
      <c r="EQ69" s="56">
        <v>39700.11</v>
      </c>
      <c r="ER69" s="56">
        <v>21213.68</v>
      </c>
      <c r="ES69" s="56">
        <v>3111.37</v>
      </c>
      <c r="ET69" s="56">
        <v>16589</v>
      </c>
      <c r="EU69" s="56">
        <v>18223.73</v>
      </c>
      <c r="EV69" s="56">
        <v>173.94</v>
      </c>
      <c r="EW69" s="56">
        <v>17113</v>
      </c>
      <c r="EX69" s="56">
        <v>41225</v>
      </c>
      <c r="EY69" s="56">
        <v>0</v>
      </c>
      <c r="EZ69" s="56" t="s">
        <v>3613</v>
      </c>
      <c r="FA69" s="56">
        <v>0</v>
      </c>
      <c r="FB69" s="56">
        <v>0</v>
      </c>
      <c r="FC69" s="56">
        <v>0</v>
      </c>
      <c r="FD69" s="56">
        <v>20286</v>
      </c>
      <c r="FE69" s="56">
        <v>0</v>
      </c>
      <c r="FF69" s="56">
        <v>3679</v>
      </c>
      <c r="FG69" s="56">
        <v>237119.99000000002</v>
      </c>
      <c r="FH69" s="56">
        <v>38829</v>
      </c>
      <c r="FI69" s="56">
        <v>59180</v>
      </c>
      <c r="FJ69" s="56">
        <v>5847</v>
      </c>
      <c r="FK69" s="56">
        <v>0</v>
      </c>
      <c r="FL69" s="56">
        <v>1011160</v>
      </c>
      <c r="FM69" s="56">
        <v>3165641.99</v>
      </c>
      <c r="FN69" s="56">
        <v>29148</v>
      </c>
      <c r="FO69" s="56">
        <v>7398</v>
      </c>
      <c r="FP69" s="56">
        <v>26173</v>
      </c>
      <c r="FQ69" s="56">
        <v>19005</v>
      </c>
      <c r="FR69" s="56">
        <v>932.42</v>
      </c>
      <c r="FS69" s="56">
        <v>0</v>
      </c>
      <c r="FT69" s="56">
        <v>0</v>
      </c>
      <c r="FU69" s="56">
        <v>36688</v>
      </c>
      <c r="FV69" s="56">
        <v>0</v>
      </c>
      <c r="FW69" s="56">
        <v>119344.42</v>
      </c>
      <c r="FX69" s="56">
        <v>3046297.5700000003</v>
      </c>
      <c r="FY69" s="56">
        <v>390040</v>
      </c>
      <c r="FZ69" s="56">
        <v>1391012</v>
      </c>
      <c r="GA69" s="56">
        <v>542180</v>
      </c>
      <c r="GB69" s="56" t="s">
        <v>558</v>
      </c>
      <c r="GC69" s="56" t="s">
        <v>558</v>
      </c>
      <c r="GD69" s="56" t="s">
        <v>558</v>
      </c>
      <c r="GE69" s="56" t="s">
        <v>558</v>
      </c>
      <c r="GF69" s="56" t="s">
        <v>558</v>
      </c>
      <c r="GG69" s="56" t="s">
        <v>558</v>
      </c>
      <c r="GH69" s="56">
        <v>106043</v>
      </c>
      <c r="GI69" s="56">
        <v>194881</v>
      </c>
      <c r="GJ69" s="56">
        <v>0</v>
      </c>
      <c r="GK69" s="56">
        <v>0</v>
      </c>
      <c r="GL69" s="56">
        <v>0</v>
      </c>
      <c r="GM69" s="56">
        <v>0</v>
      </c>
      <c r="GN69" s="56">
        <v>300924</v>
      </c>
      <c r="GO69" s="56">
        <v>0</v>
      </c>
      <c r="GP69" s="56">
        <v>0</v>
      </c>
      <c r="GQ69" s="56">
        <v>0</v>
      </c>
      <c r="GR69" s="56" t="s">
        <v>558</v>
      </c>
      <c r="GS69" s="56">
        <v>0</v>
      </c>
      <c r="GT69" s="56">
        <v>0</v>
      </c>
      <c r="GU69" s="56">
        <v>0</v>
      </c>
      <c r="GV69" s="56" t="s">
        <v>7440</v>
      </c>
      <c r="GW69" s="56">
        <v>22</v>
      </c>
      <c r="GX69" s="56">
        <v>0</v>
      </c>
      <c r="GY69" s="56">
        <v>22</v>
      </c>
      <c r="GZ69" s="56">
        <v>0</v>
      </c>
      <c r="HA69" s="56">
        <v>0</v>
      </c>
      <c r="HB69" s="56">
        <v>0</v>
      </c>
      <c r="HD69" s="56">
        <f t="shared" si="3"/>
        <v>17456</v>
      </c>
      <c r="HE69" s="56">
        <f t="shared" si="4"/>
        <v>2058</v>
      </c>
      <c r="HF69" s="56">
        <f t="shared" si="5"/>
        <v>25090</v>
      </c>
    </row>
    <row r="70" spans="1:214" ht="12.75" customHeight="1" x14ac:dyDescent="0.3">
      <c r="A70" s="56" t="s">
        <v>60</v>
      </c>
      <c r="B70" s="56">
        <v>1</v>
      </c>
      <c r="C70" s="56" t="s">
        <v>721</v>
      </c>
      <c r="D70" s="56" t="s">
        <v>3727</v>
      </c>
      <c r="E70" s="56" t="s">
        <v>918</v>
      </c>
      <c r="F70" s="56" t="s">
        <v>907</v>
      </c>
      <c r="G70" s="56">
        <v>36</v>
      </c>
      <c r="H70" s="56">
        <v>0</v>
      </c>
      <c r="I70" s="56" t="s">
        <v>6841</v>
      </c>
      <c r="J70" s="56" t="s">
        <v>39</v>
      </c>
      <c r="L70" s="56" t="s">
        <v>675</v>
      </c>
      <c r="M70" s="56" t="s">
        <v>558</v>
      </c>
      <c r="N70" s="56" t="s">
        <v>558</v>
      </c>
      <c r="O70" s="56" t="s">
        <v>558</v>
      </c>
      <c r="P70" s="56" t="s">
        <v>558</v>
      </c>
      <c r="Q70" s="56" t="s">
        <v>558</v>
      </c>
      <c r="R70" s="56" t="s">
        <v>558</v>
      </c>
      <c r="S70" s="56" t="s">
        <v>558</v>
      </c>
      <c r="T70" s="56" t="s">
        <v>558</v>
      </c>
      <c r="U70" s="56" t="s">
        <v>558</v>
      </c>
      <c r="V70" s="56" t="s">
        <v>558</v>
      </c>
      <c r="W70" s="56" t="s">
        <v>558</v>
      </c>
      <c r="X70" s="56" t="s">
        <v>558</v>
      </c>
      <c r="Y70" s="56" t="s">
        <v>558</v>
      </c>
      <c r="Z70" s="56" t="s">
        <v>558</v>
      </c>
      <c r="AA70" s="56" t="s">
        <v>558</v>
      </c>
      <c r="AB70" s="56" t="s">
        <v>558</v>
      </c>
      <c r="AC70" s="56" t="s">
        <v>558</v>
      </c>
      <c r="AD70" s="56" t="s">
        <v>558</v>
      </c>
      <c r="AE70" s="56" t="s">
        <v>558</v>
      </c>
      <c r="AF70" s="56" t="s">
        <v>558</v>
      </c>
      <c r="AG70" s="56" t="s">
        <v>558</v>
      </c>
      <c r="AH70" s="56" t="s">
        <v>558</v>
      </c>
      <c r="AI70" s="56" t="s">
        <v>558</v>
      </c>
      <c r="AJ70" s="56" t="s">
        <v>558</v>
      </c>
      <c r="AK70" s="56" t="s">
        <v>558</v>
      </c>
      <c r="AL70" s="56" t="s">
        <v>558</v>
      </c>
      <c r="AM70" s="56" t="s">
        <v>558</v>
      </c>
      <c r="AN70" s="56" t="s">
        <v>558</v>
      </c>
      <c r="AO70" s="56" t="s">
        <v>558</v>
      </c>
      <c r="AP70" s="56" t="s">
        <v>558</v>
      </c>
      <c r="AQ70" s="56" t="s">
        <v>558</v>
      </c>
      <c r="AR70" s="56" t="s">
        <v>558</v>
      </c>
      <c r="AS70" s="56" t="s">
        <v>558</v>
      </c>
      <c r="AT70" s="56" t="s">
        <v>558</v>
      </c>
      <c r="AU70" s="56" t="s">
        <v>558</v>
      </c>
      <c r="AV70" s="56" t="s">
        <v>558</v>
      </c>
      <c r="AW70" s="56" t="s">
        <v>558</v>
      </c>
      <c r="AX70" s="56" t="s">
        <v>558</v>
      </c>
      <c r="AY70" s="56" t="s">
        <v>558</v>
      </c>
      <c r="AZ70" s="56" t="s">
        <v>558</v>
      </c>
      <c r="BA70" s="56" t="s">
        <v>558</v>
      </c>
      <c r="BB70" s="56" t="s">
        <v>558</v>
      </c>
      <c r="BC70" s="56" t="s">
        <v>558</v>
      </c>
      <c r="BD70" s="56" t="s">
        <v>558</v>
      </c>
      <c r="BE70" s="56" t="s">
        <v>558</v>
      </c>
      <c r="BF70" s="56" t="s">
        <v>558</v>
      </c>
      <c r="BG70" s="56" t="s">
        <v>558</v>
      </c>
      <c r="BH70" s="56" t="s">
        <v>558</v>
      </c>
      <c r="BI70" s="56" t="s">
        <v>558</v>
      </c>
      <c r="BJ70" s="56" t="s">
        <v>558</v>
      </c>
      <c r="BK70" s="56" t="s">
        <v>558</v>
      </c>
      <c r="BL70" s="56" t="s">
        <v>558</v>
      </c>
      <c r="BM70" s="56" t="s">
        <v>558</v>
      </c>
      <c r="BN70" s="56" t="s">
        <v>558</v>
      </c>
      <c r="BO70" s="56" t="s">
        <v>558</v>
      </c>
      <c r="BP70" s="56" t="s">
        <v>558</v>
      </c>
      <c r="BQ70" s="56" t="s">
        <v>558</v>
      </c>
      <c r="BR70" s="56" t="s">
        <v>558</v>
      </c>
      <c r="BS70" s="56" t="s">
        <v>558</v>
      </c>
      <c r="BT70" s="56" t="s">
        <v>558</v>
      </c>
      <c r="BU70" s="56" t="s">
        <v>558</v>
      </c>
      <c r="BV70" s="56" t="s">
        <v>558</v>
      </c>
      <c r="BW70" s="56" t="s">
        <v>558</v>
      </c>
      <c r="BX70" s="56" t="s">
        <v>558</v>
      </c>
      <c r="BY70" s="56" t="s">
        <v>558</v>
      </c>
      <c r="BZ70" s="56" t="s">
        <v>558</v>
      </c>
      <c r="CA70" s="56" t="s">
        <v>558</v>
      </c>
      <c r="CB70" s="56" t="s">
        <v>558</v>
      </c>
      <c r="CC70" s="56" t="s">
        <v>558</v>
      </c>
      <c r="CD70" s="56" t="s">
        <v>558</v>
      </c>
      <c r="CE70" s="56" t="s">
        <v>558</v>
      </c>
      <c r="CF70" s="56" t="s">
        <v>558</v>
      </c>
      <c r="CG70" s="56" t="s">
        <v>558</v>
      </c>
      <c r="CH70" s="56" t="s">
        <v>558</v>
      </c>
      <c r="CI70" s="56" t="s">
        <v>558</v>
      </c>
      <c r="CJ70" s="56" t="s">
        <v>558</v>
      </c>
      <c r="CK70" s="56" t="s">
        <v>558</v>
      </c>
      <c r="CL70" s="56" t="s">
        <v>558</v>
      </c>
      <c r="CM70" s="56" t="s">
        <v>558</v>
      </c>
      <c r="CN70" s="56" t="s">
        <v>558</v>
      </c>
      <c r="CO70" s="56" t="s">
        <v>558</v>
      </c>
      <c r="CP70" s="56" t="s">
        <v>558</v>
      </c>
      <c r="CQ70" s="56" t="s">
        <v>558</v>
      </c>
      <c r="CR70" s="56" t="s">
        <v>558</v>
      </c>
      <c r="CS70" s="56" t="s">
        <v>558</v>
      </c>
      <c r="CT70" s="56" t="s">
        <v>558</v>
      </c>
      <c r="CU70" s="56" t="s">
        <v>558</v>
      </c>
      <c r="CV70" s="56" t="s">
        <v>558</v>
      </c>
      <c r="CW70" s="56" t="s">
        <v>558</v>
      </c>
      <c r="CX70" s="56" t="s">
        <v>558</v>
      </c>
      <c r="CY70" s="56" t="s">
        <v>558</v>
      </c>
      <c r="CZ70" s="56" t="s">
        <v>558</v>
      </c>
      <c r="DA70" s="56" t="s">
        <v>558</v>
      </c>
      <c r="DB70" s="56" t="s">
        <v>558</v>
      </c>
      <c r="DC70" s="56" t="s">
        <v>558</v>
      </c>
      <c r="DD70" s="56" t="s">
        <v>558</v>
      </c>
      <c r="DE70" s="56" t="s">
        <v>558</v>
      </c>
      <c r="DF70" s="56" t="s">
        <v>558</v>
      </c>
      <c r="DG70" s="56" t="s">
        <v>558</v>
      </c>
      <c r="DH70" s="56" t="s">
        <v>558</v>
      </c>
      <c r="DI70" s="56" t="s">
        <v>558</v>
      </c>
      <c r="DJ70" s="56" t="s">
        <v>558</v>
      </c>
      <c r="DK70" s="56" t="s">
        <v>558</v>
      </c>
      <c r="DL70" s="56" t="s">
        <v>558</v>
      </c>
      <c r="DM70" s="56" t="s">
        <v>558</v>
      </c>
      <c r="DN70" s="56" t="s">
        <v>558</v>
      </c>
      <c r="DO70" s="56" t="s">
        <v>558</v>
      </c>
      <c r="DP70" s="56" t="s">
        <v>558</v>
      </c>
      <c r="DQ70" s="56" t="s">
        <v>558</v>
      </c>
      <c r="DR70" s="56" t="s">
        <v>558</v>
      </c>
      <c r="DS70" s="56" t="s">
        <v>558</v>
      </c>
      <c r="DT70" s="56" t="s">
        <v>558</v>
      </c>
      <c r="DU70" s="56" t="s">
        <v>558</v>
      </c>
      <c r="DV70" s="56" t="s">
        <v>558</v>
      </c>
      <c r="DW70" s="56" t="s">
        <v>558</v>
      </c>
      <c r="DX70" s="56" t="s">
        <v>558</v>
      </c>
      <c r="DY70" s="56" t="s">
        <v>558</v>
      </c>
      <c r="DZ70" s="56" t="s">
        <v>558</v>
      </c>
      <c r="EA70" s="56" t="s">
        <v>558</v>
      </c>
      <c r="EB70" s="56" t="s">
        <v>558</v>
      </c>
      <c r="EC70" s="56" t="s">
        <v>558</v>
      </c>
      <c r="ED70" s="56" t="s">
        <v>558</v>
      </c>
      <c r="EE70" s="56" t="s">
        <v>558</v>
      </c>
      <c r="EF70" s="56" t="s">
        <v>558</v>
      </c>
      <c r="EG70" s="56" t="s">
        <v>558</v>
      </c>
      <c r="EH70" s="56" t="s">
        <v>558</v>
      </c>
      <c r="EI70" s="56" t="s">
        <v>558</v>
      </c>
      <c r="EJ70" s="56" t="s">
        <v>558</v>
      </c>
      <c r="EK70" s="56" t="s">
        <v>558</v>
      </c>
      <c r="EL70" s="56" t="s">
        <v>558</v>
      </c>
      <c r="EM70" s="56" t="s">
        <v>558</v>
      </c>
      <c r="EN70" s="56" t="s">
        <v>558</v>
      </c>
      <c r="EO70" s="56" t="s">
        <v>558</v>
      </c>
      <c r="EP70" s="56" t="s">
        <v>558</v>
      </c>
      <c r="EQ70" s="56" t="s">
        <v>558</v>
      </c>
      <c r="ER70" s="56" t="s">
        <v>558</v>
      </c>
      <c r="ES70" s="56" t="s">
        <v>558</v>
      </c>
      <c r="ET70" s="56" t="s">
        <v>558</v>
      </c>
      <c r="EU70" s="56" t="s">
        <v>558</v>
      </c>
      <c r="EV70" s="56" t="s">
        <v>558</v>
      </c>
      <c r="EW70" s="56" t="s">
        <v>558</v>
      </c>
      <c r="EX70" s="56" t="s">
        <v>558</v>
      </c>
      <c r="EY70" s="56" t="s">
        <v>558</v>
      </c>
      <c r="EZ70" s="56" t="s">
        <v>558</v>
      </c>
      <c r="FA70" s="56" t="s">
        <v>558</v>
      </c>
      <c r="FB70" s="56" t="s">
        <v>558</v>
      </c>
      <c r="FC70" s="56" t="s">
        <v>558</v>
      </c>
      <c r="FD70" s="56" t="s">
        <v>558</v>
      </c>
      <c r="FE70" s="56" t="s">
        <v>558</v>
      </c>
      <c r="FF70" s="56" t="s">
        <v>558</v>
      </c>
      <c r="FG70" s="56" t="s">
        <v>558</v>
      </c>
      <c r="FH70" s="56" t="s">
        <v>558</v>
      </c>
      <c r="FI70" s="56" t="s">
        <v>558</v>
      </c>
      <c r="FJ70" s="56" t="s">
        <v>558</v>
      </c>
      <c r="FK70" s="56" t="s">
        <v>558</v>
      </c>
      <c r="FL70" s="56" t="s">
        <v>558</v>
      </c>
      <c r="FM70" s="56" t="s">
        <v>558</v>
      </c>
      <c r="FN70" s="56" t="s">
        <v>558</v>
      </c>
      <c r="FO70" s="56" t="s">
        <v>558</v>
      </c>
      <c r="FP70" s="56" t="s">
        <v>558</v>
      </c>
      <c r="FQ70" s="56" t="s">
        <v>558</v>
      </c>
      <c r="FR70" s="56" t="s">
        <v>558</v>
      </c>
      <c r="FS70" s="56" t="s">
        <v>558</v>
      </c>
      <c r="FT70" s="56" t="s">
        <v>558</v>
      </c>
      <c r="FU70" s="56" t="s">
        <v>558</v>
      </c>
      <c r="FV70" s="56" t="s">
        <v>558</v>
      </c>
      <c r="FW70" s="56" t="s">
        <v>558</v>
      </c>
      <c r="FX70" s="56" t="s">
        <v>558</v>
      </c>
      <c r="FY70" s="56" t="s">
        <v>558</v>
      </c>
      <c r="FZ70" s="56" t="s">
        <v>558</v>
      </c>
      <c r="GA70" s="56" t="s">
        <v>558</v>
      </c>
      <c r="GB70" s="56" t="s">
        <v>558</v>
      </c>
      <c r="GC70" s="56" t="s">
        <v>558</v>
      </c>
      <c r="GD70" s="56" t="s">
        <v>558</v>
      </c>
      <c r="GE70" s="56" t="s">
        <v>558</v>
      </c>
      <c r="GF70" s="56" t="s">
        <v>558</v>
      </c>
      <c r="GG70" s="56" t="s">
        <v>558</v>
      </c>
      <c r="GH70" s="56" t="s">
        <v>558</v>
      </c>
      <c r="GI70" s="56" t="s">
        <v>558</v>
      </c>
      <c r="GJ70" s="56" t="s">
        <v>558</v>
      </c>
      <c r="GK70" s="56" t="s">
        <v>558</v>
      </c>
      <c r="GL70" s="56" t="s">
        <v>558</v>
      </c>
      <c r="GM70" s="56" t="s">
        <v>558</v>
      </c>
      <c r="GN70" s="56" t="s">
        <v>558</v>
      </c>
      <c r="GO70" s="56" t="s">
        <v>558</v>
      </c>
      <c r="GP70" s="56" t="s">
        <v>558</v>
      </c>
      <c r="GQ70" s="56" t="s">
        <v>558</v>
      </c>
      <c r="GR70" s="56" t="s">
        <v>558</v>
      </c>
      <c r="GS70" s="56" t="s">
        <v>558</v>
      </c>
      <c r="GT70" s="56" t="s">
        <v>558</v>
      </c>
      <c r="GU70" s="56" t="s">
        <v>558</v>
      </c>
      <c r="GV70" s="56" t="s">
        <v>558</v>
      </c>
      <c r="GW70" s="56" t="s">
        <v>558</v>
      </c>
      <c r="GX70" s="56" t="s">
        <v>558</v>
      </c>
      <c r="GY70" s="56" t="s">
        <v>558</v>
      </c>
      <c r="GZ70" s="56" t="s">
        <v>558</v>
      </c>
      <c r="HA70" s="56" t="s">
        <v>558</v>
      </c>
      <c r="HB70" s="56" t="s">
        <v>558</v>
      </c>
      <c r="HD70" s="56" t="str">
        <f t="shared" si="3"/>
        <v>..</v>
      </c>
      <c r="HE70" s="56" t="str">
        <f t="shared" si="4"/>
        <v>..</v>
      </c>
      <c r="HF70" s="56" t="str">
        <f t="shared" si="5"/>
        <v>..</v>
      </c>
    </row>
    <row r="71" spans="1:214" ht="12.75" customHeight="1" x14ac:dyDescent="0.3">
      <c r="A71" s="56" t="s">
        <v>60</v>
      </c>
      <c r="B71" s="56">
        <v>2</v>
      </c>
      <c r="C71" s="56" t="s">
        <v>721</v>
      </c>
      <c r="D71" s="56" t="s">
        <v>3728</v>
      </c>
      <c r="E71" s="56" t="s">
        <v>919</v>
      </c>
      <c r="F71" s="56" t="s">
        <v>907</v>
      </c>
      <c r="G71" s="56">
        <v>13.5</v>
      </c>
      <c r="H71" s="56">
        <v>0</v>
      </c>
      <c r="I71" s="56" t="s">
        <v>6841</v>
      </c>
      <c r="J71" s="56" t="s">
        <v>39</v>
      </c>
      <c r="L71" s="56" t="s">
        <v>144</v>
      </c>
      <c r="M71" s="56" t="s">
        <v>558</v>
      </c>
      <c r="N71" s="56" t="s">
        <v>558</v>
      </c>
      <c r="O71" s="56" t="s">
        <v>558</v>
      </c>
      <c r="P71" s="56" t="s">
        <v>558</v>
      </c>
      <c r="Q71" s="56" t="s">
        <v>558</v>
      </c>
      <c r="R71" s="56" t="s">
        <v>558</v>
      </c>
      <c r="S71" s="56" t="s">
        <v>558</v>
      </c>
      <c r="T71" s="56" t="s">
        <v>558</v>
      </c>
      <c r="U71" s="56" t="s">
        <v>558</v>
      </c>
      <c r="V71" s="56" t="s">
        <v>558</v>
      </c>
      <c r="W71" s="56" t="s">
        <v>558</v>
      </c>
      <c r="X71" s="56" t="s">
        <v>558</v>
      </c>
      <c r="Y71" s="56" t="s">
        <v>558</v>
      </c>
      <c r="Z71" s="56" t="s">
        <v>558</v>
      </c>
      <c r="AA71" s="56" t="s">
        <v>558</v>
      </c>
      <c r="AB71" s="56" t="s">
        <v>558</v>
      </c>
      <c r="AC71" s="56" t="s">
        <v>558</v>
      </c>
      <c r="AD71" s="56" t="s">
        <v>558</v>
      </c>
      <c r="AE71" s="56" t="s">
        <v>558</v>
      </c>
      <c r="AF71" s="56" t="s">
        <v>558</v>
      </c>
      <c r="AG71" s="56" t="s">
        <v>558</v>
      </c>
      <c r="AH71" s="56" t="s">
        <v>558</v>
      </c>
      <c r="AI71" s="56" t="s">
        <v>558</v>
      </c>
      <c r="AJ71" s="56" t="s">
        <v>558</v>
      </c>
      <c r="AK71" s="56" t="s">
        <v>558</v>
      </c>
      <c r="AL71" s="56" t="s">
        <v>558</v>
      </c>
      <c r="AM71" s="56" t="s">
        <v>558</v>
      </c>
      <c r="AN71" s="56" t="s">
        <v>558</v>
      </c>
      <c r="AO71" s="56" t="s">
        <v>558</v>
      </c>
      <c r="AP71" s="56" t="s">
        <v>558</v>
      </c>
      <c r="AQ71" s="56" t="s">
        <v>558</v>
      </c>
      <c r="AR71" s="56" t="s">
        <v>558</v>
      </c>
      <c r="AS71" s="56" t="s">
        <v>558</v>
      </c>
      <c r="AT71" s="56" t="s">
        <v>558</v>
      </c>
      <c r="AU71" s="56" t="s">
        <v>558</v>
      </c>
      <c r="AV71" s="56" t="s">
        <v>558</v>
      </c>
      <c r="AW71" s="56" t="s">
        <v>558</v>
      </c>
      <c r="AX71" s="56" t="s">
        <v>558</v>
      </c>
      <c r="AY71" s="56" t="s">
        <v>558</v>
      </c>
      <c r="AZ71" s="56" t="s">
        <v>558</v>
      </c>
      <c r="BA71" s="56" t="s">
        <v>558</v>
      </c>
      <c r="BB71" s="56" t="s">
        <v>558</v>
      </c>
      <c r="BC71" s="56" t="s">
        <v>558</v>
      </c>
      <c r="BD71" s="56" t="s">
        <v>558</v>
      </c>
      <c r="BE71" s="56" t="s">
        <v>558</v>
      </c>
      <c r="BF71" s="56" t="s">
        <v>558</v>
      </c>
      <c r="BG71" s="56" t="s">
        <v>558</v>
      </c>
      <c r="BH71" s="56" t="s">
        <v>558</v>
      </c>
      <c r="BI71" s="56" t="s">
        <v>558</v>
      </c>
      <c r="BJ71" s="56" t="s">
        <v>558</v>
      </c>
      <c r="BK71" s="56" t="s">
        <v>558</v>
      </c>
      <c r="BL71" s="56" t="s">
        <v>558</v>
      </c>
      <c r="BM71" s="56" t="s">
        <v>558</v>
      </c>
      <c r="BN71" s="56" t="s">
        <v>558</v>
      </c>
      <c r="BO71" s="56" t="s">
        <v>558</v>
      </c>
      <c r="BP71" s="56" t="s">
        <v>558</v>
      </c>
      <c r="BQ71" s="56" t="s">
        <v>558</v>
      </c>
      <c r="BR71" s="56" t="s">
        <v>558</v>
      </c>
      <c r="BS71" s="56" t="s">
        <v>558</v>
      </c>
      <c r="BT71" s="56" t="s">
        <v>558</v>
      </c>
      <c r="BU71" s="56" t="s">
        <v>558</v>
      </c>
      <c r="BV71" s="56" t="s">
        <v>558</v>
      </c>
      <c r="BW71" s="56" t="s">
        <v>558</v>
      </c>
      <c r="BX71" s="56" t="s">
        <v>558</v>
      </c>
      <c r="BY71" s="56" t="s">
        <v>558</v>
      </c>
      <c r="BZ71" s="56" t="s">
        <v>558</v>
      </c>
      <c r="CA71" s="56" t="s">
        <v>558</v>
      </c>
      <c r="CB71" s="56" t="s">
        <v>558</v>
      </c>
      <c r="CC71" s="56" t="s">
        <v>558</v>
      </c>
      <c r="CD71" s="56" t="s">
        <v>558</v>
      </c>
      <c r="CE71" s="56" t="s">
        <v>558</v>
      </c>
      <c r="CF71" s="56" t="s">
        <v>558</v>
      </c>
      <c r="CG71" s="56" t="s">
        <v>558</v>
      </c>
      <c r="CH71" s="56" t="s">
        <v>558</v>
      </c>
      <c r="CI71" s="56" t="s">
        <v>558</v>
      </c>
      <c r="CJ71" s="56" t="s">
        <v>558</v>
      </c>
      <c r="CK71" s="56" t="s">
        <v>558</v>
      </c>
      <c r="CL71" s="56" t="s">
        <v>558</v>
      </c>
      <c r="CM71" s="56" t="s">
        <v>558</v>
      </c>
      <c r="CN71" s="56" t="s">
        <v>558</v>
      </c>
      <c r="CO71" s="56" t="s">
        <v>558</v>
      </c>
      <c r="CP71" s="56" t="s">
        <v>558</v>
      </c>
      <c r="CQ71" s="56" t="s">
        <v>558</v>
      </c>
      <c r="CR71" s="56" t="s">
        <v>558</v>
      </c>
      <c r="CS71" s="56" t="s">
        <v>558</v>
      </c>
      <c r="CT71" s="56" t="s">
        <v>558</v>
      </c>
      <c r="CU71" s="56" t="s">
        <v>558</v>
      </c>
      <c r="CV71" s="56" t="s">
        <v>558</v>
      </c>
      <c r="CW71" s="56" t="s">
        <v>558</v>
      </c>
      <c r="CX71" s="56" t="s">
        <v>558</v>
      </c>
      <c r="CY71" s="56" t="s">
        <v>558</v>
      </c>
      <c r="CZ71" s="56" t="s">
        <v>558</v>
      </c>
      <c r="DA71" s="56" t="s">
        <v>558</v>
      </c>
      <c r="DB71" s="56" t="s">
        <v>558</v>
      </c>
      <c r="DC71" s="56" t="s">
        <v>558</v>
      </c>
      <c r="DD71" s="56" t="s">
        <v>558</v>
      </c>
      <c r="DE71" s="56" t="s">
        <v>558</v>
      </c>
      <c r="DF71" s="56" t="s">
        <v>558</v>
      </c>
      <c r="DG71" s="56" t="s">
        <v>558</v>
      </c>
      <c r="DH71" s="56" t="s">
        <v>558</v>
      </c>
      <c r="DI71" s="56" t="s">
        <v>558</v>
      </c>
      <c r="DJ71" s="56" t="s">
        <v>558</v>
      </c>
      <c r="DK71" s="56" t="s">
        <v>558</v>
      </c>
      <c r="DL71" s="56" t="s">
        <v>558</v>
      </c>
      <c r="DM71" s="56" t="s">
        <v>558</v>
      </c>
      <c r="DN71" s="56" t="s">
        <v>558</v>
      </c>
      <c r="DO71" s="56" t="s">
        <v>558</v>
      </c>
      <c r="DP71" s="56" t="s">
        <v>558</v>
      </c>
      <c r="DQ71" s="56" t="s">
        <v>558</v>
      </c>
      <c r="DR71" s="56" t="s">
        <v>558</v>
      </c>
      <c r="DS71" s="56" t="s">
        <v>558</v>
      </c>
      <c r="DT71" s="56" t="s">
        <v>558</v>
      </c>
      <c r="DU71" s="56" t="s">
        <v>558</v>
      </c>
      <c r="DV71" s="56" t="s">
        <v>558</v>
      </c>
      <c r="DW71" s="56" t="s">
        <v>558</v>
      </c>
      <c r="DX71" s="56" t="s">
        <v>558</v>
      </c>
      <c r="DY71" s="56" t="s">
        <v>558</v>
      </c>
      <c r="DZ71" s="56" t="s">
        <v>558</v>
      </c>
      <c r="EA71" s="56" t="s">
        <v>558</v>
      </c>
      <c r="EB71" s="56" t="s">
        <v>558</v>
      </c>
      <c r="EC71" s="56" t="s">
        <v>558</v>
      </c>
      <c r="ED71" s="56" t="s">
        <v>558</v>
      </c>
      <c r="EE71" s="56" t="s">
        <v>558</v>
      </c>
      <c r="EF71" s="56" t="s">
        <v>558</v>
      </c>
      <c r="EG71" s="56" t="s">
        <v>558</v>
      </c>
      <c r="EH71" s="56" t="s">
        <v>558</v>
      </c>
      <c r="EI71" s="56" t="s">
        <v>558</v>
      </c>
      <c r="EJ71" s="56" t="s">
        <v>558</v>
      </c>
      <c r="EK71" s="56" t="s">
        <v>558</v>
      </c>
      <c r="EL71" s="56" t="s">
        <v>558</v>
      </c>
      <c r="EM71" s="56" t="s">
        <v>558</v>
      </c>
      <c r="EN71" s="56" t="s">
        <v>558</v>
      </c>
      <c r="EO71" s="56" t="s">
        <v>558</v>
      </c>
      <c r="EP71" s="56" t="s">
        <v>558</v>
      </c>
      <c r="EQ71" s="56" t="s">
        <v>558</v>
      </c>
      <c r="ER71" s="56" t="s">
        <v>558</v>
      </c>
      <c r="ES71" s="56" t="s">
        <v>558</v>
      </c>
      <c r="ET71" s="56" t="s">
        <v>558</v>
      </c>
      <c r="EU71" s="56" t="s">
        <v>558</v>
      </c>
      <c r="EV71" s="56" t="s">
        <v>558</v>
      </c>
      <c r="EW71" s="56" t="s">
        <v>558</v>
      </c>
      <c r="EX71" s="56" t="s">
        <v>558</v>
      </c>
      <c r="EY71" s="56" t="s">
        <v>558</v>
      </c>
      <c r="EZ71" s="56" t="s">
        <v>558</v>
      </c>
      <c r="FA71" s="56" t="s">
        <v>558</v>
      </c>
      <c r="FB71" s="56" t="s">
        <v>558</v>
      </c>
      <c r="FC71" s="56" t="s">
        <v>558</v>
      </c>
      <c r="FD71" s="56" t="s">
        <v>558</v>
      </c>
      <c r="FE71" s="56" t="s">
        <v>558</v>
      </c>
      <c r="FF71" s="56" t="s">
        <v>558</v>
      </c>
      <c r="FG71" s="56" t="s">
        <v>558</v>
      </c>
      <c r="FH71" s="56" t="s">
        <v>558</v>
      </c>
      <c r="FI71" s="56" t="s">
        <v>558</v>
      </c>
      <c r="FJ71" s="56" t="s">
        <v>558</v>
      </c>
      <c r="FK71" s="56" t="s">
        <v>558</v>
      </c>
      <c r="FL71" s="56" t="s">
        <v>558</v>
      </c>
      <c r="FM71" s="56" t="s">
        <v>558</v>
      </c>
      <c r="FN71" s="56" t="s">
        <v>558</v>
      </c>
      <c r="FO71" s="56" t="s">
        <v>558</v>
      </c>
      <c r="FP71" s="56" t="s">
        <v>558</v>
      </c>
      <c r="FQ71" s="56" t="s">
        <v>558</v>
      </c>
      <c r="FR71" s="56" t="s">
        <v>558</v>
      </c>
      <c r="FS71" s="56" t="s">
        <v>558</v>
      </c>
      <c r="FT71" s="56" t="s">
        <v>558</v>
      </c>
      <c r="FU71" s="56" t="s">
        <v>558</v>
      </c>
      <c r="FV71" s="56" t="s">
        <v>558</v>
      </c>
      <c r="FW71" s="56" t="s">
        <v>558</v>
      </c>
      <c r="FX71" s="56" t="s">
        <v>558</v>
      </c>
      <c r="FY71" s="56" t="s">
        <v>558</v>
      </c>
      <c r="FZ71" s="56" t="s">
        <v>558</v>
      </c>
      <c r="GA71" s="56" t="s">
        <v>558</v>
      </c>
      <c r="GB71" s="56" t="s">
        <v>558</v>
      </c>
      <c r="GC71" s="56" t="s">
        <v>558</v>
      </c>
      <c r="GD71" s="56" t="s">
        <v>558</v>
      </c>
      <c r="GE71" s="56" t="s">
        <v>558</v>
      </c>
      <c r="GF71" s="56" t="s">
        <v>558</v>
      </c>
      <c r="GG71" s="56" t="s">
        <v>558</v>
      </c>
      <c r="GH71" s="56" t="s">
        <v>558</v>
      </c>
      <c r="GI71" s="56" t="s">
        <v>558</v>
      </c>
      <c r="GJ71" s="56" t="s">
        <v>558</v>
      </c>
      <c r="GK71" s="56" t="s">
        <v>558</v>
      </c>
      <c r="GL71" s="56" t="s">
        <v>558</v>
      </c>
      <c r="GM71" s="56" t="s">
        <v>558</v>
      </c>
      <c r="GN71" s="56" t="s">
        <v>558</v>
      </c>
      <c r="GO71" s="56" t="s">
        <v>558</v>
      </c>
      <c r="GP71" s="56" t="s">
        <v>558</v>
      </c>
      <c r="GQ71" s="56" t="s">
        <v>558</v>
      </c>
      <c r="GR71" s="56" t="s">
        <v>558</v>
      </c>
      <c r="GS71" s="56" t="s">
        <v>558</v>
      </c>
      <c r="GT71" s="56" t="s">
        <v>558</v>
      </c>
      <c r="GU71" s="56" t="s">
        <v>558</v>
      </c>
      <c r="GV71" s="56" t="s">
        <v>558</v>
      </c>
      <c r="GW71" s="56" t="s">
        <v>558</v>
      </c>
      <c r="GX71" s="56" t="s">
        <v>558</v>
      </c>
      <c r="GY71" s="56" t="s">
        <v>558</v>
      </c>
      <c r="GZ71" s="56" t="s">
        <v>558</v>
      </c>
      <c r="HA71" s="56" t="s">
        <v>558</v>
      </c>
      <c r="HB71" s="56" t="s">
        <v>558</v>
      </c>
      <c r="HD71" s="56" t="str">
        <f t="shared" si="3"/>
        <v>..</v>
      </c>
      <c r="HE71" s="56" t="str">
        <f t="shared" si="4"/>
        <v>..</v>
      </c>
      <c r="HF71" s="56" t="str">
        <f t="shared" si="5"/>
        <v>..</v>
      </c>
    </row>
    <row r="72" spans="1:214" ht="12.75" customHeight="1" x14ac:dyDescent="0.3">
      <c r="A72" s="56" t="s">
        <v>60</v>
      </c>
      <c r="B72" s="56">
        <v>3</v>
      </c>
      <c r="C72" s="56" t="s">
        <v>721</v>
      </c>
      <c r="D72" s="56" t="s">
        <v>3729</v>
      </c>
      <c r="E72" s="56" t="s">
        <v>920</v>
      </c>
      <c r="F72" s="56" t="s">
        <v>907</v>
      </c>
      <c r="G72" s="56">
        <v>34</v>
      </c>
      <c r="H72" s="56">
        <v>0</v>
      </c>
      <c r="I72" s="56" t="s">
        <v>6841</v>
      </c>
      <c r="J72" s="56" t="s">
        <v>39</v>
      </c>
      <c r="L72" s="56" t="s">
        <v>146</v>
      </c>
      <c r="M72" s="56" t="s">
        <v>558</v>
      </c>
      <c r="N72" s="56" t="s">
        <v>558</v>
      </c>
      <c r="O72" s="56" t="s">
        <v>558</v>
      </c>
      <c r="P72" s="56" t="s">
        <v>558</v>
      </c>
      <c r="Q72" s="56" t="s">
        <v>558</v>
      </c>
      <c r="R72" s="56" t="s">
        <v>558</v>
      </c>
      <c r="S72" s="56" t="s">
        <v>558</v>
      </c>
      <c r="T72" s="56" t="s">
        <v>558</v>
      </c>
      <c r="U72" s="56" t="s">
        <v>558</v>
      </c>
      <c r="V72" s="56" t="s">
        <v>558</v>
      </c>
      <c r="W72" s="56" t="s">
        <v>558</v>
      </c>
      <c r="X72" s="56" t="s">
        <v>558</v>
      </c>
      <c r="Y72" s="56" t="s">
        <v>558</v>
      </c>
      <c r="Z72" s="56" t="s">
        <v>558</v>
      </c>
      <c r="AA72" s="56" t="s">
        <v>558</v>
      </c>
      <c r="AB72" s="56" t="s">
        <v>558</v>
      </c>
      <c r="AC72" s="56" t="s">
        <v>558</v>
      </c>
      <c r="AD72" s="56" t="s">
        <v>558</v>
      </c>
      <c r="AE72" s="56" t="s">
        <v>558</v>
      </c>
      <c r="AF72" s="56" t="s">
        <v>558</v>
      </c>
      <c r="AG72" s="56" t="s">
        <v>558</v>
      </c>
      <c r="AH72" s="56" t="s">
        <v>558</v>
      </c>
      <c r="AI72" s="56" t="s">
        <v>558</v>
      </c>
      <c r="AJ72" s="56" t="s">
        <v>558</v>
      </c>
      <c r="AK72" s="56" t="s">
        <v>558</v>
      </c>
      <c r="AL72" s="56" t="s">
        <v>558</v>
      </c>
      <c r="AM72" s="56" t="s">
        <v>558</v>
      </c>
      <c r="AN72" s="56" t="s">
        <v>558</v>
      </c>
      <c r="AO72" s="56" t="s">
        <v>558</v>
      </c>
      <c r="AP72" s="56" t="s">
        <v>558</v>
      </c>
      <c r="AQ72" s="56" t="s">
        <v>558</v>
      </c>
      <c r="AR72" s="56" t="s">
        <v>558</v>
      </c>
      <c r="AS72" s="56" t="s">
        <v>558</v>
      </c>
      <c r="AT72" s="56" t="s">
        <v>558</v>
      </c>
      <c r="AU72" s="56" t="s">
        <v>558</v>
      </c>
      <c r="AV72" s="56" t="s">
        <v>558</v>
      </c>
      <c r="AW72" s="56" t="s">
        <v>558</v>
      </c>
      <c r="AX72" s="56" t="s">
        <v>558</v>
      </c>
      <c r="AY72" s="56" t="s">
        <v>558</v>
      </c>
      <c r="AZ72" s="56" t="s">
        <v>558</v>
      </c>
      <c r="BA72" s="56" t="s">
        <v>558</v>
      </c>
      <c r="BB72" s="56" t="s">
        <v>558</v>
      </c>
      <c r="BC72" s="56" t="s">
        <v>558</v>
      </c>
      <c r="BD72" s="56" t="s">
        <v>558</v>
      </c>
      <c r="BE72" s="56" t="s">
        <v>558</v>
      </c>
      <c r="BF72" s="56" t="s">
        <v>558</v>
      </c>
      <c r="BG72" s="56" t="s">
        <v>558</v>
      </c>
      <c r="BH72" s="56" t="s">
        <v>558</v>
      </c>
      <c r="BI72" s="56" t="s">
        <v>558</v>
      </c>
      <c r="BJ72" s="56" t="s">
        <v>558</v>
      </c>
      <c r="BK72" s="56" t="s">
        <v>558</v>
      </c>
      <c r="BL72" s="56" t="s">
        <v>558</v>
      </c>
      <c r="BM72" s="56" t="s">
        <v>558</v>
      </c>
      <c r="BN72" s="56" t="s">
        <v>558</v>
      </c>
      <c r="BO72" s="56" t="s">
        <v>558</v>
      </c>
      <c r="BP72" s="56" t="s">
        <v>558</v>
      </c>
      <c r="BQ72" s="56" t="s">
        <v>558</v>
      </c>
      <c r="BR72" s="56" t="s">
        <v>558</v>
      </c>
      <c r="BS72" s="56" t="s">
        <v>558</v>
      </c>
      <c r="BT72" s="56" t="s">
        <v>558</v>
      </c>
      <c r="BU72" s="56" t="s">
        <v>558</v>
      </c>
      <c r="BV72" s="56" t="s">
        <v>558</v>
      </c>
      <c r="BW72" s="56" t="s">
        <v>558</v>
      </c>
      <c r="BX72" s="56" t="s">
        <v>558</v>
      </c>
      <c r="BY72" s="56" t="s">
        <v>558</v>
      </c>
      <c r="BZ72" s="56" t="s">
        <v>558</v>
      </c>
      <c r="CA72" s="56" t="s">
        <v>558</v>
      </c>
      <c r="CB72" s="56" t="s">
        <v>558</v>
      </c>
      <c r="CC72" s="56" t="s">
        <v>558</v>
      </c>
      <c r="CD72" s="56" t="s">
        <v>558</v>
      </c>
      <c r="CE72" s="56" t="s">
        <v>558</v>
      </c>
      <c r="CF72" s="56" t="s">
        <v>558</v>
      </c>
      <c r="CG72" s="56" t="s">
        <v>558</v>
      </c>
      <c r="CH72" s="56" t="s">
        <v>558</v>
      </c>
      <c r="CI72" s="56" t="s">
        <v>558</v>
      </c>
      <c r="CJ72" s="56" t="s">
        <v>558</v>
      </c>
      <c r="CK72" s="56" t="s">
        <v>558</v>
      </c>
      <c r="CL72" s="56" t="s">
        <v>558</v>
      </c>
      <c r="CM72" s="56" t="s">
        <v>558</v>
      </c>
      <c r="CN72" s="56" t="s">
        <v>558</v>
      </c>
      <c r="CO72" s="56" t="s">
        <v>558</v>
      </c>
      <c r="CP72" s="56" t="s">
        <v>558</v>
      </c>
      <c r="CQ72" s="56" t="s">
        <v>558</v>
      </c>
      <c r="CR72" s="56" t="s">
        <v>558</v>
      </c>
      <c r="CS72" s="56" t="s">
        <v>558</v>
      </c>
      <c r="CT72" s="56" t="s">
        <v>558</v>
      </c>
      <c r="CU72" s="56" t="s">
        <v>558</v>
      </c>
      <c r="CV72" s="56" t="s">
        <v>558</v>
      </c>
      <c r="CW72" s="56" t="s">
        <v>558</v>
      </c>
      <c r="CX72" s="56" t="s">
        <v>558</v>
      </c>
      <c r="CY72" s="56" t="s">
        <v>558</v>
      </c>
      <c r="CZ72" s="56" t="s">
        <v>558</v>
      </c>
      <c r="DA72" s="56" t="s">
        <v>558</v>
      </c>
      <c r="DB72" s="56" t="s">
        <v>558</v>
      </c>
      <c r="DC72" s="56" t="s">
        <v>558</v>
      </c>
      <c r="DD72" s="56" t="s">
        <v>558</v>
      </c>
      <c r="DE72" s="56" t="s">
        <v>558</v>
      </c>
      <c r="DF72" s="56" t="s">
        <v>558</v>
      </c>
      <c r="DG72" s="56" t="s">
        <v>558</v>
      </c>
      <c r="DH72" s="56" t="s">
        <v>558</v>
      </c>
      <c r="DI72" s="56" t="s">
        <v>558</v>
      </c>
      <c r="DJ72" s="56" t="s">
        <v>558</v>
      </c>
      <c r="DK72" s="56" t="s">
        <v>558</v>
      </c>
      <c r="DL72" s="56" t="s">
        <v>558</v>
      </c>
      <c r="DM72" s="56" t="s">
        <v>558</v>
      </c>
      <c r="DN72" s="56" t="s">
        <v>558</v>
      </c>
      <c r="DO72" s="56" t="s">
        <v>558</v>
      </c>
      <c r="DP72" s="56" t="s">
        <v>558</v>
      </c>
      <c r="DQ72" s="56" t="s">
        <v>558</v>
      </c>
      <c r="DR72" s="56" t="s">
        <v>558</v>
      </c>
      <c r="DS72" s="56" t="s">
        <v>558</v>
      </c>
      <c r="DT72" s="56" t="s">
        <v>558</v>
      </c>
      <c r="DU72" s="56" t="s">
        <v>558</v>
      </c>
      <c r="DV72" s="56" t="s">
        <v>558</v>
      </c>
      <c r="DW72" s="56" t="s">
        <v>558</v>
      </c>
      <c r="DX72" s="56" t="s">
        <v>558</v>
      </c>
      <c r="DY72" s="56" t="s">
        <v>558</v>
      </c>
      <c r="DZ72" s="56" t="s">
        <v>558</v>
      </c>
      <c r="EA72" s="56" t="s">
        <v>558</v>
      </c>
      <c r="EB72" s="56" t="s">
        <v>558</v>
      </c>
      <c r="EC72" s="56" t="s">
        <v>558</v>
      </c>
      <c r="ED72" s="56" t="s">
        <v>558</v>
      </c>
      <c r="EE72" s="56" t="s">
        <v>558</v>
      </c>
      <c r="EF72" s="56" t="s">
        <v>558</v>
      </c>
      <c r="EG72" s="56" t="s">
        <v>558</v>
      </c>
      <c r="EH72" s="56" t="s">
        <v>558</v>
      </c>
      <c r="EI72" s="56" t="s">
        <v>558</v>
      </c>
      <c r="EJ72" s="56" t="s">
        <v>558</v>
      </c>
      <c r="EK72" s="56" t="s">
        <v>558</v>
      </c>
      <c r="EL72" s="56" t="s">
        <v>558</v>
      </c>
      <c r="EM72" s="56" t="s">
        <v>558</v>
      </c>
      <c r="EN72" s="56" t="s">
        <v>558</v>
      </c>
      <c r="EO72" s="56" t="s">
        <v>558</v>
      </c>
      <c r="EP72" s="56" t="s">
        <v>558</v>
      </c>
      <c r="EQ72" s="56" t="s">
        <v>558</v>
      </c>
      <c r="ER72" s="56" t="s">
        <v>558</v>
      </c>
      <c r="ES72" s="56" t="s">
        <v>558</v>
      </c>
      <c r="ET72" s="56" t="s">
        <v>558</v>
      </c>
      <c r="EU72" s="56" t="s">
        <v>558</v>
      </c>
      <c r="EV72" s="56" t="s">
        <v>558</v>
      </c>
      <c r="EW72" s="56" t="s">
        <v>558</v>
      </c>
      <c r="EX72" s="56" t="s">
        <v>558</v>
      </c>
      <c r="EY72" s="56" t="s">
        <v>558</v>
      </c>
      <c r="EZ72" s="56" t="s">
        <v>558</v>
      </c>
      <c r="FA72" s="56" t="s">
        <v>558</v>
      </c>
      <c r="FB72" s="56" t="s">
        <v>558</v>
      </c>
      <c r="FC72" s="56" t="s">
        <v>558</v>
      </c>
      <c r="FD72" s="56" t="s">
        <v>558</v>
      </c>
      <c r="FE72" s="56" t="s">
        <v>558</v>
      </c>
      <c r="FF72" s="56" t="s">
        <v>558</v>
      </c>
      <c r="FG72" s="56" t="s">
        <v>558</v>
      </c>
      <c r="FH72" s="56" t="s">
        <v>558</v>
      </c>
      <c r="FI72" s="56" t="s">
        <v>558</v>
      </c>
      <c r="FJ72" s="56" t="s">
        <v>558</v>
      </c>
      <c r="FK72" s="56" t="s">
        <v>558</v>
      </c>
      <c r="FL72" s="56" t="s">
        <v>558</v>
      </c>
      <c r="FM72" s="56" t="s">
        <v>558</v>
      </c>
      <c r="FN72" s="56" t="s">
        <v>558</v>
      </c>
      <c r="FO72" s="56" t="s">
        <v>558</v>
      </c>
      <c r="FP72" s="56" t="s">
        <v>558</v>
      </c>
      <c r="FQ72" s="56" t="s">
        <v>558</v>
      </c>
      <c r="FR72" s="56" t="s">
        <v>558</v>
      </c>
      <c r="FS72" s="56" t="s">
        <v>558</v>
      </c>
      <c r="FT72" s="56" t="s">
        <v>558</v>
      </c>
      <c r="FU72" s="56" t="s">
        <v>558</v>
      </c>
      <c r="FV72" s="56" t="s">
        <v>558</v>
      </c>
      <c r="FW72" s="56" t="s">
        <v>558</v>
      </c>
      <c r="FX72" s="56" t="s">
        <v>558</v>
      </c>
      <c r="FY72" s="56" t="s">
        <v>558</v>
      </c>
      <c r="FZ72" s="56" t="s">
        <v>558</v>
      </c>
      <c r="GA72" s="56" t="s">
        <v>558</v>
      </c>
      <c r="GB72" s="56" t="s">
        <v>558</v>
      </c>
      <c r="GC72" s="56" t="s">
        <v>558</v>
      </c>
      <c r="GD72" s="56" t="s">
        <v>558</v>
      </c>
      <c r="GE72" s="56" t="s">
        <v>558</v>
      </c>
      <c r="GF72" s="56" t="s">
        <v>558</v>
      </c>
      <c r="GG72" s="56" t="s">
        <v>558</v>
      </c>
      <c r="GH72" s="56" t="s">
        <v>558</v>
      </c>
      <c r="GI72" s="56" t="s">
        <v>558</v>
      </c>
      <c r="GJ72" s="56" t="s">
        <v>558</v>
      </c>
      <c r="GK72" s="56" t="s">
        <v>558</v>
      </c>
      <c r="GL72" s="56" t="s">
        <v>558</v>
      </c>
      <c r="GM72" s="56" t="s">
        <v>558</v>
      </c>
      <c r="GN72" s="56" t="s">
        <v>558</v>
      </c>
      <c r="GO72" s="56" t="s">
        <v>558</v>
      </c>
      <c r="GP72" s="56" t="s">
        <v>558</v>
      </c>
      <c r="GQ72" s="56" t="s">
        <v>558</v>
      </c>
      <c r="GR72" s="56" t="s">
        <v>558</v>
      </c>
      <c r="GS72" s="56" t="s">
        <v>558</v>
      </c>
      <c r="GT72" s="56" t="s">
        <v>558</v>
      </c>
      <c r="GU72" s="56" t="s">
        <v>558</v>
      </c>
      <c r="GV72" s="56" t="s">
        <v>558</v>
      </c>
      <c r="GW72" s="56" t="s">
        <v>558</v>
      </c>
      <c r="GX72" s="56" t="s">
        <v>558</v>
      </c>
      <c r="GY72" s="56" t="s">
        <v>558</v>
      </c>
      <c r="GZ72" s="56" t="s">
        <v>558</v>
      </c>
      <c r="HA72" s="56" t="s">
        <v>558</v>
      </c>
      <c r="HB72" s="56" t="s">
        <v>558</v>
      </c>
      <c r="HD72" s="56" t="str">
        <f t="shared" si="3"/>
        <v>..</v>
      </c>
      <c r="HE72" s="56" t="str">
        <f t="shared" si="4"/>
        <v>..</v>
      </c>
      <c r="HF72" s="56" t="str">
        <f t="shared" si="5"/>
        <v>..</v>
      </c>
    </row>
    <row r="73" spans="1:214" ht="12.75" customHeight="1" x14ac:dyDescent="0.3">
      <c r="A73" s="56" t="s">
        <v>60</v>
      </c>
      <c r="B73" s="56">
        <v>4</v>
      </c>
      <c r="C73" s="56" t="s">
        <v>721</v>
      </c>
      <c r="D73" s="56" t="s">
        <v>3730</v>
      </c>
      <c r="E73" s="56" t="s">
        <v>921</v>
      </c>
      <c r="F73" s="56" t="s">
        <v>907</v>
      </c>
      <c r="G73" s="56">
        <v>37.5</v>
      </c>
      <c r="H73" s="56">
        <v>0</v>
      </c>
      <c r="I73" s="56" t="s">
        <v>6841</v>
      </c>
      <c r="J73" s="56" t="s">
        <v>39</v>
      </c>
      <c r="L73" s="56" t="s">
        <v>734</v>
      </c>
      <c r="M73" s="56">
        <v>1</v>
      </c>
      <c r="N73" s="56">
        <v>0</v>
      </c>
      <c r="O73" s="56">
        <v>0</v>
      </c>
      <c r="P73" s="56">
        <v>1</v>
      </c>
      <c r="Q73" s="56">
        <v>1</v>
      </c>
      <c r="R73" s="56">
        <v>0</v>
      </c>
      <c r="S73" s="56">
        <v>2</v>
      </c>
      <c r="T73" s="56">
        <v>0</v>
      </c>
      <c r="U73" s="56">
        <v>0</v>
      </c>
      <c r="V73" s="56">
        <v>0</v>
      </c>
      <c r="W73" s="56">
        <v>0</v>
      </c>
      <c r="X73" s="56">
        <v>2</v>
      </c>
      <c r="Y73" s="56">
        <v>0</v>
      </c>
      <c r="Z73" s="56">
        <v>0</v>
      </c>
      <c r="AA73" s="56">
        <v>7</v>
      </c>
      <c r="AB73" s="56">
        <v>0</v>
      </c>
      <c r="AC73" s="56">
        <v>0</v>
      </c>
      <c r="AD73" s="56">
        <v>0</v>
      </c>
      <c r="AE73" s="56">
        <v>0</v>
      </c>
      <c r="AF73" s="56">
        <v>0</v>
      </c>
      <c r="AG73" s="56">
        <v>0</v>
      </c>
      <c r="AH73" s="56">
        <v>0</v>
      </c>
      <c r="AI73" s="56">
        <v>0</v>
      </c>
      <c r="AJ73" s="56">
        <v>0</v>
      </c>
      <c r="AK73" s="56">
        <v>0</v>
      </c>
      <c r="AL73" s="56">
        <v>0</v>
      </c>
      <c r="AM73" s="56">
        <v>0</v>
      </c>
      <c r="AN73" s="56">
        <v>0</v>
      </c>
      <c r="AO73" s="56">
        <v>0</v>
      </c>
      <c r="AP73" s="56">
        <v>0</v>
      </c>
      <c r="AQ73" s="56">
        <v>1</v>
      </c>
      <c r="AR73" s="56">
        <v>0</v>
      </c>
      <c r="AS73" s="56">
        <v>0</v>
      </c>
      <c r="AT73" s="56">
        <v>1</v>
      </c>
      <c r="AU73" s="56">
        <v>1</v>
      </c>
      <c r="AV73" s="56">
        <v>0</v>
      </c>
      <c r="AW73" s="56">
        <v>2</v>
      </c>
      <c r="AX73" s="56">
        <v>0</v>
      </c>
      <c r="AY73" s="56">
        <v>0</v>
      </c>
      <c r="AZ73" s="56">
        <v>0</v>
      </c>
      <c r="BA73" s="56">
        <v>0</v>
      </c>
      <c r="BB73" s="56">
        <v>2</v>
      </c>
      <c r="BC73" s="56">
        <v>0</v>
      </c>
      <c r="BD73" s="56">
        <v>0</v>
      </c>
      <c r="BE73" s="56">
        <v>7</v>
      </c>
      <c r="BF73" s="56">
        <v>0.66088009689140093</v>
      </c>
      <c r="BG73" s="56">
        <v>0.33911990310859913</v>
      </c>
      <c r="BH73" s="56">
        <v>0</v>
      </c>
      <c r="BI73" s="56">
        <v>0</v>
      </c>
      <c r="BJ73" s="56" t="s">
        <v>1903</v>
      </c>
      <c r="BK73" s="56">
        <v>269256</v>
      </c>
      <c r="BL73" s="56" t="s">
        <v>1903</v>
      </c>
      <c r="BM73" s="56">
        <v>283487</v>
      </c>
      <c r="BN73" s="56">
        <v>75</v>
      </c>
      <c r="BO73" s="56">
        <v>178880</v>
      </c>
      <c r="BP73" s="56">
        <v>44772</v>
      </c>
      <c r="BQ73" s="56">
        <v>5</v>
      </c>
      <c r="BR73" s="56">
        <v>8723</v>
      </c>
      <c r="BS73" s="56">
        <v>249321</v>
      </c>
      <c r="BT73" s="56">
        <v>12127</v>
      </c>
      <c r="BU73" s="56">
        <v>45816</v>
      </c>
      <c r="BV73" s="56">
        <v>28129</v>
      </c>
      <c r="BW73" s="56">
        <v>35106</v>
      </c>
      <c r="BX73" s="56">
        <v>8447</v>
      </c>
      <c r="BY73" s="56">
        <v>117498</v>
      </c>
      <c r="BZ73" s="56">
        <v>99002</v>
      </c>
      <c r="CA73" s="56">
        <v>228627</v>
      </c>
      <c r="CB73" s="56">
        <v>29</v>
      </c>
      <c r="CC73" s="56">
        <v>8324</v>
      </c>
      <c r="CD73" s="56">
        <v>4129</v>
      </c>
      <c r="CE73" s="56">
        <v>7982</v>
      </c>
      <c r="CF73" s="56">
        <v>1154</v>
      </c>
      <c r="CG73" s="56">
        <v>21589</v>
      </c>
      <c r="CH73" s="56">
        <v>21618</v>
      </c>
      <c r="CI73" s="56">
        <v>75</v>
      </c>
      <c r="CJ73" s="56">
        <v>3811</v>
      </c>
      <c r="CK73" s="56">
        <v>710</v>
      </c>
      <c r="CL73" s="56">
        <v>3943</v>
      </c>
      <c r="CM73" s="56">
        <v>8464</v>
      </c>
      <c r="CN73" s="56">
        <v>2800</v>
      </c>
      <c r="CO73" s="56">
        <v>11339</v>
      </c>
      <c r="CP73" s="56">
        <v>0</v>
      </c>
      <c r="CQ73" s="56">
        <v>269</v>
      </c>
      <c r="CR73" s="56">
        <v>84</v>
      </c>
      <c r="CS73" s="56">
        <v>238</v>
      </c>
      <c r="CT73" s="56">
        <v>591</v>
      </c>
      <c r="CU73" s="56">
        <v>591</v>
      </c>
      <c r="CV73" s="56">
        <v>4083</v>
      </c>
      <c r="CW73" s="56">
        <v>4907</v>
      </c>
      <c r="CX73" s="56">
        <v>2540</v>
      </c>
      <c r="CY73" s="56">
        <v>15000000</v>
      </c>
      <c r="CZ73" s="56">
        <v>0</v>
      </c>
      <c r="DA73" s="56">
        <v>0</v>
      </c>
      <c r="DB73" s="56">
        <v>4.3</v>
      </c>
      <c r="DC73" s="56">
        <v>22.5</v>
      </c>
      <c r="DD73" s="56">
        <v>26.8</v>
      </c>
      <c r="DE73" s="56">
        <v>103</v>
      </c>
      <c r="DF73" s="56">
        <v>3271</v>
      </c>
      <c r="DG73" s="56">
        <v>234557</v>
      </c>
      <c r="DH73" s="56">
        <v>95662</v>
      </c>
      <c r="DI73" s="56">
        <v>243101</v>
      </c>
      <c r="DJ73" s="56">
        <v>31646</v>
      </c>
      <c r="DK73" s="56">
        <v>604966</v>
      </c>
      <c r="DL73" s="56">
        <v>10307</v>
      </c>
      <c r="DM73" s="56">
        <v>2208</v>
      </c>
      <c r="DN73" s="56">
        <v>4540</v>
      </c>
      <c r="DO73" s="56">
        <v>17055</v>
      </c>
      <c r="DP73" s="56">
        <v>15676</v>
      </c>
      <c r="DQ73" s="56">
        <v>92118</v>
      </c>
      <c r="DR73" s="56">
        <v>24710</v>
      </c>
      <c r="DS73" s="56">
        <v>113441</v>
      </c>
      <c r="DT73" s="56">
        <v>0</v>
      </c>
      <c r="DU73" s="56">
        <v>0</v>
      </c>
      <c r="DV73" s="56">
        <v>15084</v>
      </c>
      <c r="DW73" s="56">
        <v>8148</v>
      </c>
      <c r="DX73" s="56">
        <v>71</v>
      </c>
      <c r="DY73" s="56">
        <v>78</v>
      </c>
      <c r="DZ73" s="56">
        <v>87</v>
      </c>
      <c r="EA73" s="56">
        <v>47329</v>
      </c>
      <c r="EB73" s="56">
        <v>2089</v>
      </c>
      <c r="EC73" s="56" t="s">
        <v>778</v>
      </c>
      <c r="ED73" s="56">
        <v>16321</v>
      </c>
      <c r="EE73" s="56">
        <v>165</v>
      </c>
      <c r="EF73" s="56">
        <v>483778</v>
      </c>
      <c r="EG73" s="56" t="s">
        <v>558</v>
      </c>
      <c r="EH73" s="56" t="s">
        <v>56</v>
      </c>
      <c r="EI73" s="56">
        <v>5</v>
      </c>
      <c r="EJ73" s="56">
        <v>5235822</v>
      </c>
      <c r="EK73" s="56">
        <v>260</v>
      </c>
      <c r="EL73" s="56">
        <v>272</v>
      </c>
      <c r="EM73" s="56">
        <v>970424</v>
      </c>
      <c r="EN73" s="56">
        <v>219407</v>
      </c>
      <c r="EO73" s="56">
        <v>1192.32</v>
      </c>
      <c r="EP73" s="56">
        <v>59313.96</v>
      </c>
      <c r="EQ73" s="56">
        <v>19569.52</v>
      </c>
      <c r="ER73" s="56">
        <v>32511.39</v>
      </c>
      <c r="ES73" s="56">
        <v>7337.86</v>
      </c>
      <c r="ET73" s="56">
        <v>18263.919999999998</v>
      </c>
      <c r="EU73" s="56">
        <v>11432.85</v>
      </c>
      <c r="EV73" s="56">
        <v>1994.74</v>
      </c>
      <c r="EW73" s="56">
        <v>2411.75</v>
      </c>
      <c r="EX73" s="56">
        <v>35628.67</v>
      </c>
      <c r="EY73" s="56">
        <v>7873.69</v>
      </c>
      <c r="EZ73" s="56">
        <v>8268.48</v>
      </c>
      <c r="FA73" s="56">
        <v>8141</v>
      </c>
      <c r="FB73" s="56">
        <v>0</v>
      </c>
      <c r="FC73" s="56">
        <v>0</v>
      </c>
      <c r="FD73" s="56">
        <v>23202.6</v>
      </c>
      <c r="FE73" s="56">
        <v>6551.62</v>
      </c>
      <c r="FF73" s="56">
        <v>4118.96</v>
      </c>
      <c r="FG73" s="56">
        <v>247813.33</v>
      </c>
      <c r="FH73" s="56">
        <v>20590</v>
      </c>
      <c r="FI73" s="56">
        <v>117817</v>
      </c>
      <c r="FJ73" s="56">
        <v>13631</v>
      </c>
      <c r="FK73" s="56">
        <v>0</v>
      </c>
      <c r="FL73" s="56">
        <v>544764</v>
      </c>
      <c r="FM73" s="56">
        <v>2134446.33</v>
      </c>
      <c r="FN73" s="56">
        <v>42755.14</v>
      </c>
      <c r="FO73" s="56">
        <v>8283.14</v>
      </c>
      <c r="FP73" s="56">
        <v>9803</v>
      </c>
      <c r="FQ73" s="56">
        <v>6332.14</v>
      </c>
      <c r="FR73" s="56">
        <v>3792.69</v>
      </c>
      <c r="FS73" s="56">
        <v>0</v>
      </c>
      <c r="FT73" s="56">
        <v>0</v>
      </c>
      <c r="FU73" s="56">
        <v>48054.86</v>
      </c>
      <c r="FV73" s="56">
        <v>3088</v>
      </c>
      <c r="FW73" s="56">
        <v>122108.97</v>
      </c>
      <c r="FX73" s="56">
        <v>2012337.36</v>
      </c>
      <c r="FY73" s="56">
        <v>182920</v>
      </c>
      <c r="FZ73" s="56">
        <v>885396</v>
      </c>
      <c r="GA73" s="56">
        <v>233870</v>
      </c>
      <c r="GB73" s="56">
        <v>127500</v>
      </c>
      <c r="GC73" s="56">
        <v>806290</v>
      </c>
      <c r="GD73" s="56">
        <v>2053056</v>
      </c>
      <c r="GE73" s="56">
        <v>99300</v>
      </c>
      <c r="GF73" s="56">
        <v>1953756</v>
      </c>
      <c r="GG73" s="56">
        <v>182920</v>
      </c>
      <c r="GH73" s="56">
        <v>0</v>
      </c>
      <c r="GI73" s="56">
        <v>21863</v>
      </c>
      <c r="GJ73" s="56">
        <v>0</v>
      </c>
      <c r="GK73" s="56">
        <v>0</v>
      </c>
      <c r="GL73" s="56">
        <v>0</v>
      </c>
      <c r="GM73" s="56">
        <v>0</v>
      </c>
      <c r="GN73" s="56">
        <v>21863</v>
      </c>
      <c r="GO73" s="56" t="s">
        <v>558</v>
      </c>
      <c r="GP73" s="56" t="s">
        <v>558</v>
      </c>
      <c r="GQ73" s="56" t="s">
        <v>558</v>
      </c>
      <c r="GR73" s="56" t="s">
        <v>7441</v>
      </c>
      <c r="GS73" s="56" t="s">
        <v>558</v>
      </c>
      <c r="GT73" s="56" t="s">
        <v>3647</v>
      </c>
      <c r="GU73" s="56" t="s">
        <v>558</v>
      </c>
      <c r="GV73" s="56" t="s">
        <v>558</v>
      </c>
      <c r="GW73" s="56">
        <v>7</v>
      </c>
      <c r="GX73" s="56">
        <v>0</v>
      </c>
      <c r="GY73" s="56">
        <v>7</v>
      </c>
      <c r="GZ73" s="56">
        <v>0</v>
      </c>
      <c r="HA73" s="56">
        <v>0</v>
      </c>
      <c r="HB73" s="56">
        <v>0</v>
      </c>
      <c r="HD73" s="56">
        <f t="shared" si="3"/>
        <v>11339</v>
      </c>
      <c r="HE73" s="56">
        <f t="shared" si="4"/>
        <v>591</v>
      </c>
      <c r="HF73" s="56">
        <f t="shared" si="5"/>
        <v>17055</v>
      </c>
    </row>
    <row r="74" spans="1:214" ht="12.75" customHeight="1" x14ac:dyDescent="0.3">
      <c r="A74" s="56" t="s">
        <v>60</v>
      </c>
      <c r="B74" s="56">
        <v>5</v>
      </c>
      <c r="C74" s="56" t="s">
        <v>721</v>
      </c>
      <c r="D74" s="56" t="s">
        <v>3731</v>
      </c>
      <c r="E74" s="56" t="s">
        <v>922</v>
      </c>
      <c r="F74" s="56" t="s">
        <v>907</v>
      </c>
      <c r="G74" s="56">
        <v>19</v>
      </c>
      <c r="H74" s="56">
        <v>0</v>
      </c>
      <c r="I74" s="56" t="s">
        <v>6841</v>
      </c>
      <c r="J74" s="56" t="s">
        <v>39</v>
      </c>
      <c r="L74" s="56" t="s">
        <v>148</v>
      </c>
      <c r="M74" s="56" t="s">
        <v>558</v>
      </c>
      <c r="N74" s="56" t="s">
        <v>558</v>
      </c>
      <c r="O74" s="56" t="s">
        <v>558</v>
      </c>
      <c r="P74" s="56" t="s">
        <v>558</v>
      </c>
      <c r="Q74" s="56" t="s">
        <v>558</v>
      </c>
      <c r="R74" s="56" t="s">
        <v>558</v>
      </c>
      <c r="S74" s="56" t="s">
        <v>558</v>
      </c>
      <c r="T74" s="56" t="s">
        <v>558</v>
      </c>
      <c r="U74" s="56" t="s">
        <v>558</v>
      </c>
      <c r="V74" s="56" t="s">
        <v>558</v>
      </c>
      <c r="W74" s="56" t="s">
        <v>558</v>
      </c>
      <c r="X74" s="56" t="s">
        <v>558</v>
      </c>
      <c r="Y74" s="56" t="s">
        <v>558</v>
      </c>
      <c r="Z74" s="56" t="s">
        <v>558</v>
      </c>
      <c r="AA74" s="56" t="s">
        <v>558</v>
      </c>
      <c r="AB74" s="56" t="s">
        <v>558</v>
      </c>
      <c r="AC74" s="56" t="s">
        <v>558</v>
      </c>
      <c r="AD74" s="56" t="s">
        <v>558</v>
      </c>
      <c r="AE74" s="56" t="s">
        <v>558</v>
      </c>
      <c r="AF74" s="56" t="s">
        <v>558</v>
      </c>
      <c r="AG74" s="56" t="s">
        <v>558</v>
      </c>
      <c r="AH74" s="56" t="s">
        <v>558</v>
      </c>
      <c r="AI74" s="56" t="s">
        <v>558</v>
      </c>
      <c r="AJ74" s="56" t="s">
        <v>558</v>
      </c>
      <c r="AK74" s="56" t="s">
        <v>558</v>
      </c>
      <c r="AL74" s="56" t="s">
        <v>558</v>
      </c>
      <c r="AM74" s="56" t="s">
        <v>558</v>
      </c>
      <c r="AN74" s="56" t="s">
        <v>558</v>
      </c>
      <c r="AO74" s="56" t="s">
        <v>558</v>
      </c>
      <c r="AP74" s="56" t="s">
        <v>558</v>
      </c>
      <c r="AQ74" s="56" t="s">
        <v>558</v>
      </c>
      <c r="AR74" s="56" t="s">
        <v>558</v>
      </c>
      <c r="AS74" s="56" t="s">
        <v>558</v>
      </c>
      <c r="AT74" s="56" t="s">
        <v>558</v>
      </c>
      <c r="AU74" s="56" t="s">
        <v>558</v>
      </c>
      <c r="AV74" s="56" t="s">
        <v>558</v>
      </c>
      <c r="AW74" s="56" t="s">
        <v>558</v>
      </c>
      <c r="AX74" s="56" t="s">
        <v>558</v>
      </c>
      <c r="AY74" s="56" t="s">
        <v>558</v>
      </c>
      <c r="AZ74" s="56" t="s">
        <v>558</v>
      </c>
      <c r="BA74" s="56" t="s">
        <v>558</v>
      </c>
      <c r="BB74" s="56" t="s">
        <v>558</v>
      </c>
      <c r="BC74" s="56" t="s">
        <v>558</v>
      </c>
      <c r="BD74" s="56" t="s">
        <v>558</v>
      </c>
      <c r="BE74" s="56" t="s">
        <v>558</v>
      </c>
      <c r="BF74" s="56" t="s">
        <v>558</v>
      </c>
      <c r="BG74" s="56" t="s">
        <v>558</v>
      </c>
      <c r="BH74" s="56" t="s">
        <v>558</v>
      </c>
      <c r="BI74" s="56" t="s">
        <v>558</v>
      </c>
      <c r="BJ74" s="56" t="s">
        <v>558</v>
      </c>
      <c r="BK74" s="56" t="s">
        <v>558</v>
      </c>
      <c r="BL74" s="56" t="s">
        <v>558</v>
      </c>
      <c r="BM74" s="56" t="s">
        <v>558</v>
      </c>
      <c r="BN74" s="56" t="s">
        <v>558</v>
      </c>
      <c r="BO74" s="56" t="s">
        <v>558</v>
      </c>
      <c r="BP74" s="56" t="s">
        <v>558</v>
      </c>
      <c r="BQ74" s="56" t="s">
        <v>558</v>
      </c>
      <c r="BR74" s="56" t="s">
        <v>558</v>
      </c>
      <c r="BS74" s="56" t="s">
        <v>558</v>
      </c>
      <c r="BT74" s="56" t="s">
        <v>558</v>
      </c>
      <c r="BU74" s="56" t="s">
        <v>558</v>
      </c>
      <c r="BV74" s="56" t="s">
        <v>558</v>
      </c>
      <c r="BW74" s="56" t="s">
        <v>558</v>
      </c>
      <c r="BX74" s="56" t="s">
        <v>558</v>
      </c>
      <c r="BY74" s="56" t="s">
        <v>558</v>
      </c>
      <c r="BZ74" s="56" t="s">
        <v>558</v>
      </c>
      <c r="CA74" s="56" t="s">
        <v>558</v>
      </c>
      <c r="CB74" s="56" t="s">
        <v>558</v>
      </c>
      <c r="CC74" s="56" t="s">
        <v>558</v>
      </c>
      <c r="CD74" s="56" t="s">
        <v>558</v>
      </c>
      <c r="CE74" s="56" t="s">
        <v>558</v>
      </c>
      <c r="CF74" s="56" t="s">
        <v>558</v>
      </c>
      <c r="CG74" s="56" t="s">
        <v>558</v>
      </c>
      <c r="CH74" s="56" t="s">
        <v>558</v>
      </c>
      <c r="CI74" s="56" t="s">
        <v>558</v>
      </c>
      <c r="CJ74" s="56" t="s">
        <v>558</v>
      </c>
      <c r="CK74" s="56" t="s">
        <v>558</v>
      </c>
      <c r="CL74" s="56" t="s">
        <v>558</v>
      </c>
      <c r="CM74" s="56" t="s">
        <v>558</v>
      </c>
      <c r="CN74" s="56" t="s">
        <v>558</v>
      </c>
      <c r="CO74" s="56" t="s">
        <v>558</v>
      </c>
      <c r="CP74" s="56" t="s">
        <v>558</v>
      </c>
      <c r="CQ74" s="56" t="s">
        <v>558</v>
      </c>
      <c r="CR74" s="56" t="s">
        <v>558</v>
      </c>
      <c r="CS74" s="56" t="s">
        <v>558</v>
      </c>
      <c r="CT74" s="56" t="s">
        <v>558</v>
      </c>
      <c r="CU74" s="56" t="s">
        <v>558</v>
      </c>
      <c r="CV74" s="56" t="s">
        <v>558</v>
      </c>
      <c r="CW74" s="56" t="s">
        <v>558</v>
      </c>
      <c r="CX74" s="56" t="s">
        <v>558</v>
      </c>
      <c r="CY74" s="56" t="s">
        <v>558</v>
      </c>
      <c r="CZ74" s="56" t="s">
        <v>558</v>
      </c>
      <c r="DA74" s="56" t="s">
        <v>558</v>
      </c>
      <c r="DB74" s="56" t="s">
        <v>558</v>
      </c>
      <c r="DC74" s="56" t="s">
        <v>558</v>
      </c>
      <c r="DD74" s="56" t="s">
        <v>558</v>
      </c>
      <c r="DE74" s="56" t="s">
        <v>558</v>
      </c>
      <c r="DF74" s="56" t="s">
        <v>558</v>
      </c>
      <c r="DG74" s="56" t="s">
        <v>558</v>
      </c>
      <c r="DH74" s="56" t="s">
        <v>558</v>
      </c>
      <c r="DI74" s="56" t="s">
        <v>558</v>
      </c>
      <c r="DJ74" s="56" t="s">
        <v>558</v>
      </c>
      <c r="DK74" s="56" t="s">
        <v>558</v>
      </c>
      <c r="DL74" s="56" t="s">
        <v>558</v>
      </c>
      <c r="DM74" s="56" t="s">
        <v>558</v>
      </c>
      <c r="DN74" s="56" t="s">
        <v>558</v>
      </c>
      <c r="DO74" s="56" t="s">
        <v>558</v>
      </c>
      <c r="DP74" s="56" t="s">
        <v>558</v>
      </c>
      <c r="DQ74" s="56" t="s">
        <v>558</v>
      </c>
      <c r="DR74" s="56" t="s">
        <v>558</v>
      </c>
      <c r="DS74" s="56" t="s">
        <v>558</v>
      </c>
      <c r="DT74" s="56" t="s">
        <v>558</v>
      </c>
      <c r="DU74" s="56" t="s">
        <v>558</v>
      </c>
      <c r="DV74" s="56" t="s">
        <v>558</v>
      </c>
      <c r="DW74" s="56" t="s">
        <v>558</v>
      </c>
      <c r="DX74" s="56" t="s">
        <v>558</v>
      </c>
      <c r="DY74" s="56" t="s">
        <v>558</v>
      </c>
      <c r="DZ74" s="56" t="s">
        <v>558</v>
      </c>
      <c r="EA74" s="56" t="s">
        <v>558</v>
      </c>
      <c r="EB74" s="56" t="s">
        <v>558</v>
      </c>
      <c r="EC74" s="56" t="s">
        <v>558</v>
      </c>
      <c r="ED74" s="56" t="s">
        <v>558</v>
      </c>
      <c r="EE74" s="56" t="s">
        <v>558</v>
      </c>
      <c r="EF74" s="56" t="s">
        <v>558</v>
      </c>
      <c r="EG74" s="56" t="s">
        <v>558</v>
      </c>
      <c r="EH74" s="56" t="s">
        <v>558</v>
      </c>
      <c r="EI74" s="56" t="s">
        <v>558</v>
      </c>
      <c r="EJ74" s="56" t="s">
        <v>558</v>
      </c>
      <c r="EK74" s="56" t="s">
        <v>558</v>
      </c>
      <c r="EL74" s="56" t="s">
        <v>558</v>
      </c>
      <c r="EM74" s="56" t="s">
        <v>558</v>
      </c>
      <c r="EN74" s="56" t="s">
        <v>558</v>
      </c>
      <c r="EO74" s="56" t="s">
        <v>558</v>
      </c>
      <c r="EP74" s="56" t="s">
        <v>558</v>
      </c>
      <c r="EQ74" s="56" t="s">
        <v>558</v>
      </c>
      <c r="ER74" s="56" t="s">
        <v>558</v>
      </c>
      <c r="ES74" s="56" t="s">
        <v>558</v>
      </c>
      <c r="ET74" s="56" t="s">
        <v>558</v>
      </c>
      <c r="EU74" s="56" t="s">
        <v>558</v>
      </c>
      <c r="EV74" s="56" t="s">
        <v>558</v>
      </c>
      <c r="EW74" s="56" t="s">
        <v>558</v>
      </c>
      <c r="EX74" s="56" t="s">
        <v>558</v>
      </c>
      <c r="EY74" s="56" t="s">
        <v>558</v>
      </c>
      <c r="EZ74" s="56" t="s">
        <v>558</v>
      </c>
      <c r="FA74" s="56" t="s">
        <v>558</v>
      </c>
      <c r="FB74" s="56" t="s">
        <v>558</v>
      </c>
      <c r="FC74" s="56" t="s">
        <v>558</v>
      </c>
      <c r="FD74" s="56" t="s">
        <v>558</v>
      </c>
      <c r="FE74" s="56" t="s">
        <v>558</v>
      </c>
      <c r="FF74" s="56" t="s">
        <v>558</v>
      </c>
      <c r="FG74" s="56" t="s">
        <v>558</v>
      </c>
      <c r="FH74" s="56" t="s">
        <v>558</v>
      </c>
      <c r="FI74" s="56" t="s">
        <v>558</v>
      </c>
      <c r="FJ74" s="56" t="s">
        <v>558</v>
      </c>
      <c r="FK74" s="56" t="s">
        <v>558</v>
      </c>
      <c r="FL74" s="56" t="s">
        <v>558</v>
      </c>
      <c r="FM74" s="56" t="s">
        <v>558</v>
      </c>
      <c r="FN74" s="56" t="s">
        <v>558</v>
      </c>
      <c r="FO74" s="56" t="s">
        <v>558</v>
      </c>
      <c r="FP74" s="56" t="s">
        <v>558</v>
      </c>
      <c r="FQ74" s="56" t="s">
        <v>558</v>
      </c>
      <c r="FR74" s="56" t="s">
        <v>558</v>
      </c>
      <c r="FS74" s="56" t="s">
        <v>558</v>
      </c>
      <c r="FT74" s="56" t="s">
        <v>558</v>
      </c>
      <c r="FU74" s="56" t="s">
        <v>558</v>
      </c>
      <c r="FV74" s="56" t="s">
        <v>558</v>
      </c>
      <c r="FW74" s="56" t="s">
        <v>558</v>
      </c>
      <c r="FX74" s="56" t="s">
        <v>558</v>
      </c>
      <c r="FY74" s="56" t="s">
        <v>558</v>
      </c>
      <c r="FZ74" s="56" t="s">
        <v>558</v>
      </c>
      <c r="GA74" s="56" t="s">
        <v>558</v>
      </c>
      <c r="GB74" s="56" t="s">
        <v>558</v>
      </c>
      <c r="GC74" s="56" t="s">
        <v>558</v>
      </c>
      <c r="GD74" s="56" t="s">
        <v>558</v>
      </c>
      <c r="GE74" s="56" t="s">
        <v>558</v>
      </c>
      <c r="GF74" s="56" t="s">
        <v>558</v>
      </c>
      <c r="GG74" s="56" t="s">
        <v>558</v>
      </c>
      <c r="GH74" s="56" t="s">
        <v>558</v>
      </c>
      <c r="GI74" s="56" t="s">
        <v>558</v>
      </c>
      <c r="GJ74" s="56" t="s">
        <v>558</v>
      </c>
      <c r="GK74" s="56" t="s">
        <v>558</v>
      </c>
      <c r="GL74" s="56" t="s">
        <v>558</v>
      </c>
      <c r="GM74" s="56" t="s">
        <v>558</v>
      </c>
      <c r="GN74" s="56" t="s">
        <v>558</v>
      </c>
      <c r="GO74" s="56" t="s">
        <v>558</v>
      </c>
      <c r="GP74" s="56" t="s">
        <v>558</v>
      </c>
      <c r="GQ74" s="56" t="s">
        <v>558</v>
      </c>
      <c r="GR74" s="56" t="s">
        <v>558</v>
      </c>
      <c r="GS74" s="56" t="s">
        <v>558</v>
      </c>
      <c r="GT74" s="56" t="s">
        <v>558</v>
      </c>
      <c r="GU74" s="56" t="s">
        <v>558</v>
      </c>
      <c r="GV74" s="56" t="s">
        <v>558</v>
      </c>
      <c r="GW74" s="56" t="s">
        <v>558</v>
      </c>
      <c r="GX74" s="56" t="s">
        <v>558</v>
      </c>
      <c r="GY74" s="56" t="s">
        <v>558</v>
      </c>
      <c r="GZ74" s="56" t="s">
        <v>558</v>
      </c>
      <c r="HA74" s="56" t="s">
        <v>558</v>
      </c>
      <c r="HB74" s="56" t="s">
        <v>558</v>
      </c>
      <c r="HD74" s="56" t="str">
        <f t="shared" si="3"/>
        <v>..</v>
      </c>
      <c r="HE74" s="56" t="str">
        <f t="shared" si="4"/>
        <v>..</v>
      </c>
      <c r="HF74" s="56" t="str">
        <f t="shared" si="5"/>
        <v>..</v>
      </c>
    </row>
    <row r="75" spans="1:214" ht="12.75" customHeight="1" x14ac:dyDescent="0.3">
      <c r="A75" s="56" t="s">
        <v>60</v>
      </c>
      <c r="B75" s="56">
        <v>6</v>
      </c>
      <c r="C75" s="56" t="s">
        <v>721</v>
      </c>
      <c r="D75" s="56" t="s">
        <v>3732</v>
      </c>
      <c r="E75" s="56" t="s">
        <v>923</v>
      </c>
      <c r="F75" s="56" t="s">
        <v>907</v>
      </c>
      <c r="G75" s="56">
        <v>32</v>
      </c>
      <c r="H75" s="56">
        <v>0</v>
      </c>
      <c r="I75" s="56" t="s">
        <v>6841</v>
      </c>
      <c r="J75" s="56" t="s">
        <v>39</v>
      </c>
      <c r="L75" s="56" t="s">
        <v>150</v>
      </c>
      <c r="M75" s="56">
        <v>0</v>
      </c>
      <c r="N75" s="56">
        <v>0</v>
      </c>
      <c r="O75" s="56">
        <v>0</v>
      </c>
      <c r="P75" s="56">
        <v>0</v>
      </c>
      <c r="Q75" s="56">
        <v>1</v>
      </c>
      <c r="R75" s="56">
        <v>0</v>
      </c>
      <c r="S75" s="56">
        <v>0</v>
      </c>
      <c r="T75" s="56">
        <v>1</v>
      </c>
      <c r="U75" s="56">
        <v>1</v>
      </c>
      <c r="V75" s="56">
        <v>2</v>
      </c>
      <c r="W75" s="56">
        <v>0</v>
      </c>
      <c r="X75" s="56">
        <v>0</v>
      </c>
      <c r="Y75" s="56">
        <v>0</v>
      </c>
      <c r="Z75" s="56">
        <v>0</v>
      </c>
      <c r="AA75" s="56">
        <v>5</v>
      </c>
      <c r="AB75" s="56">
        <v>0</v>
      </c>
      <c r="AC75" s="56">
        <v>0</v>
      </c>
      <c r="AD75" s="56">
        <v>0</v>
      </c>
      <c r="AE75" s="56">
        <v>0</v>
      </c>
      <c r="AF75" s="56">
        <v>0</v>
      </c>
      <c r="AG75" s="56">
        <v>0</v>
      </c>
      <c r="AH75" s="56">
        <v>0</v>
      </c>
      <c r="AI75" s="56">
        <v>0</v>
      </c>
      <c r="AJ75" s="56">
        <v>0</v>
      </c>
      <c r="AK75" s="56">
        <v>0</v>
      </c>
      <c r="AL75" s="56">
        <v>0</v>
      </c>
      <c r="AM75" s="56">
        <v>0</v>
      </c>
      <c r="AN75" s="56">
        <v>0</v>
      </c>
      <c r="AO75" s="56">
        <v>0</v>
      </c>
      <c r="AP75" s="56">
        <v>0</v>
      </c>
      <c r="AQ75" s="56">
        <v>0</v>
      </c>
      <c r="AR75" s="56">
        <v>0</v>
      </c>
      <c r="AS75" s="56">
        <v>0</v>
      </c>
      <c r="AT75" s="56">
        <v>0</v>
      </c>
      <c r="AU75" s="56">
        <v>1</v>
      </c>
      <c r="AV75" s="56">
        <v>0</v>
      </c>
      <c r="AW75" s="56">
        <v>0</v>
      </c>
      <c r="AX75" s="56">
        <v>1</v>
      </c>
      <c r="AY75" s="56">
        <v>1</v>
      </c>
      <c r="AZ75" s="56">
        <v>2</v>
      </c>
      <c r="BA75" s="56">
        <v>0</v>
      </c>
      <c r="BB75" s="56">
        <v>0</v>
      </c>
      <c r="BC75" s="56">
        <v>0</v>
      </c>
      <c r="BD75" s="56">
        <v>0</v>
      </c>
      <c r="BE75" s="56">
        <v>5</v>
      </c>
      <c r="BF75" s="56">
        <v>1</v>
      </c>
      <c r="BG75" s="56">
        <v>0</v>
      </c>
      <c r="BH75" s="56">
        <v>0</v>
      </c>
      <c r="BI75" s="56">
        <v>0</v>
      </c>
      <c r="BJ75" s="56" t="s">
        <v>3617</v>
      </c>
      <c r="BK75" s="56">
        <v>169362</v>
      </c>
      <c r="BL75" s="56" t="s">
        <v>3617</v>
      </c>
      <c r="BM75" s="56">
        <v>214050</v>
      </c>
      <c r="BN75" s="56">
        <v>106</v>
      </c>
      <c r="BO75" s="56">
        <v>174050</v>
      </c>
      <c r="BP75" s="56" t="s">
        <v>558</v>
      </c>
      <c r="BQ75" s="56">
        <v>5</v>
      </c>
      <c r="BR75" s="56" t="s">
        <v>558</v>
      </c>
      <c r="BS75" s="56">
        <v>145027</v>
      </c>
      <c r="BT75" s="56">
        <v>20175</v>
      </c>
      <c r="BU75" s="56">
        <v>36092</v>
      </c>
      <c r="BV75" s="56">
        <v>30506</v>
      </c>
      <c r="BW75" s="56">
        <v>22200</v>
      </c>
      <c r="BX75" s="56">
        <v>9676</v>
      </c>
      <c r="BY75" s="56">
        <v>98474</v>
      </c>
      <c r="BZ75" s="56">
        <v>11493</v>
      </c>
      <c r="CA75" s="56">
        <v>130142</v>
      </c>
      <c r="CB75" s="56">
        <v>18</v>
      </c>
      <c r="CC75" s="56">
        <v>3620</v>
      </c>
      <c r="CD75" s="56">
        <v>1346</v>
      </c>
      <c r="CE75" s="56">
        <v>2258</v>
      </c>
      <c r="CF75" s="56">
        <v>802</v>
      </c>
      <c r="CG75" s="56">
        <v>8026</v>
      </c>
      <c r="CH75" s="56">
        <v>8044</v>
      </c>
      <c r="CI75" s="56">
        <v>0</v>
      </c>
      <c r="CJ75" s="56">
        <v>2457</v>
      </c>
      <c r="CK75" s="56">
        <v>456</v>
      </c>
      <c r="CL75" s="56">
        <v>1396</v>
      </c>
      <c r="CM75" s="56">
        <v>4309</v>
      </c>
      <c r="CN75" s="56">
        <v>17</v>
      </c>
      <c r="CO75" s="56">
        <v>4326</v>
      </c>
      <c r="CP75" s="56">
        <v>0</v>
      </c>
      <c r="CQ75" s="56">
        <v>66</v>
      </c>
      <c r="CR75" s="56">
        <v>21</v>
      </c>
      <c r="CS75" s="56">
        <v>0</v>
      </c>
      <c r="CT75" s="56">
        <v>87</v>
      </c>
      <c r="CU75" s="56">
        <v>87</v>
      </c>
      <c r="CV75" s="56">
        <v>10041</v>
      </c>
      <c r="CW75" s="56">
        <v>7408</v>
      </c>
      <c r="CX75" s="56">
        <v>4437</v>
      </c>
      <c r="CY75" s="56">
        <v>0</v>
      </c>
      <c r="CZ75" s="56">
        <v>0</v>
      </c>
      <c r="DA75" s="56">
        <v>0</v>
      </c>
      <c r="DB75" s="56">
        <v>5</v>
      </c>
      <c r="DC75" s="56">
        <v>21.8</v>
      </c>
      <c r="DD75" s="56">
        <v>26.8</v>
      </c>
      <c r="DE75" s="56">
        <v>104</v>
      </c>
      <c r="DF75" s="56">
        <v>13811</v>
      </c>
      <c r="DG75" s="56">
        <v>122825</v>
      </c>
      <c r="DH75" s="56">
        <v>45578</v>
      </c>
      <c r="DI75" s="56">
        <v>77015</v>
      </c>
      <c r="DJ75" s="56">
        <v>13797</v>
      </c>
      <c r="DK75" s="56">
        <v>259215</v>
      </c>
      <c r="DL75" s="56">
        <v>8083</v>
      </c>
      <c r="DM75" s="56">
        <v>315</v>
      </c>
      <c r="DN75" s="56">
        <v>2090</v>
      </c>
      <c r="DO75" s="56">
        <v>10488</v>
      </c>
      <c r="DP75" s="56">
        <v>11068</v>
      </c>
      <c r="DQ75" s="56">
        <v>7520</v>
      </c>
      <c r="DR75" s="56">
        <v>4975</v>
      </c>
      <c r="DS75" s="56">
        <v>0</v>
      </c>
      <c r="DT75" s="56">
        <v>0</v>
      </c>
      <c r="DU75" s="56">
        <v>0</v>
      </c>
      <c r="DV75" s="56">
        <v>8604</v>
      </c>
      <c r="DW75" s="56">
        <v>4288</v>
      </c>
      <c r="DX75" s="56">
        <v>62</v>
      </c>
      <c r="DY75" s="56">
        <v>77</v>
      </c>
      <c r="DZ75" s="56">
        <v>91</v>
      </c>
      <c r="EA75" s="56">
        <v>142200</v>
      </c>
      <c r="EB75" s="56">
        <v>5900</v>
      </c>
      <c r="EC75" s="56" t="s">
        <v>778</v>
      </c>
      <c r="ED75" s="56">
        <v>10026</v>
      </c>
      <c r="EE75" s="56">
        <v>168</v>
      </c>
      <c r="EF75" s="56">
        <v>291675</v>
      </c>
      <c r="EG75" s="56">
        <v>6150</v>
      </c>
      <c r="EH75" s="56" t="s">
        <v>778</v>
      </c>
      <c r="EI75" s="56">
        <v>1</v>
      </c>
      <c r="EJ75" s="56">
        <v>543469</v>
      </c>
      <c r="EK75" s="56">
        <v>371</v>
      </c>
      <c r="EL75" s="56">
        <v>188</v>
      </c>
      <c r="EM75" s="56">
        <v>749794.94</v>
      </c>
      <c r="EN75" s="56">
        <v>259671.71</v>
      </c>
      <c r="EO75" s="56">
        <v>323</v>
      </c>
      <c r="EP75" s="56">
        <v>26352</v>
      </c>
      <c r="EQ75" s="56">
        <v>12853</v>
      </c>
      <c r="ER75" s="56">
        <v>11562</v>
      </c>
      <c r="ES75" s="56">
        <v>3915</v>
      </c>
      <c r="ET75" s="56">
        <v>5578</v>
      </c>
      <c r="EU75" s="56">
        <v>2570</v>
      </c>
      <c r="EV75" s="56">
        <v>379</v>
      </c>
      <c r="EW75" s="56">
        <v>10</v>
      </c>
      <c r="EX75" s="56">
        <v>4371.08</v>
      </c>
      <c r="EY75" s="56">
        <v>1828</v>
      </c>
      <c r="EZ75" s="56">
        <v>2968.92</v>
      </c>
      <c r="FA75" s="56">
        <v>0</v>
      </c>
      <c r="FB75" s="56">
        <v>0</v>
      </c>
      <c r="FC75" s="56">
        <v>0</v>
      </c>
      <c r="FD75" s="56">
        <v>9665.81</v>
      </c>
      <c r="FE75" s="56">
        <v>17403</v>
      </c>
      <c r="FF75" s="56">
        <v>0</v>
      </c>
      <c r="FG75" s="56">
        <v>99778.81</v>
      </c>
      <c r="FH75" s="56">
        <v>53474</v>
      </c>
      <c r="FI75" s="56">
        <v>61083</v>
      </c>
      <c r="FJ75" s="56">
        <v>8303</v>
      </c>
      <c r="FK75" s="56">
        <v>0</v>
      </c>
      <c r="FL75" s="56">
        <v>184091</v>
      </c>
      <c r="FM75" s="56">
        <v>1416196.46</v>
      </c>
      <c r="FN75" s="56">
        <v>9219</v>
      </c>
      <c r="FO75" s="56">
        <v>223</v>
      </c>
      <c r="FP75" s="56">
        <v>45998</v>
      </c>
      <c r="FQ75" s="56">
        <v>0</v>
      </c>
      <c r="FR75" s="56">
        <v>9236</v>
      </c>
      <c r="FS75" s="56">
        <v>21917</v>
      </c>
      <c r="FT75" s="56">
        <v>0</v>
      </c>
      <c r="FU75" s="56">
        <v>11672</v>
      </c>
      <c r="FV75" s="56">
        <v>62391</v>
      </c>
      <c r="FW75" s="56">
        <v>160656</v>
      </c>
      <c r="FX75" s="56">
        <v>1255540.46</v>
      </c>
      <c r="FY75" s="56">
        <v>102967</v>
      </c>
      <c r="FZ75" s="56">
        <v>806979</v>
      </c>
      <c r="GA75" s="56">
        <v>250900</v>
      </c>
      <c r="GB75" s="56">
        <v>88500</v>
      </c>
      <c r="GC75" s="56">
        <v>336035</v>
      </c>
      <c r="GD75" s="56">
        <v>1482414</v>
      </c>
      <c r="GE75" s="56">
        <v>155835</v>
      </c>
      <c r="GF75" s="56">
        <v>1326579</v>
      </c>
      <c r="GG75" s="56">
        <v>103000</v>
      </c>
      <c r="GH75" s="56">
        <v>0</v>
      </c>
      <c r="GI75" s="56">
        <v>0</v>
      </c>
      <c r="GJ75" s="56">
        <v>0</v>
      </c>
      <c r="GK75" s="56">
        <v>0</v>
      </c>
      <c r="GL75" s="56">
        <v>0</v>
      </c>
      <c r="GM75" s="56">
        <v>0</v>
      </c>
      <c r="GN75" s="56">
        <v>0</v>
      </c>
      <c r="GO75" s="56">
        <v>0</v>
      </c>
      <c r="GP75" s="56">
        <v>0</v>
      </c>
      <c r="GQ75" s="56">
        <v>0</v>
      </c>
      <c r="GR75" s="56" t="s">
        <v>6899</v>
      </c>
      <c r="GS75" s="56">
        <v>0</v>
      </c>
      <c r="GT75" s="56">
        <v>0</v>
      </c>
      <c r="GU75" s="56">
        <v>0</v>
      </c>
      <c r="GV75" s="56" t="s">
        <v>7442</v>
      </c>
      <c r="GW75" s="56">
        <v>5</v>
      </c>
      <c r="GX75" s="56">
        <v>0</v>
      </c>
      <c r="GY75" s="56">
        <v>2</v>
      </c>
      <c r="GZ75" s="56">
        <v>2</v>
      </c>
      <c r="HA75" s="56">
        <v>1</v>
      </c>
      <c r="HB75" s="56">
        <v>0</v>
      </c>
      <c r="HD75" s="56">
        <f t="shared" si="3"/>
        <v>4326</v>
      </c>
      <c r="HE75" s="56">
        <f t="shared" si="4"/>
        <v>87</v>
      </c>
      <c r="HF75" s="56">
        <f t="shared" si="5"/>
        <v>10488</v>
      </c>
    </row>
    <row r="76" spans="1:214" ht="12.75" customHeight="1" x14ac:dyDescent="0.3">
      <c r="A76" s="56" t="s">
        <v>60</v>
      </c>
      <c r="B76" s="56">
        <v>7</v>
      </c>
      <c r="C76" s="56" t="s">
        <v>721</v>
      </c>
      <c r="D76" s="56" t="s">
        <v>3733</v>
      </c>
      <c r="E76" s="56" t="s">
        <v>924</v>
      </c>
      <c r="F76" s="56" t="s">
        <v>907</v>
      </c>
      <c r="G76" s="56">
        <v>13.5</v>
      </c>
      <c r="H76" s="56">
        <v>0</v>
      </c>
      <c r="I76" s="56" t="s">
        <v>6841</v>
      </c>
      <c r="J76" s="56" t="s">
        <v>39</v>
      </c>
      <c r="L76" s="56" t="s">
        <v>152</v>
      </c>
      <c r="M76" s="56">
        <v>0</v>
      </c>
      <c r="N76" s="56">
        <v>0</v>
      </c>
      <c r="O76" s="56">
        <v>0</v>
      </c>
      <c r="P76" s="56">
        <v>3</v>
      </c>
      <c r="Q76" s="56">
        <v>2</v>
      </c>
      <c r="R76" s="56">
        <v>0</v>
      </c>
      <c r="S76" s="56">
        <v>1</v>
      </c>
      <c r="T76" s="56">
        <v>0</v>
      </c>
      <c r="U76" s="56">
        <v>2</v>
      </c>
      <c r="V76" s="56">
        <v>0</v>
      </c>
      <c r="W76" s="56">
        <v>0</v>
      </c>
      <c r="X76" s="56">
        <v>0</v>
      </c>
      <c r="Y76" s="56">
        <v>0</v>
      </c>
      <c r="Z76" s="56">
        <v>0</v>
      </c>
      <c r="AA76" s="56">
        <v>8</v>
      </c>
      <c r="AB76" s="56">
        <v>0</v>
      </c>
      <c r="AC76" s="56">
        <v>0</v>
      </c>
      <c r="AD76" s="56">
        <v>0</v>
      </c>
      <c r="AE76" s="56">
        <v>0</v>
      </c>
      <c r="AF76" s="56">
        <v>0</v>
      </c>
      <c r="AG76" s="56">
        <v>0</v>
      </c>
      <c r="AH76" s="56">
        <v>0</v>
      </c>
      <c r="AI76" s="56">
        <v>0</v>
      </c>
      <c r="AJ76" s="56">
        <v>0</v>
      </c>
      <c r="AK76" s="56">
        <v>0</v>
      </c>
      <c r="AL76" s="56">
        <v>0</v>
      </c>
      <c r="AM76" s="56">
        <v>0</v>
      </c>
      <c r="AN76" s="56">
        <v>0</v>
      </c>
      <c r="AO76" s="56">
        <v>0</v>
      </c>
      <c r="AP76" s="56">
        <v>0</v>
      </c>
      <c r="AQ76" s="56">
        <v>0</v>
      </c>
      <c r="AR76" s="56">
        <v>0</v>
      </c>
      <c r="AS76" s="56">
        <v>0</v>
      </c>
      <c r="AT76" s="56">
        <v>3</v>
      </c>
      <c r="AU76" s="56">
        <v>2</v>
      </c>
      <c r="AV76" s="56">
        <v>0</v>
      </c>
      <c r="AW76" s="56">
        <v>1</v>
      </c>
      <c r="AX76" s="56">
        <v>0</v>
      </c>
      <c r="AY76" s="56">
        <v>2</v>
      </c>
      <c r="AZ76" s="56">
        <v>0</v>
      </c>
      <c r="BA76" s="56">
        <v>0</v>
      </c>
      <c r="BB76" s="56">
        <v>0</v>
      </c>
      <c r="BC76" s="56">
        <v>0</v>
      </c>
      <c r="BD76" s="56">
        <v>0</v>
      </c>
      <c r="BE76" s="56">
        <v>8</v>
      </c>
      <c r="BF76" s="56">
        <v>0.90468227424749159</v>
      </c>
      <c r="BG76" s="56">
        <v>9.5317725752508367E-2</v>
      </c>
      <c r="BH76" s="56">
        <v>0</v>
      </c>
      <c r="BI76" s="56">
        <v>0</v>
      </c>
      <c r="BJ76" s="56" t="s">
        <v>1912</v>
      </c>
      <c r="BK76" s="56">
        <v>96634</v>
      </c>
      <c r="BL76" s="56" t="s">
        <v>2470</v>
      </c>
      <c r="BM76" s="56">
        <v>151334</v>
      </c>
      <c r="BN76" s="56">
        <v>115</v>
      </c>
      <c r="BO76" s="56">
        <v>222122</v>
      </c>
      <c r="BP76" s="56">
        <v>76677</v>
      </c>
      <c r="BQ76" s="56">
        <v>8</v>
      </c>
      <c r="BR76" s="56" t="s">
        <v>558</v>
      </c>
      <c r="BS76" s="56">
        <v>149345</v>
      </c>
      <c r="BT76" s="56">
        <v>11341</v>
      </c>
      <c r="BU76" s="56">
        <v>45361</v>
      </c>
      <c r="BV76" s="56">
        <v>27941</v>
      </c>
      <c r="BW76" s="56">
        <v>24961</v>
      </c>
      <c r="BX76" s="56">
        <v>7376</v>
      </c>
      <c r="BY76" s="56">
        <v>105639</v>
      </c>
      <c r="BZ76" s="56">
        <v>373</v>
      </c>
      <c r="CA76" s="56">
        <v>117353</v>
      </c>
      <c r="CB76" s="56">
        <v>52</v>
      </c>
      <c r="CC76" s="56">
        <v>8499</v>
      </c>
      <c r="CD76" s="56">
        <v>2757</v>
      </c>
      <c r="CE76" s="56">
        <v>3978</v>
      </c>
      <c r="CF76" s="56">
        <v>601</v>
      </c>
      <c r="CG76" s="56">
        <v>15835</v>
      </c>
      <c r="CH76" s="56">
        <v>15887</v>
      </c>
      <c r="CI76" s="56">
        <v>0</v>
      </c>
      <c r="CJ76" s="56">
        <v>4956</v>
      </c>
      <c r="CK76" s="56">
        <v>523</v>
      </c>
      <c r="CL76" s="56">
        <v>343</v>
      </c>
      <c r="CM76" s="56">
        <v>5822</v>
      </c>
      <c r="CN76" s="56">
        <v>0</v>
      </c>
      <c r="CO76" s="56">
        <v>5822</v>
      </c>
      <c r="CP76" s="56">
        <v>0</v>
      </c>
      <c r="CQ76" s="56">
        <v>293</v>
      </c>
      <c r="CR76" s="56">
        <v>7</v>
      </c>
      <c r="CS76" s="56">
        <v>24</v>
      </c>
      <c r="CT76" s="56">
        <v>324</v>
      </c>
      <c r="CU76" s="56">
        <v>324</v>
      </c>
      <c r="CV76" s="56">
        <v>4813</v>
      </c>
      <c r="CW76" s="56">
        <v>356</v>
      </c>
      <c r="CX76" s="56">
        <v>558</v>
      </c>
      <c r="CY76" s="56">
        <v>0</v>
      </c>
      <c r="CZ76" s="56">
        <v>0</v>
      </c>
      <c r="DA76" s="56">
        <v>57</v>
      </c>
      <c r="DB76" s="56">
        <v>1</v>
      </c>
      <c r="DC76" s="56">
        <v>27.8</v>
      </c>
      <c r="DD76" s="56">
        <v>28.8</v>
      </c>
      <c r="DE76" s="56">
        <v>32</v>
      </c>
      <c r="DF76" s="56">
        <v>1772.5</v>
      </c>
      <c r="DG76" s="56">
        <v>167629</v>
      </c>
      <c r="DH76" s="56">
        <v>47900</v>
      </c>
      <c r="DI76" s="56">
        <v>57063</v>
      </c>
      <c r="DJ76" s="56">
        <v>8541</v>
      </c>
      <c r="DK76" s="56">
        <v>281133</v>
      </c>
      <c r="DL76" s="56">
        <v>8679</v>
      </c>
      <c r="DM76" s="56">
        <v>273</v>
      </c>
      <c r="DN76" s="56">
        <v>770</v>
      </c>
      <c r="DO76" s="56">
        <v>9722</v>
      </c>
      <c r="DP76" s="56">
        <v>8352</v>
      </c>
      <c r="DQ76" s="56">
        <v>5960</v>
      </c>
      <c r="DR76" s="56">
        <v>3297</v>
      </c>
      <c r="DS76" s="56">
        <v>0</v>
      </c>
      <c r="DT76" s="56">
        <v>0</v>
      </c>
      <c r="DU76" s="56">
        <v>14</v>
      </c>
      <c r="DV76" s="56">
        <v>12560</v>
      </c>
      <c r="DW76" s="56">
        <v>4285</v>
      </c>
      <c r="DX76" s="56">
        <v>15</v>
      </c>
      <c r="DY76" s="56">
        <v>54</v>
      </c>
      <c r="DZ76" s="56">
        <v>74</v>
      </c>
      <c r="EA76" s="56">
        <v>39450</v>
      </c>
      <c r="EB76" s="56">
        <v>8750</v>
      </c>
      <c r="EC76" s="56" t="s">
        <v>778</v>
      </c>
      <c r="ED76" s="56">
        <v>15224</v>
      </c>
      <c r="EE76" s="56">
        <v>90</v>
      </c>
      <c r="EF76" s="56">
        <v>558647</v>
      </c>
      <c r="EG76" s="56" t="s">
        <v>558</v>
      </c>
      <c r="EH76" s="56" t="s">
        <v>558</v>
      </c>
      <c r="EI76" s="56">
        <v>7</v>
      </c>
      <c r="EJ76" s="56">
        <v>151364</v>
      </c>
      <c r="EK76" s="56">
        <v>299</v>
      </c>
      <c r="EL76" s="56">
        <v>534</v>
      </c>
      <c r="EM76" s="56">
        <v>795332</v>
      </c>
      <c r="EN76" s="56">
        <v>340254</v>
      </c>
      <c r="EO76" s="56">
        <v>424</v>
      </c>
      <c r="EP76" s="56">
        <v>28680</v>
      </c>
      <c r="EQ76" s="56">
        <v>15996</v>
      </c>
      <c r="ER76" s="56">
        <v>12517</v>
      </c>
      <c r="ES76" s="56">
        <v>3510</v>
      </c>
      <c r="ET76" s="56">
        <v>4906</v>
      </c>
      <c r="EU76" s="56">
        <v>4999</v>
      </c>
      <c r="EV76" s="56" t="s">
        <v>3591</v>
      </c>
      <c r="EW76" s="56" t="s">
        <v>3592</v>
      </c>
      <c r="EX76" s="56">
        <v>8304</v>
      </c>
      <c r="EY76" s="56">
        <v>2270</v>
      </c>
      <c r="EZ76" s="56">
        <v>1666</v>
      </c>
      <c r="FA76" s="56">
        <v>0</v>
      </c>
      <c r="FB76" s="56">
        <v>0</v>
      </c>
      <c r="FC76" s="56">
        <v>0</v>
      </c>
      <c r="FD76" s="56">
        <v>13835</v>
      </c>
      <c r="FE76" s="56">
        <v>0</v>
      </c>
      <c r="FF76" s="56">
        <v>0</v>
      </c>
      <c r="FG76" s="56">
        <v>97107</v>
      </c>
      <c r="FH76" s="56">
        <v>46911</v>
      </c>
      <c r="FI76" s="56">
        <v>79416</v>
      </c>
      <c r="FJ76" s="56">
        <v>8637</v>
      </c>
      <c r="FK76" s="56">
        <v>0</v>
      </c>
      <c r="FL76" s="56">
        <v>204100</v>
      </c>
      <c r="FM76" s="56">
        <v>1571757</v>
      </c>
      <c r="FN76" s="56">
        <v>4495</v>
      </c>
      <c r="FO76" s="56">
        <v>2166</v>
      </c>
      <c r="FP76" s="56">
        <v>35860</v>
      </c>
      <c r="FQ76" s="56">
        <v>0</v>
      </c>
      <c r="FR76" s="56">
        <v>0</v>
      </c>
      <c r="FS76" s="56">
        <v>0</v>
      </c>
      <c r="FT76" s="56">
        <v>0</v>
      </c>
      <c r="FU76" s="56">
        <v>19614</v>
      </c>
      <c r="FV76" s="56">
        <v>18697</v>
      </c>
      <c r="FW76" s="56">
        <v>80832</v>
      </c>
      <c r="FX76" s="56">
        <v>1490925</v>
      </c>
      <c r="FY76" s="56">
        <v>247256</v>
      </c>
      <c r="FZ76" s="56">
        <v>844952</v>
      </c>
      <c r="GA76" s="56">
        <v>315466</v>
      </c>
      <c r="GB76" s="56">
        <v>85200</v>
      </c>
      <c r="GC76" s="56">
        <v>344804</v>
      </c>
      <c r="GD76" s="56">
        <v>1590422</v>
      </c>
      <c r="GE76" s="56">
        <v>53900</v>
      </c>
      <c r="GF76" s="56">
        <v>1536522</v>
      </c>
      <c r="GG76" s="56">
        <v>247256</v>
      </c>
      <c r="GH76" s="56">
        <v>0</v>
      </c>
      <c r="GI76" s="56">
        <v>0</v>
      </c>
      <c r="GJ76" s="56">
        <v>0</v>
      </c>
      <c r="GK76" s="56">
        <v>0</v>
      </c>
      <c r="GL76" s="56">
        <v>0</v>
      </c>
      <c r="GM76" s="56">
        <v>0</v>
      </c>
      <c r="GN76" s="56">
        <v>0</v>
      </c>
      <c r="GO76" s="56" t="s">
        <v>558</v>
      </c>
      <c r="GP76" s="56" t="s">
        <v>558</v>
      </c>
      <c r="GQ76" s="56" t="s">
        <v>7443</v>
      </c>
      <c r="GR76" s="56" t="s">
        <v>558</v>
      </c>
      <c r="GS76" s="56" t="s">
        <v>558</v>
      </c>
      <c r="GT76" s="56" t="s">
        <v>558</v>
      </c>
      <c r="GU76" s="56" t="s">
        <v>558</v>
      </c>
      <c r="GV76" s="56" t="s">
        <v>7444</v>
      </c>
      <c r="GW76" s="56">
        <v>8</v>
      </c>
      <c r="GX76" s="56">
        <v>0</v>
      </c>
      <c r="GY76" s="56">
        <v>8</v>
      </c>
      <c r="GZ76" s="56">
        <v>0</v>
      </c>
      <c r="HA76" s="56">
        <v>0</v>
      </c>
      <c r="HB76" s="56">
        <v>0</v>
      </c>
      <c r="HD76" s="56">
        <f t="shared" si="3"/>
        <v>5822</v>
      </c>
      <c r="HE76" s="56">
        <f t="shared" si="4"/>
        <v>324</v>
      </c>
      <c r="HF76" s="56">
        <f t="shared" si="5"/>
        <v>9722</v>
      </c>
    </row>
    <row r="77" spans="1:214" ht="12.75" customHeight="1" x14ac:dyDescent="0.3">
      <c r="A77" s="56" t="s">
        <v>60</v>
      </c>
      <c r="B77" s="56">
        <v>8</v>
      </c>
      <c r="C77" s="56" t="s">
        <v>721</v>
      </c>
      <c r="D77" s="56" t="s">
        <v>3734</v>
      </c>
      <c r="E77" s="56" t="s">
        <v>925</v>
      </c>
      <c r="F77" s="56" t="s">
        <v>907</v>
      </c>
      <c r="G77" s="56">
        <v>34</v>
      </c>
      <c r="H77" s="56">
        <v>0</v>
      </c>
      <c r="I77" s="56" t="s">
        <v>6841</v>
      </c>
      <c r="J77" s="56" t="s">
        <v>39</v>
      </c>
      <c r="L77" s="56" t="s">
        <v>7158</v>
      </c>
      <c r="M77" s="56">
        <v>0</v>
      </c>
      <c r="N77" s="56">
        <v>0</v>
      </c>
      <c r="O77" s="56">
        <v>3</v>
      </c>
      <c r="P77" s="56">
        <v>4</v>
      </c>
      <c r="Q77" s="56">
        <v>2</v>
      </c>
      <c r="R77" s="56">
        <v>6</v>
      </c>
      <c r="S77" s="56">
        <v>5</v>
      </c>
      <c r="T77" s="56">
        <v>1</v>
      </c>
      <c r="U77" s="56">
        <v>0</v>
      </c>
      <c r="V77" s="56">
        <v>1</v>
      </c>
      <c r="W77" s="56">
        <v>0</v>
      </c>
      <c r="X77" s="56">
        <v>0</v>
      </c>
      <c r="Y77" s="56">
        <v>0</v>
      </c>
      <c r="Z77" s="56">
        <v>0</v>
      </c>
      <c r="AA77" s="56">
        <v>22</v>
      </c>
      <c r="AB77" s="56">
        <v>0</v>
      </c>
      <c r="AC77" s="56">
        <v>0</v>
      </c>
      <c r="AD77" s="56">
        <v>0</v>
      </c>
      <c r="AE77" s="56">
        <v>0</v>
      </c>
      <c r="AF77" s="56">
        <v>0</v>
      </c>
      <c r="AG77" s="56">
        <v>0</v>
      </c>
      <c r="AH77" s="56">
        <v>0</v>
      </c>
      <c r="AI77" s="56">
        <v>0</v>
      </c>
      <c r="AJ77" s="56">
        <v>0</v>
      </c>
      <c r="AK77" s="56">
        <v>0</v>
      </c>
      <c r="AL77" s="56">
        <v>0</v>
      </c>
      <c r="AM77" s="56">
        <v>0</v>
      </c>
      <c r="AN77" s="56">
        <v>0</v>
      </c>
      <c r="AO77" s="56">
        <v>0</v>
      </c>
      <c r="AP77" s="56">
        <v>0</v>
      </c>
      <c r="AQ77" s="56">
        <v>0</v>
      </c>
      <c r="AR77" s="56">
        <v>0</v>
      </c>
      <c r="AS77" s="56">
        <v>3</v>
      </c>
      <c r="AT77" s="56">
        <v>4</v>
      </c>
      <c r="AU77" s="56">
        <v>2</v>
      </c>
      <c r="AV77" s="56">
        <v>6</v>
      </c>
      <c r="AW77" s="56">
        <v>5</v>
      </c>
      <c r="AX77" s="56">
        <v>1</v>
      </c>
      <c r="AY77" s="56">
        <v>0</v>
      </c>
      <c r="AZ77" s="56">
        <v>1</v>
      </c>
      <c r="BA77" s="56">
        <v>0</v>
      </c>
      <c r="BB77" s="56">
        <v>0</v>
      </c>
      <c r="BC77" s="56">
        <v>0</v>
      </c>
      <c r="BD77" s="56">
        <v>0</v>
      </c>
      <c r="BE77" s="56">
        <v>22</v>
      </c>
      <c r="BF77" s="56">
        <v>1</v>
      </c>
      <c r="BG77" s="56">
        <v>0</v>
      </c>
      <c r="BH77" s="56">
        <v>0</v>
      </c>
      <c r="BI77" s="56">
        <v>0</v>
      </c>
      <c r="BJ77" s="56" t="s">
        <v>2833</v>
      </c>
      <c r="BK77" s="56">
        <v>136455</v>
      </c>
      <c r="BL77" s="56" t="s">
        <v>2173</v>
      </c>
      <c r="BM77" s="56">
        <v>221469</v>
      </c>
      <c r="BN77" s="56">
        <v>230</v>
      </c>
      <c r="BO77" s="56">
        <v>389739.48</v>
      </c>
      <c r="BP77" s="56">
        <v>125762.42</v>
      </c>
      <c r="BQ77" s="56">
        <v>22</v>
      </c>
      <c r="BR77" s="56" t="s">
        <v>558</v>
      </c>
      <c r="BS77" s="56">
        <v>519358</v>
      </c>
      <c r="BT77" s="56">
        <v>10328</v>
      </c>
      <c r="BU77" s="56">
        <v>116519</v>
      </c>
      <c r="BV77" s="56">
        <v>115721</v>
      </c>
      <c r="BW77" s="56">
        <v>74328</v>
      </c>
      <c r="BX77" s="56">
        <v>25654</v>
      </c>
      <c r="BY77" s="56">
        <v>332222</v>
      </c>
      <c r="BZ77" s="56">
        <v>5412</v>
      </c>
      <c r="CA77" s="56">
        <v>347962</v>
      </c>
      <c r="CB77" s="56">
        <v>64</v>
      </c>
      <c r="CC77" s="56">
        <v>13174</v>
      </c>
      <c r="CD77" s="56">
        <v>9088</v>
      </c>
      <c r="CE77" s="56">
        <v>9452</v>
      </c>
      <c r="CF77" s="56">
        <v>1793</v>
      </c>
      <c r="CG77" s="56">
        <v>33507</v>
      </c>
      <c r="CH77" s="56">
        <v>33571</v>
      </c>
      <c r="CI77" s="56">
        <v>0</v>
      </c>
      <c r="CJ77" s="56">
        <v>14345</v>
      </c>
      <c r="CK77" s="56">
        <v>1625</v>
      </c>
      <c r="CL77" s="56">
        <v>23082</v>
      </c>
      <c r="CM77" s="56">
        <v>39052</v>
      </c>
      <c r="CN77" s="56">
        <v>223</v>
      </c>
      <c r="CO77" s="56">
        <v>39275</v>
      </c>
      <c r="CP77" s="56">
        <v>0</v>
      </c>
      <c r="CQ77" s="56">
        <v>679</v>
      </c>
      <c r="CR77" s="56">
        <v>0</v>
      </c>
      <c r="CS77" s="56">
        <v>902</v>
      </c>
      <c r="CT77" s="56">
        <v>1581</v>
      </c>
      <c r="CU77" s="56">
        <v>1581</v>
      </c>
      <c r="CV77" s="56">
        <v>12410</v>
      </c>
      <c r="CW77" s="56">
        <v>173</v>
      </c>
      <c r="CX77" s="56">
        <v>4358</v>
      </c>
      <c r="CY77" s="56">
        <v>0</v>
      </c>
      <c r="CZ77" s="56">
        <v>0</v>
      </c>
      <c r="DA77" s="56">
        <v>0</v>
      </c>
      <c r="DB77" s="56">
        <v>6.62</v>
      </c>
      <c r="DC77" s="56">
        <v>77.36</v>
      </c>
      <c r="DD77" s="56">
        <v>83.98</v>
      </c>
      <c r="DE77" s="56">
        <v>354</v>
      </c>
      <c r="DF77" s="56">
        <v>12198.55</v>
      </c>
      <c r="DG77" s="56">
        <v>495899</v>
      </c>
      <c r="DH77" s="56">
        <v>214034</v>
      </c>
      <c r="DI77" s="56">
        <v>405575</v>
      </c>
      <c r="DJ77" s="56">
        <v>55193</v>
      </c>
      <c r="DK77" s="56">
        <v>1170701</v>
      </c>
      <c r="DL77" s="56">
        <v>23828</v>
      </c>
      <c r="DM77" s="56">
        <v>5174</v>
      </c>
      <c r="DN77" s="56">
        <v>20195</v>
      </c>
      <c r="DO77" s="56">
        <v>49197</v>
      </c>
      <c r="DP77" s="56">
        <v>13645</v>
      </c>
      <c r="DQ77" s="56">
        <v>17652</v>
      </c>
      <c r="DR77" s="56">
        <v>12824</v>
      </c>
      <c r="DS77" s="56">
        <v>0</v>
      </c>
      <c r="DT77" s="56">
        <v>0</v>
      </c>
      <c r="DU77" s="56">
        <v>0</v>
      </c>
      <c r="DV77" s="56">
        <v>59085</v>
      </c>
      <c r="DW77" s="56">
        <v>22366</v>
      </c>
      <c r="DX77" s="56" t="s">
        <v>558</v>
      </c>
      <c r="DY77" s="56" t="s">
        <v>558</v>
      </c>
      <c r="DZ77" s="56" t="s">
        <v>558</v>
      </c>
      <c r="EA77" s="56">
        <v>287560</v>
      </c>
      <c r="EB77" s="56">
        <v>10660</v>
      </c>
      <c r="EC77" s="56" t="s">
        <v>55</v>
      </c>
      <c r="ED77" s="56">
        <v>51819</v>
      </c>
      <c r="EE77" s="56">
        <v>685</v>
      </c>
      <c r="EF77" s="56">
        <v>1496173</v>
      </c>
      <c r="EG77" s="56">
        <v>41437</v>
      </c>
      <c r="EH77" s="56" t="s">
        <v>558</v>
      </c>
      <c r="EI77" s="56">
        <v>22</v>
      </c>
      <c r="EJ77" s="56">
        <v>654390</v>
      </c>
      <c r="EK77" s="56">
        <v>534</v>
      </c>
      <c r="EL77" s="56">
        <v>371</v>
      </c>
      <c r="EM77" s="56">
        <v>2588560</v>
      </c>
      <c r="EN77" s="56">
        <v>1548337</v>
      </c>
      <c r="EO77" s="56">
        <v>4792</v>
      </c>
      <c r="EP77" s="56">
        <v>109539</v>
      </c>
      <c r="EQ77" s="56">
        <v>87941</v>
      </c>
      <c r="ER77" s="56">
        <v>44414</v>
      </c>
      <c r="ES77" s="56">
        <v>9576</v>
      </c>
      <c r="ET77" s="56">
        <v>34885</v>
      </c>
      <c r="EU77" s="56">
        <v>33212</v>
      </c>
      <c r="EV77" s="56">
        <v>0</v>
      </c>
      <c r="EW77" s="56">
        <v>11999</v>
      </c>
      <c r="EX77" s="56" t="s">
        <v>3600</v>
      </c>
      <c r="EY77" s="56" t="s">
        <v>3600</v>
      </c>
      <c r="EZ77" s="56" t="s">
        <v>3600</v>
      </c>
      <c r="FA77" s="56">
        <v>0</v>
      </c>
      <c r="FB77" s="56">
        <v>0</v>
      </c>
      <c r="FC77" s="56">
        <v>0</v>
      </c>
      <c r="FD77" s="56">
        <v>119193</v>
      </c>
      <c r="FE77" s="56">
        <v>18985</v>
      </c>
      <c r="FF77" s="56">
        <v>0</v>
      </c>
      <c r="FG77" s="56">
        <v>474536</v>
      </c>
      <c r="FH77" s="56">
        <v>101999</v>
      </c>
      <c r="FI77" s="56">
        <v>346659</v>
      </c>
      <c r="FJ77" s="56">
        <v>9151</v>
      </c>
      <c r="FK77" s="56">
        <v>1624343</v>
      </c>
      <c r="FL77" s="56">
        <v>939143</v>
      </c>
      <c r="FM77" s="56">
        <v>7632728</v>
      </c>
      <c r="FN77" s="56">
        <v>50808</v>
      </c>
      <c r="FO77" s="56">
        <v>12946</v>
      </c>
      <c r="FP77" s="56">
        <v>188946</v>
      </c>
      <c r="FQ77" s="56">
        <v>31514</v>
      </c>
      <c r="FR77" s="56">
        <v>0</v>
      </c>
      <c r="FS77" s="56">
        <v>18130</v>
      </c>
      <c r="FT77" s="56">
        <v>0</v>
      </c>
      <c r="FU77" s="56">
        <v>120451</v>
      </c>
      <c r="FV77" s="56">
        <v>1622300</v>
      </c>
      <c r="FW77" s="56">
        <v>2045095</v>
      </c>
      <c r="FX77" s="56">
        <v>5587633</v>
      </c>
      <c r="FY77" s="56">
        <v>842025</v>
      </c>
      <c r="FZ77" s="56" t="s">
        <v>558</v>
      </c>
      <c r="GA77" s="56" t="s">
        <v>558</v>
      </c>
      <c r="GB77" s="56" t="s">
        <v>558</v>
      </c>
      <c r="GC77" s="56" t="s">
        <v>558</v>
      </c>
      <c r="GD77" s="56" t="s">
        <v>558</v>
      </c>
      <c r="GE77" s="56" t="s">
        <v>558</v>
      </c>
      <c r="GF77" s="56" t="s">
        <v>558</v>
      </c>
      <c r="GG77" s="56" t="s">
        <v>558</v>
      </c>
      <c r="GH77" s="56">
        <v>0</v>
      </c>
      <c r="GI77" s="56">
        <v>0</v>
      </c>
      <c r="GJ77" s="56">
        <v>0</v>
      </c>
      <c r="GK77" s="56">
        <v>0</v>
      </c>
      <c r="GL77" s="56">
        <v>0</v>
      </c>
      <c r="GM77" s="56">
        <v>0</v>
      </c>
      <c r="GN77" s="56">
        <v>0</v>
      </c>
      <c r="GO77" s="56" t="s">
        <v>558</v>
      </c>
      <c r="GP77" s="56" t="s">
        <v>558</v>
      </c>
      <c r="GQ77" s="56" t="s">
        <v>558</v>
      </c>
      <c r="GR77" s="56" t="s">
        <v>558</v>
      </c>
      <c r="GS77" s="56" t="s">
        <v>558</v>
      </c>
      <c r="GT77" s="56" t="s">
        <v>558</v>
      </c>
      <c r="GU77" s="56" t="s">
        <v>558</v>
      </c>
      <c r="GV77" s="56" t="s">
        <v>7445</v>
      </c>
      <c r="GW77" s="56">
        <v>22</v>
      </c>
      <c r="GX77" s="56">
        <v>0</v>
      </c>
      <c r="GY77" s="56">
        <v>22</v>
      </c>
      <c r="GZ77" s="56">
        <v>0</v>
      </c>
      <c r="HA77" s="56">
        <v>0</v>
      </c>
      <c r="HB77" s="56">
        <v>0</v>
      </c>
      <c r="HD77" s="56">
        <f t="shared" si="3"/>
        <v>39275</v>
      </c>
      <c r="HE77" s="56">
        <f t="shared" si="4"/>
        <v>1581</v>
      </c>
      <c r="HF77" s="56">
        <f t="shared" si="5"/>
        <v>49197</v>
      </c>
    </row>
    <row r="78" spans="1:214" ht="12.75" customHeight="1" x14ac:dyDescent="0.3">
      <c r="A78" s="56" t="s">
        <v>60</v>
      </c>
      <c r="B78" s="56">
        <v>9</v>
      </c>
      <c r="C78" s="56" t="s">
        <v>721</v>
      </c>
      <c r="D78" s="56" t="s">
        <v>3735</v>
      </c>
      <c r="E78" s="56" t="s">
        <v>926</v>
      </c>
      <c r="F78" s="56" t="s">
        <v>907</v>
      </c>
      <c r="G78" s="56">
        <v>12</v>
      </c>
      <c r="H78" s="56">
        <v>0</v>
      </c>
      <c r="I78" s="56" t="s">
        <v>6841</v>
      </c>
      <c r="J78" s="56" t="s">
        <v>39</v>
      </c>
      <c r="L78" s="56" t="s">
        <v>154</v>
      </c>
      <c r="M78" s="56" t="s">
        <v>558</v>
      </c>
      <c r="N78" s="56" t="s">
        <v>558</v>
      </c>
      <c r="O78" s="56" t="s">
        <v>558</v>
      </c>
      <c r="P78" s="56" t="s">
        <v>558</v>
      </c>
      <c r="Q78" s="56" t="s">
        <v>558</v>
      </c>
      <c r="R78" s="56" t="s">
        <v>558</v>
      </c>
      <c r="S78" s="56" t="s">
        <v>558</v>
      </c>
      <c r="T78" s="56" t="s">
        <v>558</v>
      </c>
      <c r="U78" s="56" t="s">
        <v>558</v>
      </c>
      <c r="V78" s="56" t="s">
        <v>558</v>
      </c>
      <c r="W78" s="56" t="s">
        <v>558</v>
      </c>
      <c r="X78" s="56" t="s">
        <v>558</v>
      </c>
      <c r="Y78" s="56" t="s">
        <v>558</v>
      </c>
      <c r="Z78" s="56" t="s">
        <v>558</v>
      </c>
      <c r="AA78" s="56" t="s">
        <v>558</v>
      </c>
      <c r="AB78" s="56" t="s">
        <v>558</v>
      </c>
      <c r="AC78" s="56" t="s">
        <v>558</v>
      </c>
      <c r="AD78" s="56" t="s">
        <v>558</v>
      </c>
      <c r="AE78" s="56" t="s">
        <v>558</v>
      </c>
      <c r="AF78" s="56" t="s">
        <v>558</v>
      </c>
      <c r="AG78" s="56" t="s">
        <v>558</v>
      </c>
      <c r="AH78" s="56" t="s">
        <v>558</v>
      </c>
      <c r="AI78" s="56" t="s">
        <v>558</v>
      </c>
      <c r="AJ78" s="56" t="s">
        <v>558</v>
      </c>
      <c r="AK78" s="56" t="s">
        <v>558</v>
      </c>
      <c r="AL78" s="56" t="s">
        <v>558</v>
      </c>
      <c r="AM78" s="56" t="s">
        <v>558</v>
      </c>
      <c r="AN78" s="56" t="s">
        <v>558</v>
      </c>
      <c r="AO78" s="56" t="s">
        <v>558</v>
      </c>
      <c r="AP78" s="56" t="s">
        <v>558</v>
      </c>
      <c r="AQ78" s="56" t="s">
        <v>558</v>
      </c>
      <c r="AR78" s="56" t="s">
        <v>558</v>
      </c>
      <c r="AS78" s="56" t="s">
        <v>558</v>
      </c>
      <c r="AT78" s="56" t="s">
        <v>558</v>
      </c>
      <c r="AU78" s="56" t="s">
        <v>558</v>
      </c>
      <c r="AV78" s="56" t="s">
        <v>558</v>
      </c>
      <c r="AW78" s="56" t="s">
        <v>558</v>
      </c>
      <c r="AX78" s="56" t="s">
        <v>558</v>
      </c>
      <c r="AY78" s="56" t="s">
        <v>558</v>
      </c>
      <c r="AZ78" s="56" t="s">
        <v>558</v>
      </c>
      <c r="BA78" s="56" t="s">
        <v>558</v>
      </c>
      <c r="BB78" s="56" t="s">
        <v>558</v>
      </c>
      <c r="BC78" s="56" t="s">
        <v>558</v>
      </c>
      <c r="BD78" s="56" t="s">
        <v>558</v>
      </c>
      <c r="BE78" s="56" t="s">
        <v>558</v>
      </c>
      <c r="BF78" s="56" t="s">
        <v>558</v>
      </c>
      <c r="BG78" s="56" t="s">
        <v>558</v>
      </c>
      <c r="BH78" s="56" t="s">
        <v>558</v>
      </c>
      <c r="BI78" s="56" t="s">
        <v>558</v>
      </c>
      <c r="BJ78" s="56" t="s">
        <v>558</v>
      </c>
      <c r="BK78" s="56" t="s">
        <v>558</v>
      </c>
      <c r="BL78" s="56" t="s">
        <v>558</v>
      </c>
      <c r="BM78" s="56" t="s">
        <v>558</v>
      </c>
      <c r="BN78" s="56" t="s">
        <v>558</v>
      </c>
      <c r="BO78" s="56" t="s">
        <v>558</v>
      </c>
      <c r="BP78" s="56" t="s">
        <v>558</v>
      </c>
      <c r="BQ78" s="56" t="s">
        <v>558</v>
      </c>
      <c r="BR78" s="56" t="s">
        <v>558</v>
      </c>
      <c r="BS78" s="56" t="s">
        <v>558</v>
      </c>
      <c r="BT78" s="56" t="s">
        <v>558</v>
      </c>
      <c r="BU78" s="56" t="s">
        <v>558</v>
      </c>
      <c r="BV78" s="56" t="s">
        <v>558</v>
      </c>
      <c r="BW78" s="56" t="s">
        <v>558</v>
      </c>
      <c r="BX78" s="56" t="s">
        <v>558</v>
      </c>
      <c r="BY78" s="56" t="s">
        <v>558</v>
      </c>
      <c r="BZ78" s="56" t="s">
        <v>558</v>
      </c>
      <c r="CA78" s="56" t="s">
        <v>558</v>
      </c>
      <c r="CB78" s="56" t="s">
        <v>558</v>
      </c>
      <c r="CC78" s="56" t="s">
        <v>558</v>
      </c>
      <c r="CD78" s="56" t="s">
        <v>558</v>
      </c>
      <c r="CE78" s="56" t="s">
        <v>558</v>
      </c>
      <c r="CF78" s="56" t="s">
        <v>558</v>
      </c>
      <c r="CG78" s="56" t="s">
        <v>558</v>
      </c>
      <c r="CH78" s="56" t="s">
        <v>558</v>
      </c>
      <c r="CI78" s="56" t="s">
        <v>558</v>
      </c>
      <c r="CJ78" s="56" t="s">
        <v>558</v>
      </c>
      <c r="CK78" s="56" t="s">
        <v>558</v>
      </c>
      <c r="CL78" s="56" t="s">
        <v>558</v>
      </c>
      <c r="CM78" s="56" t="s">
        <v>558</v>
      </c>
      <c r="CN78" s="56" t="s">
        <v>558</v>
      </c>
      <c r="CO78" s="56" t="s">
        <v>558</v>
      </c>
      <c r="CP78" s="56" t="s">
        <v>558</v>
      </c>
      <c r="CQ78" s="56" t="s">
        <v>558</v>
      </c>
      <c r="CR78" s="56" t="s">
        <v>558</v>
      </c>
      <c r="CS78" s="56" t="s">
        <v>558</v>
      </c>
      <c r="CT78" s="56" t="s">
        <v>558</v>
      </c>
      <c r="CU78" s="56" t="s">
        <v>558</v>
      </c>
      <c r="CV78" s="56" t="s">
        <v>558</v>
      </c>
      <c r="CW78" s="56" t="s">
        <v>558</v>
      </c>
      <c r="CX78" s="56" t="s">
        <v>558</v>
      </c>
      <c r="CY78" s="56" t="s">
        <v>558</v>
      </c>
      <c r="CZ78" s="56" t="s">
        <v>558</v>
      </c>
      <c r="DA78" s="56" t="s">
        <v>558</v>
      </c>
      <c r="DB78" s="56" t="s">
        <v>558</v>
      </c>
      <c r="DC78" s="56" t="s">
        <v>558</v>
      </c>
      <c r="DD78" s="56" t="s">
        <v>558</v>
      </c>
      <c r="DE78" s="56" t="s">
        <v>558</v>
      </c>
      <c r="DF78" s="56" t="s">
        <v>558</v>
      </c>
      <c r="DG78" s="56" t="s">
        <v>558</v>
      </c>
      <c r="DH78" s="56" t="s">
        <v>558</v>
      </c>
      <c r="DI78" s="56" t="s">
        <v>558</v>
      </c>
      <c r="DJ78" s="56" t="s">
        <v>558</v>
      </c>
      <c r="DK78" s="56" t="s">
        <v>558</v>
      </c>
      <c r="DL78" s="56" t="s">
        <v>558</v>
      </c>
      <c r="DM78" s="56" t="s">
        <v>558</v>
      </c>
      <c r="DN78" s="56" t="s">
        <v>558</v>
      </c>
      <c r="DO78" s="56" t="s">
        <v>558</v>
      </c>
      <c r="DP78" s="56" t="s">
        <v>558</v>
      </c>
      <c r="DQ78" s="56" t="s">
        <v>558</v>
      </c>
      <c r="DR78" s="56" t="s">
        <v>558</v>
      </c>
      <c r="DS78" s="56" t="s">
        <v>558</v>
      </c>
      <c r="DT78" s="56" t="s">
        <v>558</v>
      </c>
      <c r="DU78" s="56" t="s">
        <v>558</v>
      </c>
      <c r="DV78" s="56" t="s">
        <v>558</v>
      </c>
      <c r="DW78" s="56" t="s">
        <v>558</v>
      </c>
      <c r="DX78" s="56" t="s">
        <v>558</v>
      </c>
      <c r="DY78" s="56" t="s">
        <v>558</v>
      </c>
      <c r="DZ78" s="56" t="s">
        <v>558</v>
      </c>
      <c r="EA78" s="56" t="s">
        <v>558</v>
      </c>
      <c r="EB78" s="56" t="s">
        <v>558</v>
      </c>
      <c r="EC78" s="56" t="s">
        <v>558</v>
      </c>
      <c r="ED78" s="56" t="s">
        <v>558</v>
      </c>
      <c r="EE78" s="56" t="s">
        <v>558</v>
      </c>
      <c r="EF78" s="56" t="s">
        <v>558</v>
      </c>
      <c r="EG78" s="56" t="s">
        <v>558</v>
      </c>
      <c r="EH78" s="56" t="s">
        <v>558</v>
      </c>
      <c r="EI78" s="56" t="s">
        <v>558</v>
      </c>
      <c r="EJ78" s="56" t="s">
        <v>558</v>
      </c>
      <c r="EK78" s="56" t="s">
        <v>558</v>
      </c>
      <c r="EL78" s="56" t="s">
        <v>558</v>
      </c>
      <c r="EM78" s="56" t="s">
        <v>558</v>
      </c>
      <c r="EN78" s="56" t="s">
        <v>558</v>
      </c>
      <c r="EO78" s="56" t="s">
        <v>558</v>
      </c>
      <c r="EP78" s="56" t="s">
        <v>558</v>
      </c>
      <c r="EQ78" s="56" t="s">
        <v>558</v>
      </c>
      <c r="ER78" s="56" t="s">
        <v>558</v>
      </c>
      <c r="ES78" s="56" t="s">
        <v>558</v>
      </c>
      <c r="ET78" s="56" t="s">
        <v>558</v>
      </c>
      <c r="EU78" s="56" t="s">
        <v>558</v>
      </c>
      <c r="EV78" s="56" t="s">
        <v>558</v>
      </c>
      <c r="EW78" s="56" t="s">
        <v>558</v>
      </c>
      <c r="EX78" s="56" t="s">
        <v>558</v>
      </c>
      <c r="EY78" s="56" t="s">
        <v>558</v>
      </c>
      <c r="EZ78" s="56" t="s">
        <v>558</v>
      </c>
      <c r="FA78" s="56" t="s">
        <v>558</v>
      </c>
      <c r="FB78" s="56" t="s">
        <v>558</v>
      </c>
      <c r="FC78" s="56" t="s">
        <v>558</v>
      </c>
      <c r="FD78" s="56" t="s">
        <v>558</v>
      </c>
      <c r="FE78" s="56" t="s">
        <v>558</v>
      </c>
      <c r="FF78" s="56" t="s">
        <v>558</v>
      </c>
      <c r="FG78" s="56" t="s">
        <v>558</v>
      </c>
      <c r="FH78" s="56" t="s">
        <v>558</v>
      </c>
      <c r="FI78" s="56" t="s">
        <v>558</v>
      </c>
      <c r="FJ78" s="56" t="s">
        <v>558</v>
      </c>
      <c r="FK78" s="56" t="s">
        <v>558</v>
      </c>
      <c r="FL78" s="56" t="s">
        <v>558</v>
      </c>
      <c r="FM78" s="56" t="s">
        <v>558</v>
      </c>
      <c r="FN78" s="56" t="s">
        <v>558</v>
      </c>
      <c r="FO78" s="56" t="s">
        <v>558</v>
      </c>
      <c r="FP78" s="56" t="s">
        <v>558</v>
      </c>
      <c r="FQ78" s="56" t="s">
        <v>558</v>
      </c>
      <c r="FR78" s="56" t="s">
        <v>558</v>
      </c>
      <c r="FS78" s="56" t="s">
        <v>558</v>
      </c>
      <c r="FT78" s="56" t="s">
        <v>558</v>
      </c>
      <c r="FU78" s="56" t="s">
        <v>558</v>
      </c>
      <c r="FV78" s="56" t="s">
        <v>558</v>
      </c>
      <c r="FW78" s="56" t="s">
        <v>558</v>
      </c>
      <c r="FX78" s="56" t="s">
        <v>558</v>
      </c>
      <c r="FY78" s="56" t="s">
        <v>558</v>
      </c>
      <c r="FZ78" s="56" t="s">
        <v>558</v>
      </c>
      <c r="GA78" s="56" t="s">
        <v>558</v>
      </c>
      <c r="GB78" s="56" t="s">
        <v>558</v>
      </c>
      <c r="GC78" s="56" t="s">
        <v>558</v>
      </c>
      <c r="GD78" s="56" t="s">
        <v>558</v>
      </c>
      <c r="GE78" s="56" t="s">
        <v>558</v>
      </c>
      <c r="GF78" s="56" t="s">
        <v>558</v>
      </c>
      <c r="GG78" s="56" t="s">
        <v>558</v>
      </c>
      <c r="GH78" s="56" t="s">
        <v>558</v>
      </c>
      <c r="GI78" s="56" t="s">
        <v>558</v>
      </c>
      <c r="GJ78" s="56" t="s">
        <v>558</v>
      </c>
      <c r="GK78" s="56" t="s">
        <v>558</v>
      </c>
      <c r="GL78" s="56" t="s">
        <v>558</v>
      </c>
      <c r="GM78" s="56" t="s">
        <v>558</v>
      </c>
      <c r="GN78" s="56" t="s">
        <v>558</v>
      </c>
      <c r="GO78" s="56" t="s">
        <v>558</v>
      </c>
      <c r="GP78" s="56" t="s">
        <v>558</v>
      </c>
      <c r="GQ78" s="56" t="s">
        <v>558</v>
      </c>
      <c r="GR78" s="56" t="s">
        <v>558</v>
      </c>
      <c r="GS78" s="56" t="s">
        <v>558</v>
      </c>
      <c r="GT78" s="56" t="s">
        <v>558</v>
      </c>
      <c r="GU78" s="56" t="s">
        <v>558</v>
      </c>
      <c r="GV78" s="56" t="s">
        <v>558</v>
      </c>
      <c r="GW78" s="56" t="s">
        <v>558</v>
      </c>
      <c r="GX78" s="56" t="s">
        <v>558</v>
      </c>
      <c r="GY78" s="56" t="s">
        <v>558</v>
      </c>
      <c r="GZ78" s="56" t="s">
        <v>558</v>
      </c>
      <c r="HA78" s="56" t="s">
        <v>558</v>
      </c>
      <c r="HB78" s="56" t="s">
        <v>558</v>
      </c>
      <c r="HD78" s="56" t="str">
        <f t="shared" si="3"/>
        <v>..</v>
      </c>
      <c r="HE78" s="56" t="str">
        <f t="shared" si="4"/>
        <v>..</v>
      </c>
      <c r="HF78" s="56" t="str">
        <f t="shared" si="5"/>
        <v>..</v>
      </c>
    </row>
    <row r="79" spans="1:214" ht="12.75" customHeight="1" x14ac:dyDescent="0.3">
      <c r="A79" s="56" t="s">
        <v>60</v>
      </c>
      <c r="B79" s="56">
        <v>10</v>
      </c>
      <c r="C79" s="56" t="s">
        <v>721</v>
      </c>
      <c r="D79" s="56" t="s">
        <v>3736</v>
      </c>
      <c r="E79" s="56" t="s">
        <v>6920</v>
      </c>
      <c r="F79" s="56" t="s">
        <v>907</v>
      </c>
      <c r="G79" s="56">
        <v>29.5</v>
      </c>
      <c r="H79" s="56">
        <v>0</v>
      </c>
      <c r="I79" s="56" t="s">
        <v>6841</v>
      </c>
      <c r="J79" s="56" t="s">
        <v>39</v>
      </c>
      <c r="L79" s="56" t="s">
        <v>156</v>
      </c>
      <c r="M79" s="56">
        <v>0</v>
      </c>
      <c r="N79" s="56">
        <v>9</v>
      </c>
      <c r="O79" s="56">
        <v>1</v>
      </c>
      <c r="P79" s="56">
        <v>1</v>
      </c>
      <c r="Q79" s="56">
        <v>2</v>
      </c>
      <c r="R79" s="56">
        <v>0</v>
      </c>
      <c r="S79" s="56">
        <v>0</v>
      </c>
      <c r="T79" s="56">
        <v>0</v>
      </c>
      <c r="U79" s="56">
        <v>0</v>
      </c>
      <c r="V79" s="56">
        <v>1</v>
      </c>
      <c r="W79" s="56">
        <v>0</v>
      </c>
      <c r="X79" s="56">
        <v>0</v>
      </c>
      <c r="Y79" s="56">
        <v>0</v>
      </c>
      <c r="Z79" s="56">
        <v>0</v>
      </c>
      <c r="AA79" s="56">
        <v>14</v>
      </c>
      <c r="AB79" s="56">
        <v>0</v>
      </c>
      <c r="AC79" s="56">
        <v>0</v>
      </c>
      <c r="AD79" s="56">
        <v>0</v>
      </c>
      <c r="AE79" s="56">
        <v>0</v>
      </c>
      <c r="AF79" s="56">
        <v>0</v>
      </c>
      <c r="AG79" s="56">
        <v>0</v>
      </c>
      <c r="AH79" s="56">
        <v>0</v>
      </c>
      <c r="AI79" s="56">
        <v>0</v>
      </c>
      <c r="AJ79" s="56">
        <v>0</v>
      </c>
      <c r="AK79" s="56">
        <v>0</v>
      </c>
      <c r="AL79" s="56">
        <v>0</v>
      </c>
      <c r="AM79" s="56">
        <v>0</v>
      </c>
      <c r="AN79" s="56">
        <v>0</v>
      </c>
      <c r="AO79" s="56">
        <v>0</v>
      </c>
      <c r="AP79" s="56">
        <v>0</v>
      </c>
      <c r="AQ79" s="56">
        <v>0</v>
      </c>
      <c r="AR79" s="56">
        <v>9</v>
      </c>
      <c r="AS79" s="56">
        <v>1</v>
      </c>
      <c r="AT79" s="56">
        <v>1</v>
      </c>
      <c r="AU79" s="56">
        <v>2</v>
      </c>
      <c r="AV79" s="56">
        <v>0</v>
      </c>
      <c r="AW79" s="56">
        <v>0</v>
      </c>
      <c r="AX79" s="56">
        <v>0</v>
      </c>
      <c r="AY79" s="56">
        <v>0</v>
      </c>
      <c r="AZ79" s="56">
        <v>1</v>
      </c>
      <c r="BA79" s="56">
        <v>0</v>
      </c>
      <c r="BB79" s="56">
        <v>0</v>
      </c>
      <c r="BC79" s="56">
        <v>0</v>
      </c>
      <c r="BD79" s="56">
        <v>0</v>
      </c>
      <c r="BE79" s="56">
        <v>14</v>
      </c>
      <c r="BF79" s="56">
        <v>0.51665981077745793</v>
      </c>
      <c r="BG79" s="56">
        <v>0.48334018922254218</v>
      </c>
      <c r="BH79" s="56">
        <v>0</v>
      </c>
      <c r="BI79" s="56">
        <v>0</v>
      </c>
      <c r="BJ79" s="56" t="s">
        <v>966</v>
      </c>
      <c r="BK79" s="56">
        <v>316680</v>
      </c>
      <c r="BL79" s="56" t="s">
        <v>966</v>
      </c>
      <c r="BM79" s="56">
        <v>922146</v>
      </c>
      <c r="BN79" s="56">
        <v>222</v>
      </c>
      <c r="BO79" s="56">
        <v>504275</v>
      </c>
      <c r="BP79" s="56">
        <v>112292</v>
      </c>
      <c r="BQ79" s="56">
        <v>14</v>
      </c>
      <c r="BR79" s="56" t="s">
        <v>558</v>
      </c>
      <c r="BS79" s="56">
        <v>331598</v>
      </c>
      <c r="BT79" s="56">
        <v>57162</v>
      </c>
      <c r="BU79" s="56">
        <v>81022</v>
      </c>
      <c r="BV79" s="56">
        <v>97410</v>
      </c>
      <c r="BW79" s="56">
        <v>65840</v>
      </c>
      <c r="BX79" s="56">
        <v>18407</v>
      </c>
      <c r="BY79" s="56">
        <v>262679</v>
      </c>
      <c r="BZ79" s="56">
        <v>0</v>
      </c>
      <c r="CA79" s="56">
        <v>319841</v>
      </c>
      <c r="CB79" s="56">
        <v>292</v>
      </c>
      <c r="CC79" s="56">
        <v>13784</v>
      </c>
      <c r="CD79" s="56">
        <v>7259</v>
      </c>
      <c r="CE79" s="56">
        <v>11583</v>
      </c>
      <c r="CF79" s="56">
        <v>2664</v>
      </c>
      <c r="CG79" s="56">
        <v>35290</v>
      </c>
      <c r="CH79" s="56">
        <v>35582</v>
      </c>
      <c r="CI79" s="56">
        <v>49</v>
      </c>
      <c r="CJ79" s="56">
        <v>7452</v>
      </c>
      <c r="CK79" s="56">
        <v>956</v>
      </c>
      <c r="CL79" s="56">
        <v>26860</v>
      </c>
      <c r="CM79" s="56">
        <v>35268</v>
      </c>
      <c r="CN79" s="56">
        <v>0</v>
      </c>
      <c r="CO79" s="56">
        <v>35317</v>
      </c>
      <c r="CP79" s="56">
        <v>0</v>
      </c>
      <c r="CQ79" s="56">
        <v>342</v>
      </c>
      <c r="CR79" s="56">
        <v>45</v>
      </c>
      <c r="CS79" s="56">
        <v>1390</v>
      </c>
      <c r="CT79" s="56">
        <v>1777</v>
      </c>
      <c r="CU79" s="56">
        <v>1777</v>
      </c>
      <c r="CV79" s="56">
        <v>7865</v>
      </c>
      <c r="CW79" s="56">
        <v>6832</v>
      </c>
      <c r="CX79" s="56">
        <v>2109</v>
      </c>
      <c r="CY79" s="56">
        <v>0</v>
      </c>
      <c r="CZ79" s="56">
        <v>0</v>
      </c>
      <c r="DA79" s="56">
        <v>0</v>
      </c>
      <c r="DB79" s="56">
        <v>17.899999999999999</v>
      </c>
      <c r="DC79" s="56">
        <v>41.8</v>
      </c>
      <c r="DD79" s="56">
        <v>59.699999999999996</v>
      </c>
      <c r="DE79" s="56">
        <v>217</v>
      </c>
      <c r="DF79" s="56">
        <v>11945</v>
      </c>
      <c r="DG79" s="56">
        <v>272083</v>
      </c>
      <c r="DH79" s="56">
        <v>195074</v>
      </c>
      <c r="DI79" s="56">
        <v>333728</v>
      </c>
      <c r="DJ79" s="56">
        <v>49569</v>
      </c>
      <c r="DK79" s="56">
        <v>850454</v>
      </c>
      <c r="DL79" s="56">
        <v>15360</v>
      </c>
      <c r="DM79" s="56">
        <v>3223</v>
      </c>
      <c r="DN79" s="56">
        <v>51005</v>
      </c>
      <c r="DO79" s="56">
        <v>69588</v>
      </c>
      <c r="DP79" s="56">
        <v>29831</v>
      </c>
      <c r="DQ79" s="56">
        <v>13904</v>
      </c>
      <c r="DR79" s="56">
        <v>28991</v>
      </c>
      <c r="DS79" s="56">
        <v>0</v>
      </c>
      <c r="DT79" s="56">
        <v>0</v>
      </c>
      <c r="DU79" s="56">
        <v>0</v>
      </c>
      <c r="DV79" s="56">
        <v>33004</v>
      </c>
      <c r="DW79" s="56">
        <v>16800</v>
      </c>
      <c r="DX79" s="56">
        <v>74.19</v>
      </c>
      <c r="DY79" s="56">
        <v>84.11</v>
      </c>
      <c r="DZ79" s="56">
        <v>92.64</v>
      </c>
      <c r="EA79" s="56" t="s">
        <v>558</v>
      </c>
      <c r="EB79" s="56" t="s">
        <v>558</v>
      </c>
      <c r="EC79" s="56" t="s">
        <v>558</v>
      </c>
      <c r="ED79" s="56">
        <v>33199</v>
      </c>
      <c r="EE79" s="56">
        <v>95</v>
      </c>
      <c r="EF79" s="56">
        <v>1437316</v>
      </c>
      <c r="EG79" s="56">
        <v>0</v>
      </c>
      <c r="EH79" s="56" t="s">
        <v>56</v>
      </c>
      <c r="EI79" s="56">
        <v>14</v>
      </c>
      <c r="EJ79" s="56">
        <v>1651496</v>
      </c>
      <c r="EK79" s="56">
        <v>869</v>
      </c>
      <c r="EL79" s="56">
        <v>760</v>
      </c>
      <c r="EM79" s="56">
        <v>2031069.8199999998</v>
      </c>
      <c r="EN79" s="56">
        <v>670606.20115999994</v>
      </c>
      <c r="EO79" s="56">
        <v>14179.380000000001</v>
      </c>
      <c r="EP79" s="56">
        <v>85257.59</v>
      </c>
      <c r="EQ79" s="56">
        <v>55088.43</v>
      </c>
      <c r="ER79" s="56">
        <v>44308.180000000022</v>
      </c>
      <c r="ES79" s="56">
        <v>13759.440000000002</v>
      </c>
      <c r="ET79" s="56">
        <v>51047.320000000007</v>
      </c>
      <c r="EU79" s="56">
        <v>15651.420000000002</v>
      </c>
      <c r="EV79" s="56">
        <v>1533.83</v>
      </c>
      <c r="EW79" s="56">
        <v>15380.699999999993</v>
      </c>
      <c r="EX79" s="56">
        <v>20002</v>
      </c>
      <c r="EY79" s="56">
        <v>10442</v>
      </c>
      <c r="EZ79" s="56">
        <v>40002</v>
      </c>
      <c r="FA79" s="56">
        <v>0</v>
      </c>
      <c r="FB79" s="56">
        <v>0</v>
      </c>
      <c r="FC79" s="56">
        <v>0</v>
      </c>
      <c r="FD79" s="56">
        <v>13523</v>
      </c>
      <c r="FE79" s="56">
        <v>1567.03</v>
      </c>
      <c r="FF79" s="56">
        <v>205.8</v>
      </c>
      <c r="FG79" s="56">
        <v>381948.12000000005</v>
      </c>
      <c r="FH79" s="56">
        <v>118481.43</v>
      </c>
      <c r="FI79" s="56">
        <v>702100</v>
      </c>
      <c r="FJ79" s="56">
        <v>51220.719999999994</v>
      </c>
      <c r="FK79" s="56">
        <v>12970</v>
      </c>
      <c r="FL79" s="56">
        <v>455545.27</v>
      </c>
      <c r="FM79" s="56">
        <v>4423941.56116</v>
      </c>
      <c r="FN79" s="56">
        <v>83084.590000000011</v>
      </c>
      <c r="FO79" s="56">
        <v>14728.53</v>
      </c>
      <c r="FP79" s="56">
        <v>141427.71000000002</v>
      </c>
      <c r="FQ79" s="56">
        <v>31277.25</v>
      </c>
      <c r="FR79" s="56">
        <v>46102.799999999996</v>
      </c>
      <c r="FS79" s="56">
        <v>1531350</v>
      </c>
      <c r="FT79" s="56">
        <v>0</v>
      </c>
      <c r="FU79" s="56">
        <v>122281.06999999999</v>
      </c>
      <c r="FV79" s="56">
        <v>0</v>
      </c>
      <c r="FW79" s="56">
        <v>1970251.95</v>
      </c>
      <c r="FX79" s="56">
        <v>2453689.6111599999</v>
      </c>
      <c r="FY79" s="56">
        <v>979553.36999999988</v>
      </c>
      <c r="FZ79" s="56">
        <v>2013106</v>
      </c>
      <c r="GA79" s="56">
        <v>684018.33000000007</v>
      </c>
      <c r="GB79" s="56">
        <v>387778</v>
      </c>
      <c r="GC79" s="56">
        <v>1426114</v>
      </c>
      <c r="GD79" s="56">
        <v>4511016.33</v>
      </c>
      <c r="GE79" s="56">
        <v>1983695</v>
      </c>
      <c r="GF79" s="56">
        <v>2527321.33</v>
      </c>
      <c r="GG79" s="56">
        <v>856800</v>
      </c>
      <c r="GH79" s="56">
        <v>0</v>
      </c>
      <c r="GI79" s="56">
        <v>160688</v>
      </c>
      <c r="GJ79" s="56">
        <v>0</v>
      </c>
      <c r="GK79" s="56">
        <v>0</v>
      </c>
      <c r="GL79" s="56">
        <v>0</v>
      </c>
      <c r="GM79" s="56">
        <v>0</v>
      </c>
      <c r="GN79" s="56">
        <v>160688</v>
      </c>
      <c r="GO79" s="56">
        <v>0</v>
      </c>
      <c r="GP79" s="56">
        <v>0</v>
      </c>
      <c r="GQ79" s="56" t="s">
        <v>7446</v>
      </c>
      <c r="GR79" s="56" t="s">
        <v>7447</v>
      </c>
      <c r="GS79" s="56">
        <v>0</v>
      </c>
      <c r="GT79" s="56">
        <v>0</v>
      </c>
      <c r="GU79" s="56">
        <v>0</v>
      </c>
      <c r="GV79" s="56" t="s">
        <v>7448</v>
      </c>
      <c r="GW79" s="56">
        <v>14</v>
      </c>
      <c r="GX79" s="56">
        <v>0</v>
      </c>
      <c r="GY79" s="56">
        <v>14</v>
      </c>
      <c r="GZ79" s="56">
        <v>0</v>
      </c>
      <c r="HA79" s="56">
        <v>0</v>
      </c>
      <c r="HB79" s="56">
        <v>0</v>
      </c>
      <c r="HD79" s="56">
        <f t="shared" si="3"/>
        <v>35317</v>
      </c>
      <c r="HE79" s="56">
        <f t="shared" si="4"/>
        <v>1777</v>
      </c>
      <c r="HF79" s="56">
        <f t="shared" si="5"/>
        <v>69588</v>
      </c>
    </row>
    <row r="80" spans="1:214" ht="12.75" customHeight="1" x14ac:dyDescent="0.3">
      <c r="A80" s="56" t="s">
        <v>60</v>
      </c>
      <c r="B80" s="56">
        <v>11</v>
      </c>
      <c r="C80" s="56" t="s">
        <v>721</v>
      </c>
      <c r="D80" s="56" t="s">
        <v>6921</v>
      </c>
      <c r="E80" s="56" t="s">
        <v>6922</v>
      </c>
      <c r="F80" s="56" t="s">
        <v>907</v>
      </c>
      <c r="G80" s="56">
        <v>17</v>
      </c>
      <c r="H80" s="56">
        <v>0</v>
      </c>
      <c r="I80" s="56" t="s">
        <v>6841</v>
      </c>
      <c r="J80" s="56" t="s">
        <v>39</v>
      </c>
      <c r="L80" s="56" t="s">
        <v>533</v>
      </c>
      <c r="M80" s="56">
        <v>3</v>
      </c>
      <c r="N80" s="56">
        <v>0</v>
      </c>
      <c r="O80" s="56">
        <v>0</v>
      </c>
      <c r="P80" s="56">
        <v>1</v>
      </c>
      <c r="Q80" s="56">
        <v>0</v>
      </c>
      <c r="R80" s="56">
        <v>3</v>
      </c>
      <c r="S80" s="56">
        <v>4</v>
      </c>
      <c r="T80" s="56">
        <v>5</v>
      </c>
      <c r="U80" s="56">
        <v>11</v>
      </c>
      <c r="V80" s="56">
        <v>0</v>
      </c>
      <c r="W80" s="56">
        <v>0</v>
      </c>
      <c r="X80" s="56">
        <v>0</v>
      </c>
      <c r="Y80" s="56">
        <v>0</v>
      </c>
      <c r="Z80" s="56">
        <v>0</v>
      </c>
      <c r="AA80" s="56">
        <v>27</v>
      </c>
      <c r="AB80" s="56">
        <v>0</v>
      </c>
      <c r="AC80" s="56">
        <v>0</v>
      </c>
      <c r="AD80" s="56">
        <v>0</v>
      </c>
      <c r="AE80" s="56">
        <v>0</v>
      </c>
      <c r="AF80" s="56">
        <v>0</v>
      </c>
      <c r="AG80" s="56">
        <v>0</v>
      </c>
      <c r="AH80" s="56">
        <v>0</v>
      </c>
      <c r="AI80" s="56">
        <v>0</v>
      </c>
      <c r="AJ80" s="56">
        <v>0</v>
      </c>
      <c r="AK80" s="56">
        <v>0</v>
      </c>
      <c r="AL80" s="56">
        <v>0</v>
      </c>
      <c r="AM80" s="56">
        <v>0</v>
      </c>
      <c r="AN80" s="56">
        <v>0</v>
      </c>
      <c r="AO80" s="56">
        <v>0</v>
      </c>
      <c r="AP80" s="56">
        <v>0</v>
      </c>
      <c r="AQ80" s="56">
        <v>3</v>
      </c>
      <c r="AR80" s="56">
        <v>0</v>
      </c>
      <c r="AS80" s="56">
        <v>0</v>
      </c>
      <c r="AT80" s="56">
        <v>1</v>
      </c>
      <c r="AU80" s="56">
        <v>0</v>
      </c>
      <c r="AV80" s="56">
        <v>3</v>
      </c>
      <c r="AW80" s="56">
        <v>4</v>
      </c>
      <c r="AX80" s="56">
        <v>5</v>
      </c>
      <c r="AY80" s="56">
        <v>11</v>
      </c>
      <c r="AZ80" s="56">
        <v>0</v>
      </c>
      <c r="BA80" s="56">
        <v>0</v>
      </c>
      <c r="BB80" s="56">
        <v>0</v>
      </c>
      <c r="BC80" s="56">
        <v>0</v>
      </c>
      <c r="BD80" s="56">
        <v>0</v>
      </c>
      <c r="BE80" s="56">
        <v>27</v>
      </c>
      <c r="BF80" s="56">
        <v>0.86570743405275774</v>
      </c>
      <c r="BG80" s="56">
        <v>0.1342925659472422</v>
      </c>
      <c r="BH80" s="56">
        <v>0</v>
      </c>
      <c r="BI80" s="56">
        <v>0</v>
      </c>
      <c r="BJ80" s="56" t="s">
        <v>6900</v>
      </c>
      <c r="BK80" s="56">
        <v>349019</v>
      </c>
      <c r="BL80" s="56" t="s">
        <v>6900</v>
      </c>
      <c r="BM80" s="56">
        <v>400596</v>
      </c>
      <c r="BN80" s="56">
        <v>236</v>
      </c>
      <c r="BO80" s="56">
        <v>386568</v>
      </c>
      <c r="BP80" s="56">
        <v>141114</v>
      </c>
      <c r="BQ80" s="56">
        <v>27</v>
      </c>
      <c r="BR80" s="56" t="s">
        <v>558</v>
      </c>
      <c r="BS80" s="56">
        <v>706440</v>
      </c>
      <c r="BT80" s="56">
        <v>305154</v>
      </c>
      <c r="BU80" s="56">
        <v>118722</v>
      </c>
      <c r="BV80" s="56">
        <v>111149</v>
      </c>
      <c r="BW80" s="56">
        <v>103154</v>
      </c>
      <c r="BX80" s="56">
        <v>24173</v>
      </c>
      <c r="BY80" s="56">
        <v>357198</v>
      </c>
      <c r="BZ80" s="56">
        <v>40278</v>
      </c>
      <c r="CA80" s="56">
        <v>702630</v>
      </c>
      <c r="CB80" s="56">
        <v>2928</v>
      </c>
      <c r="CC80" s="56">
        <v>15666</v>
      </c>
      <c r="CD80" s="56">
        <v>8697</v>
      </c>
      <c r="CE80" s="56">
        <v>14127</v>
      </c>
      <c r="CF80" s="56">
        <v>1840</v>
      </c>
      <c r="CG80" s="56">
        <v>40330</v>
      </c>
      <c r="CH80" s="56">
        <v>43258</v>
      </c>
      <c r="CI80" s="56">
        <v>0</v>
      </c>
      <c r="CJ80" s="56">
        <v>13885</v>
      </c>
      <c r="CK80" s="56">
        <v>2932</v>
      </c>
      <c r="CL80" s="56">
        <v>22461</v>
      </c>
      <c r="CM80" s="56">
        <v>39278</v>
      </c>
      <c r="CN80" s="56">
        <v>3737</v>
      </c>
      <c r="CO80" s="56">
        <v>43015</v>
      </c>
      <c r="CP80" s="56">
        <v>0</v>
      </c>
      <c r="CQ80" s="56">
        <v>1033</v>
      </c>
      <c r="CR80" s="56">
        <v>283</v>
      </c>
      <c r="CS80" s="56">
        <v>1953</v>
      </c>
      <c r="CT80" s="56">
        <v>3269</v>
      </c>
      <c r="CU80" s="56">
        <v>3269</v>
      </c>
      <c r="CV80" s="56">
        <v>16492</v>
      </c>
      <c r="CW80" s="56">
        <v>121</v>
      </c>
      <c r="CX80" s="56">
        <v>3527</v>
      </c>
      <c r="CY80" s="56">
        <v>2248978</v>
      </c>
      <c r="CZ80" s="56">
        <v>0</v>
      </c>
      <c r="DA80" s="56">
        <v>359</v>
      </c>
      <c r="DB80" s="56">
        <v>22</v>
      </c>
      <c r="DC80" s="56">
        <v>89</v>
      </c>
      <c r="DD80" s="56">
        <v>111</v>
      </c>
      <c r="DE80" s="56">
        <v>260</v>
      </c>
      <c r="DF80" s="56">
        <v>6326</v>
      </c>
      <c r="DG80" s="56">
        <v>468992</v>
      </c>
      <c r="DH80" s="56">
        <v>357770</v>
      </c>
      <c r="DI80" s="56">
        <v>568408</v>
      </c>
      <c r="DJ80" s="56">
        <v>66688</v>
      </c>
      <c r="DK80" s="56">
        <v>1461858</v>
      </c>
      <c r="DL80" s="56">
        <v>17496</v>
      </c>
      <c r="DM80" s="56">
        <v>7118</v>
      </c>
      <c r="DN80" s="56">
        <v>30542</v>
      </c>
      <c r="DO80" s="56">
        <v>55156</v>
      </c>
      <c r="DP80" s="56">
        <v>17134</v>
      </c>
      <c r="DQ80" s="56">
        <v>6029</v>
      </c>
      <c r="DR80" s="56">
        <v>15225</v>
      </c>
      <c r="DS80" s="56">
        <v>7632</v>
      </c>
      <c r="DT80" s="56">
        <v>0</v>
      </c>
      <c r="DU80" s="56">
        <v>598</v>
      </c>
      <c r="DV80" s="56">
        <v>128679</v>
      </c>
      <c r="DW80" s="56">
        <v>92708</v>
      </c>
      <c r="DX80" s="56">
        <v>40</v>
      </c>
      <c r="DY80" s="56">
        <v>68</v>
      </c>
      <c r="DZ80" s="56">
        <v>86</v>
      </c>
      <c r="EA80" s="56">
        <v>136837</v>
      </c>
      <c r="EB80" s="56">
        <v>1388</v>
      </c>
      <c r="EC80" s="56" t="s">
        <v>778</v>
      </c>
      <c r="ED80" s="56">
        <v>67603</v>
      </c>
      <c r="EE80" s="56">
        <v>327</v>
      </c>
      <c r="EF80" s="56">
        <v>1374680</v>
      </c>
      <c r="EG80" s="56">
        <v>0</v>
      </c>
      <c r="EH80" s="56" t="s">
        <v>56</v>
      </c>
      <c r="EI80" s="56">
        <v>26</v>
      </c>
      <c r="EJ80" s="56">
        <v>336269</v>
      </c>
      <c r="EK80" s="56">
        <v>107</v>
      </c>
      <c r="EL80" s="56">
        <v>89</v>
      </c>
      <c r="EM80" s="56">
        <v>3317888</v>
      </c>
      <c r="EN80" s="56">
        <v>135706</v>
      </c>
      <c r="EO80" s="56">
        <v>15708</v>
      </c>
      <c r="EP80" s="56">
        <v>103582</v>
      </c>
      <c r="EQ80" s="56">
        <v>64612</v>
      </c>
      <c r="ER80" s="56">
        <v>61356</v>
      </c>
      <c r="ES80" s="56">
        <v>9903</v>
      </c>
      <c r="ET80" s="56">
        <v>31300</v>
      </c>
      <c r="EU80" s="56">
        <v>31270</v>
      </c>
      <c r="EV80" s="56">
        <v>6278</v>
      </c>
      <c r="EW80" s="56">
        <v>29920</v>
      </c>
      <c r="EX80" s="56">
        <v>18465</v>
      </c>
      <c r="EY80" s="56">
        <v>29139</v>
      </c>
      <c r="EZ80" s="56">
        <v>13400</v>
      </c>
      <c r="FA80" s="56">
        <v>589</v>
      </c>
      <c r="FB80" s="56">
        <v>0</v>
      </c>
      <c r="FC80" s="56">
        <v>0</v>
      </c>
      <c r="FD80" s="56">
        <v>0</v>
      </c>
      <c r="FE80" s="56">
        <v>7500</v>
      </c>
      <c r="FF80" s="56">
        <v>0</v>
      </c>
      <c r="FG80" s="56">
        <v>423022</v>
      </c>
      <c r="FH80" s="56">
        <v>0</v>
      </c>
      <c r="FI80" s="56">
        <v>278492</v>
      </c>
      <c r="FJ80" s="56">
        <v>4104</v>
      </c>
      <c r="FK80" s="56">
        <v>340</v>
      </c>
      <c r="FL80" s="56">
        <v>58123</v>
      </c>
      <c r="FM80" s="56">
        <v>4217675</v>
      </c>
      <c r="FN80" s="56">
        <v>68584</v>
      </c>
      <c r="FO80" s="56">
        <v>30</v>
      </c>
      <c r="FP80" s="56">
        <v>142797</v>
      </c>
      <c r="FQ80" s="56">
        <v>36795</v>
      </c>
      <c r="FR80" s="56">
        <v>0</v>
      </c>
      <c r="FS80" s="56">
        <v>0</v>
      </c>
      <c r="FT80" s="56">
        <v>0</v>
      </c>
      <c r="FU80" s="56">
        <v>66877</v>
      </c>
      <c r="FV80" s="56">
        <v>0</v>
      </c>
      <c r="FW80" s="56">
        <v>315083</v>
      </c>
      <c r="FX80" s="56">
        <v>3902592</v>
      </c>
      <c r="FY80" s="56" t="s">
        <v>558</v>
      </c>
      <c r="FZ80" s="56">
        <v>3700000</v>
      </c>
      <c r="GA80" s="56">
        <v>238000</v>
      </c>
      <c r="GB80" s="56">
        <v>430000</v>
      </c>
      <c r="GC80" s="56">
        <v>355000</v>
      </c>
      <c r="GD80" s="56">
        <v>4723000</v>
      </c>
      <c r="GE80" s="56">
        <v>277000</v>
      </c>
      <c r="GF80" s="56">
        <v>4446000</v>
      </c>
      <c r="GG80" s="56" t="s">
        <v>558</v>
      </c>
      <c r="GH80" s="56" t="s">
        <v>558</v>
      </c>
      <c r="GI80" s="56" t="s">
        <v>558</v>
      </c>
      <c r="GJ80" s="56" t="s">
        <v>558</v>
      </c>
      <c r="GK80" s="56" t="s">
        <v>558</v>
      </c>
      <c r="GL80" s="56" t="s">
        <v>558</v>
      </c>
      <c r="GM80" s="56" t="s">
        <v>558</v>
      </c>
      <c r="GN80" s="56" t="s">
        <v>558</v>
      </c>
      <c r="GO80" s="56" t="s">
        <v>558</v>
      </c>
      <c r="GP80" s="56" t="s">
        <v>558</v>
      </c>
      <c r="GQ80" s="56" t="s">
        <v>558</v>
      </c>
      <c r="GR80" s="56" t="s">
        <v>6903</v>
      </c>
      <c r="GS80" s="56" t="s">
        <v>558</v>
      </c>
      <c r="GT80" s="56" t="s">
        <v>558</v>
      </c>
      <c r="GU80" s="56" t="s">
        <v>558</v>
      </c>
      <c r="GV80" s="56" t="s">
        <v>7449</v>
      </c>
      <c r="GW80" s="56">
        <v>27</v>
      </c>
      <c r="GX80" s="56">
        <v>0</v>
      </c>
      <c r="GY80" s="56">
        <v>27</v>
      </c>
      <c r="GZ80" s="56">
        <v>0</v>
      </c>
      <c r="HA80" s="56">
        <v>0</v>
      </c>
      <c r="HB80" s="56">
        <v>0</v>
      </c>
      <c r="HD80" s="56">
        <f t="shared" si="3"/>
        <v>43015</v>
      </c>
      <c r="HE80" s="56">
        <f t="shared" si="4"/>
        <v>3269</v>
      </c>
      <c r="HF80" s="56">
        <f t="shared" si="5"/>
        <v>55156</v>
      </c>
    </row>
    <row r="81" spans="1:214" ht="12.75" customHeight="1" x14ac:dyDescent="0.3">
      <c r="A81" s="56" t="s">
        <v>60</v>
      </c>
      <c r="B81" s="56">
        <v>12</v>
      </c>
      <c r="C81" s="56" t="s">
        <v>721</v>
      </c>
      <c r="D81" s="56" t="s">
        <v>6923</v>
      </c>
      <c r="E81" s="56" t="s">
        <v>927</v>
      </c>
      <c r="F81" s="56" t="s">
        <v>908</v>
      </c>
      <c r="G81" s="56">
        <v>10.4</v>
      </c>
      <c r="H81" s="56">
        <v>0</v>
      </c>
      <c r="I81" s="56" t="s">
        <v>6841</v>
      </c>
      <c r="J81" s="56" t="s">
        <v>39</v>
      </c>
      <c r="L81" s="56" t="s">
        <v>736</v>
      </c>
      <c r="M81" s="56">
        <v>1</v>
      </c>
      <c r="N81" s="56">
        <v>0</v>
      </c>
      <c r="O81" s="56">
        <v>0</v>
      </c>
      <c r="P81" s="56">
        <v>0</v>
      </c>
      <c r="Q81" s="56">
        <v>6</v>
      </c>
      <c r="R81" s="56">
        <v>0</v>
      </c>
      <c r="S81" s="56">
        <v>0</v>
      </c>
      <c r="T81" s="56">
        <v>5</v>
      </c>
      <c r="U81" s="56">
        <v>0</v>
      </c>
      <c r="V81" s="56">
        <v>0</v>
      </c>
      <c r="W81" s="56">
        <v>0</v>
      </c>
      <c r="X81" s="56">
        <v>0</v>
      </c>
      <c r="Y81" s="56">
        <v>0</v>
      </c>
      <c r="Z81" s="56">
        <v>0</v>
      </c>
      <c r="AA81" s="56">
        <v>12</v>
      </c>
      <c r="AB81" s="56">
        <v>0</v>
      </c>
      <c r="AC81" s="56">
        <v>0</v>
      </c>
      <c r="AD81" s="56">
        <v>0</v>
      </c>
      <c r="AE81" s="56">
        <v>0</v>
      </c>
      <c r="AF81" s="56">
        <v>0</v>
      </c>
      <c r="AG81" s="56">
        <v>0</v>
      </c>
      <c r="AH81" s="56">
        <v>0</v>
      </c>
      <c r="AI81" s="56">
        <v>0</v>
      </c>
      <c r="AJ81" s="56">
        <v>1</v>
      </c>
      <c r="AK81" s="56">
        <v>0</v>
      </c>
      <c r="AL81" s="56">
        <v>0</v>
      </c>
      <c r="AM81" s="56">
        <v>0</v>
      </c>
      <c r="AN81" s="56">
        <v>0</v>
      </c>
      <c r="AO81" s="56">
        <v>0</v>
      </c>
      <c r="AP81" s="56">
        <v>1</v>
      </c>
      <c r="AQ81" s="56">
        <v>1</v>
      </c>
      <c r="AR81" s="56">
        <v>0</v>
      </c>
      <c r="AS81" s="56">
        <v>0</v>
      </c>
      <c r="AT81" s="56">
        <v>0</v>
      </c>
      <c r="AU81" s="56">
        <v>6</v>
      </c>
      <c r="AV81" s="56">
        <v>0</v>
      </c>
      <c r="AW81" s="56">
        <v>0</v>
      </c>
      <c r="AX81" s="56">
        <v>5</v>
      </c>
      <c r="AY81" s="56">
        <v>1</v>
      </c>
      <c r="AZ81" s="56">
        <v>0</v>
      </c>
      <c r="BA81" s="56">
        <v>0</v>
      </c>
      <c r="BB81" s="56">
        <v>0</v>
      </c>
      <c r="BC81" s="56">
        <v>0</v>
      </c>
      <c r="BD81" s="56">
        <v>0</v>
      </c>
      <c r="BE81" s="56">
        <v>13</v>
      </c>
      <c r="BF81" s="56">
        <v>0.90503875968992253</v>
      </c>
      <c r="BG81" s="56">
        <v>9.4961240310077522E-2</v>
      </c>
      <c r="BH81" s="56">
        <v>1</v>
      </c>
      <c r="BI81" s="56">
        <v>1</v>
      </c>
      <c r="BJ81" s="56" t="s">
        <v>1107</v>
      </c>
      <c r="BK81" s="56">
        <v>153658</v>
      </c>
      <c r="BL81" s="56" t="s">
        <v>1105</v>
      </c>
      <c r="BM81" s="56">
        <v>138971</v>
      </c>
      <c r="BN81" s="56">
        <v>145</v>
      </c>
      <c r="BO81" s="56">
        <v>254416</v>
      </c>
      <c r="BP81" s="56">
        <v>38785</v>
      </c>
      <c r="BQ81" s="56">
        <v>12</v>
      </c>
      <c r="BR81" s="56">
        <v>20863</v>
      </c>
      <c r="BS81" s="56">
        <v>224338</v>
      </c>
      <c r="BT81" s="56">
        <v>10306</v>
      </c>
      <c r="BU81" s="56">
        <v>64202</v>
      </c>
      <c r="BV81" s="56">
        <v>41824</v>
      </c>
      <c r="BW81" s="56">
        <v>63004</v>
      </c>
      <c r="BX81" s="56">
        <v>21190</v>
      </c>
      <c r="BY81" s="56">
        <v>190220</v>
      </c>
      <c r="BZ81" s="56">
        <v>0</v>
      </c>
      <c r="CA81" s="56">
        <v>200526</v>
      </c>
      <c r="CB81" s="56">
        <v>104</v>
      </c>
      <c r="CC81" s="56">
        <v>16915</v>
      </c>
      <c r="CD81" s="56">
        <v>8297</v>
      </c>
      <c r="CE81" s="56">
        <v>14224</v>
      </c>
      <c r="CF81" s="56">
        <v>3208</v>
      </c>
      <c r="CG81" s="56">
        <v>42644</v>
      </c>
      <c r="CH81" s="56">
        <v>42748</v>
      </c>
      <c r="CI81" s="56">
        <v>1</v>
      </c>
      <c r="CJ81" s="56">
        <v>4450</v>
      </c>
      <c r="CK81" s="56">
        <v>1148</v>
      </c>
      <c r="CL81" s="56">
        <v>3694</v>
      </c>
      <c r="CM81" s="56">
        <v>9292</v>
      </c>
      <c r="CN81" s="56">
        <v>0</v>
      </c>
      <c r="CO81" s="56">
        <v>9293</v>
      </c>
      <c r="CP81" s="56">
        <v>0</v>
      </c>
      <c r="CQ81" s="56">
        <v>103</v>
      </c>
      <c r="CR81" s="56">
        <v>491</v>
      </c>
      <c r="CS81" s="56">
        <v>545</v>
      </c>
      <c r="CT81" s="56">
        <v>1139</v>
      </c>
      <c r="CU81" s="56">
        <v>1139</v>
      </c>
      <c r="CV81" s="56">
        <v>4083</v>
      </c>
      <c r="CW81" s="56">
        <v>4907</v>
      </c>
      <c r="CX81" s="56">
        <v>2540</v>
      </c>
      <c r="CY81" s="56">
        <v>15000000</v>
      </c>
      <c r="CZ81" s="56">
        <v>0</v>
      </c>
      <c r="DA81" s="56">
        <v>0</v>
      </c>
      <c r="DB81" s="56">
        <v>5</v>
      </c>
      <c r="DC81" s="56">
        <v>60.27</v>
      </c>
      <c r="DD81" s="56">
        <v>65.27000000000001</v>
      </c>
      <c r="DE81" s="56">
        <v>130</v>
      </c>
      <c r="DF81" s="56">
        <v>3740.3</v>
      </c>
      <c r="DG81" s="56">
        <v>306310</v>
      </c>
      <c r="DH81" s="56">
        <v>108495</v>
      </c>
      <c r="DI81" s="56">
        <v>306134</v>
      </c>
      <c r="DJ81" s="56">
        <v>42484</v>
      </c>
      <c r="DK81" s="56">
        <v>763423</v>
      </c>
      <c r="DL81" s="56">
        <v>14667</v>
      </c>
      <c r="DM81" s="56">
        <v>3466</v>
      </c>
      <c r="DN81" s="56">
        <v>3965</v>
      </c>
      <c r="DO81" s="56">
        <v>22098</v>
      </c>
      <c r="DP81" s="56">
        <v>15674</v>
      </c>
      <c r="DQ81" s="56">
        <v>92108</v>
      </c>
      <c r="DR81" s="56">
        <v>24707</v>
      </c>
      <c r="DS81" s="56">
        <v>113428</v>
      </c>
      <c r="DT81" s="56">
        <v>0</v>
      </c>
      <c r="DU81" s="56">
        <v>0</v>
      </c>
      <c r="DV81" s="56">
        <v>37061</v>
      </c>
      <c r="DW81" s="56">
        <v>11714</v>
      </c>
      <c r="DX81" s="56">
        <v>74</v>
      </c>
      <c r="DY81" s="56">
        <v>81</v>
      </c>
      <c r="DZ81" s="56">
        <v>89</v>
      </c>
      <c r="EA81" s="56" t="s">
        <v>558</v>
      </c>
      <c r="EB81" s="56">
        <v>2089</v>
      </c>
      <c r="EC81" s="56" t="s">
        <v>558</v>
      </c>
      <c r="ED81" s="56">
        <v>23643</v>
      </c>
      <c r="EE81" s="56">
        <v>357</v>
      </c>
      <c r="EF81" s="56">
        <v>826416</v>
      </c>
      <c r="EG81" s="56" t="s">
        <v>558</v>
      </c>
      <c r="EH81" s="56" t="s">
        <v>558</v>
      </c>
      <c r="EI81" s="56">
        <v>12</v>
      </c>
      <c r="EJ81" s="56">
        <v>5235822</v>
      </c>
      <c r="EK81" s="56">
        <v>46</v>
      </c>
      <c r="EL81" s="56">
        <v>181</v>
      </c>
      <c r="EM81" s="56">
        <v>1637926.4</v>
      </c>
      <c r="EN81" s="56">
        <v>441650.94</v>
      </c>
      <c r="EO81" s="56">
        <v>1828.87</v>
      </c>
      <c r="EP81" s="56">
        <v>112289.79</v>
      </c>
      <c r="EQ81" s="56">
        <v>22493.07</v>
      </c>
      <c r="ER81" s="56">
        <v>72911.92</v>
      </c>
      <c r="ES81" s="56">
        <v>13064.19</v>
      </c>
      <c r="ET81" s="56">
        <v>23999.25</v>
      </c>
      <c r="EU81" s="56">
        <v>17111.009999999998</v>
      </c>
      <c r="EV81" s="56">
        <v>3023.98</v>
      </c>
      <c r="EW81" s="56">
        <v>4414.71</v>
      </c>
      <c r="EX81" s="56">
        <v>6231.7</v>
      </c>
      <c r="EY81" s="56">
        <v>9801.25</v>
      </c>
      <c r="EZ81" s="56">
        <v>14717.41</v>
      </c>
      <c r="FA81" s="56">
        <v>4884.6000000000004</v>
      </c>
      <c r="FB81" s="56">
        <v>0</v>
      </c>
      <c r="FC81" s="56">
        <v>0</v>
      </c>
      <c r="FD81" s="56">
        <v>0</v>
      </c>
      <c r="FE81" s="56">
        <v>5543.9</v>
      </c>
      <c r="FF81" s="56">
        <v>519.49</v>
      </c>
      <c r="FG81" s="56">
        <v>312835.13999999996</v>
      </c>
      <c r="FH81" s="56">
        <v>47936.44</v>
      </c>
      <c r="FI81" s="56">
        <v>36281.949999999997</v>
      </c>
      <c r="FJ81" s="56">
        <v>1404.3</v>
      </c>
      <c r="FK81" s="56">
        <v>348354</v>
      </c>
      <c r="FL81" s="56">
        <v>230175.06</v>
      </c>
      <c r="FM81" s="56">
        <v>3056564.23</v>
      </c>
      <c r="FN81" s="56">
        <v>50388.07</v>
      </c>
      <c r="FO81" s="56">
        <v>9635.98</v>
      </c>
      <c r="FP81" s="56">
        <v>23368.84</v>
      </c>
      <c r="FQ81" s="56">
        <v>8176.28</v>
      </c>
      <c r="FR81" s="56">
        <v>0</v>
      </c>
      <c r="FS81" s="56">
        <v>600</v>
      </c>
      <c r="FT81" s="56">
        <v>0</v>
      </c>
      <c r="FU81" s="56">
        <v>35939.33</v>
      </c>
      <c r="FV81" s="56">
        <v>15975</v>
      </c>
      <c r="FW81" s="56">
        <v>144083.5</v>
      </c>
      <c r="FX81" s="56">
        <v>2912480.73</v>
      </c>
      <c r="FY81" s="56">
        <v>1818306.79</v>
      </c>
      <c r="FZ81" s="56">
        <v>1952280</v>
      </c>
      <c r="GA81" s="56">
        <v>441650.94</v>
      </c>
      <c r="GB81" s="56">
        <v>277210</v>
      </c>
      <c r="GC81" s="56">
        <v>422620</v>
      </c>
      <c r="GD81" s="56">
        <v>3093760.94</v>
      </c>
      <c r="GE81" s="56">
        <v>103620</v>
      </c>
      <c r="GF81" s="56">
        <v>2990140.94</v>
      </c>
      <c r="GG81" s="56">
        <v>1818000</v>
      </c>
      <c r="GH81" s="56">
        <v>0</v>
      </c>
      <c r="GI81" s="56">
        <v>32429</v>
      </c>
      <c r="GJ81" s="56">
        <v>0</v>
      </c>
      <c r="GK81" s="56">
        <v>0</v>
      </c>
      <c r="GL81" s="56">
        <v>0</v>
      </c>
      <c r="GM81" s="56">
        <v>0</v>
      </c>
      <c r="GN81" s="56">
        <v>32429</v>
      </c>
      <c r="GO81" s="56" t="s">
        <v>7450</v>
      </c>
      <c r="GP81" s="56" t="s">
        <v>3597</v>
      </c>
      <c r="GQ81" s="56" t="s">
        <v>7451</v>
      </c>
      <c r="GR81" s="56" t="s">
        <v>7441</v>
      </c>
      <c r="GS81" s="56">
        <v>0</v>
      </c>
      <c r="GT81" s="56" t="s">
        <v>558</v>
      </c>
      <c r="GU81" s="56" t="s">
        <v>558</v>
      </c>
      <c r="GV81" s="56" t="s">
        <v>7452</v>
      </c>
      <c r="GW81" s="56">
        <v>12</v>
      </c>
      <c r="GX81" s="56">
        <v>1</v>
      </c>
      <c r="GY81" s="56">
        <v>12</v>
      </c>
      <c r="GZ81" s="56">
        <v>1</v>
      </c>
      <c r="HA81" s="56">
        <v>0</v>
      </c>
      <c r="HB81" s="56">
        <v>0</v>
      </c>
      <c r="HD81" s="56">
        <f t="shared" si="3"/>
        <v>9293</v>
      </c>
      <c r="HE81" s="56">
        <f t="shared" si="4"/>
        <v>1139</v>
      </c>
      <c r="HF81" s="56">
        <f t="shared" si="5"/>
        <v>22098</v>
      </c>
    </row>
    <row r="82" spans="1:214" ht="12.75" customHeight="1" x14ac:dyDescent="0.3">
      <c r="A82" s="56" t="s">
        <v>140</v>
      </c>
      <c r="B82" s="56">
        <v>1</v>
      </c>
      <c r="C82" s="56" t="s">
        <v>141</v>
      </c>
      <c r="D82" s="56" t="s">
        <v>3737</v>
      </c>
      <c r="E82" s="56" t="s">
        <v>3738</v>
      </c>
      <c r="F82" s="56" t="s">
        <v>907</v>
      </c>
      <c r="G82" s="56">
        <v>72</v>
      </c>
      <c r="H82" s="56">
        <v>0</v>
      </c>
      <c r="I82" s="56" t="s">
        <v>6841</v>
      </c>
      <c r="J82" s="56" t="s">
        <v>39</v>
      </c>
      <c r="L82" s="56" t="s">
        <v>739</v>
      </c>
      <c r="M82" s="56">
        <v>0</v>
      </c>
      <c r="N82" s="56">
        <v>0</v>
      </c>
      <c r="O82" s="56">
        <v>1</v>
      </c>
      <c r="P82" s="56">
        <v>6</v>
      </c>
      <c r="Q82" s="56">
        <v>2</v>
      </c>
      <c r="R82" s="56">
        <v>4</v>
      </c>
      <c r="S82" s="56">
        <v>0</v>
      </c>
      <c r="T82" s="56">
        <v>2</v>
      </c>
      <c r="U82" s="56">
        <v>0</v>
      </c>
      <c r="V82" s="56">
        <v>0</v>
      </c>
      <c r="W82" s="56">
        <v>1</v>
      </c>
      <c r="X82" s="56">
        <v>1</v>
      </c>
      <c r="Y82" s="56">
        <v>0</v>
      </c>
      <c r="Z82" s="56">
        <v>0</v>
      </c>
      <c r="AA82" s="56">
        <v>17</v>
      </c>
      <c r="AB82" s="56">
        <v>0</v>
      </c>
      <c r="AC82" s="56">
        <v>0</v>
      </c>
      <c r="AD82" s="56">
        <v>0</v>
      </c>
      <c r="AE82" s="56">
        <v>0</v>
      </c>
      <c r="AF82" s="56">
        <v>0</v>
      </c>
      <c r="AG82" s="56">
        <v>0</v>
      </c>
      <c r="AH82" s="56">
        <v>0</v>
      </c>
      <c r="AI82" s="56">
        <v>0</v>
      </c>
      <c r="AJ82" s="56">
        <v>0</v>
      </c>
      <c r="AK82" s="56">
        <v>0</v>
      </c>
      <c r="AL82" s="56">
        <v>0</v>
      </c>
      <c r="AM82" s="56">
        <v>0</v>
      </c>
      <c r="AN82" s="56">
        <v>0</v>
      </c>
      <c r="AO82" s="56">
        <v>1</v>
      </c>
      <c r="AP82" s="56">
        <v>1</v>
      </c>
      <c r="AQ82" s="56">
        <v>0</v>
      </c>
      <c r="AR82" s="56">
        <v>0</v>
      </c>
      <c r="AS82" s="56">
        <v>1</v>
      </c>
      <c r="AT82" s="56">
        <v>6</v>
      </c>
      <c r="AU82" s="56">
        <v>2</v>
      </c>
      <c r="AV82" s="56">
        <v>4</v>
      </c>
      <c r="AW82" s="56">
        <v>0</v>
      </c>
      <c r="AX82" s="56">
        <v>2</v>
      </c>
      <c r="AY82" s="56">
        <v>0</v>
      </c>
      <c r="AZ82" s="56">
        <v>0</v>
      </c>
      <c r="BA82" s="56">
        <v>1</v>
      </c>
      <c r="BB82" s="56">
        <v>1</v>
      </c>
      <c r="BC82" s="56">
        <v>0</v>
      </c>
      <c r="BD82" s="56">
        <v>1</v>
      </c>
      <c r="BE82" s="56">
        <v>18</v>
      </c>
      <c r="BF82" s="56">
        <v>1</v>
      </c>
      <c r="BG82" s="56">
        <v>0</v>
      </c>
      <c r="BH82" s="56">
        <v>0</v>
      </c>
      <c r="BI82" s="56">
        <v>0</v>
      </c>
      <c r="BJ82" s="56" t="s">
        <v>1115</v>
      </c>
      <c r="BK82" s="56">
        <v>296565</v>
      </c>
      <c r="BL82" s="56" t="s">
        <v>1115</v>
      </c>
      <c r="BM82" s="56">
        <v>210252</v>
      </c>
      <c r="BN82" s="56">
        <v>161</v>
      </c>
      <c r="BO82" s="56">
        <v>257732</v>
      </c>
      <c r="BP82" s="56">
        <v>69764</v>
      </c>
      <c r="BQ82" s="56">
        <v>15</v>
      </c>
      <c r="BR82" s="56" t="s">
        <v>558</v>
      </c>
      <c r="BS82" s="56">
        <v>450803</v>
      </c>
      <c r="BT82" s="56">
        <v>17124</v>
      </c>
      <c r="BU82" s="56">
        <v>125645</v>
      </c>
      <c r="BV82" s="56">
        <v>114538</v>
      </c>
      <c r="BW82" s="56">
        <v>117029</v>
      </c>
      <c r="BX82" s="56">
        <v>21045</v>
      </c>
      <c r="BY82" s="56">
        <v>378257</v>
      </c>
      <c r="BZ82" s="56">
        <v>7795</v>
      </c>
      <c r="CA82" s="56">
        <v>403176</v>
      </c>
      <c r="CB82" s="56">
        <v>108</v>
      </c>
      <c r="CC82" s="56">
        <v>16388</v>
      </c>
      <c r="CD82" s="56">
        <v>8664</v>
      </c>
      <c r="CE82" s="56">
        <v>18424</v>
      </c>
      <c r="CF82" s="56">
        <v>5020</v>
      </c>
      <c r="CG82" s="56">
        <v>48496</v>
      </c>
      <c r="CH82" s="56">
        <v>48604</v>
      </c>
      <c r="CI82" s="56">
        <v>0</v>
      </c>
      <c r="CJ82" s="56">
        <v>6615</v>
      </c>
      <c r="CK82" s="56">
        <v>1169</v>
      </c>
      <c r="CL82" s="56">
        <v>7815</v>
      </c>
      <c r="CM82" s="56">
        <v>15599</v>
      </c>
      <c r="CN82" s="56">
        <v>218</v>
      </c>
      <c r="CO82" s="56">
        <v>15817</v>
      </c>
      <c r="CP82" s="56">
        <v>0</v>
      </c>
      <c r="CQ82" s="56">
        <v>461</v>
      </c>
      <c r="CR82" s="56">
        <v>129</v>
      </c>
      <c r="CS82" s="56">
        <v>1274</v>
      </c>
      <c r="CT82" s="56">
        <v>1864</v>
      </c>
      <c r="CU82" s="56">
        <v>1864</v>
      </c>
      <c r="CV82" s="56">
        <v>1147</v>
      </c>
      <c r="CW82" s="56">
        <v>52</v>
      </c>
      <c r="CX82" s="56">
        <v>2368</v>
      </c>
      <c r="CY82" s="56">
        <v>0</v>
      </c>
      <c r="CZ82" s="56">
        <v>0</v>
      </c>
      <c r="DA82" s="56">
        <v>147</v>
      </c>
      <c r="DB82" s="56">
        <v>24.6</v>
      </c>
      <c r="DC82" s="56">
        <v>68.599999999999994</v>
      </c>
      <c r="DD82" s="56">
        <v>93.199999999999989</v>
      </c>
      <c r="DE82" s="56">
        <v>226</v>
      </c>
      <c r="DF82" s="56">
        <v>5163</v>
      </c>
      <c r="DG82" s="56">
        <v>739798</v>
      </c>
      <c r="DH82" s="56">
        <v>309209</v>
      </c>
      <c r="DI82" s="56">
        <v>679463</v>
      </c>
      <c r="DJ82" s="56">
        <v>86406</v>
      </c>
      <c r="DK82" s="56">
        <v>1814876</v>
      </c>
      <c r="DL82" s="56">
        <v>18837</v>
      </c>
      <c r="DM82" s="56">
        <v>2644</v>
      </c>
      <c r="DN82" s="56">
        <v>17896</v>
      </c>
      <c r="DO82" s="56">
        <v>39377</v>
      </c>
      <c r="DP82" s="56">
        <v>15243</v>
      </c>
      <c r="DQ82" s="56">
        <v>17210</v>
      </c>
      <c r="DR82" s="56">
        <v>17592</v>
      </c>
      <c r="DS82" s="56">
        <v>0</v>
      </c>
      <c r="DT82" s="56">
        <v>0</v>
      </c>
      <c r="DU82" s="56">
        <v>588</v>
      </c>
      <c r="DV82" s="56">
        <v>54057</v>
      </c>
      <c r="DW82" s="56">
        <v>27214</v>
      </c>
      <c r="DX82" s="56">
        <v>71</v>
      </c>
      <c r="DY82" s="56">
        <v>82</v>
      </c>
      <c r="DZ82" s="56">
        <v>90</v>
      </c>
      <c r="EA82" s="56">
        <v>305766</v>
      </c>
      <c r="EB82" s="56">
        <v>4866</v>
      </c>
      <c r="EC82" s="56" t="s">
        <v>778</v>
      </c>
      <c r="ED82" s="56">
        <v>59060</v>
      </c>
      <c r="EE82" s="56">
        <v>184</v>
      </c>
      <c r="EF82" s="56">
        <v>1443113</v>
      </c>
      <c r="EG82" s="56">
        <v>0</v>
      </c>
      <c r="EH82" s="56" t="s">
        <v>56</v>
      </c>
      <c r="EI82" s="56">
        <v>15</v>
      </c>
      <c r="EJ82" s="56">
        <v>281095</v>
      </c>
      <c r="EK82" s="56">
        <v>1662</v>
      </c>
      <c r="EL82" s="56">
        <v>3336</v>
      </c>
      <c r="EM82" s="56">
        <v>2843221.25</v>
      </c>
      <c r="EN82" s="56">
        <v>893408.26</v>
      </c>
      <c r="EO82" s="56">
        <v>5246.62</v>
      </c>
      <c r="EP82" s="56">
        <v>109252.38</v>
      </c>
      <c r="EQ82" s="56">
        <v>79295.83</v>
      </c>
      <c r="ER82" s="56">
        <v>73144.429999999993</v>
      </c>
      <c r="ES82" s="56">
        <v>30813.4</v>
      </c>
      <c r="ET82" s="56">
        <v>19955.43</v>
      </c>
      <c r="EU82" s="56">
        <v>11532.45</v>
      </c>
      <c r="EV82" s="56">
        <v>618</v>
      </c>
      <c r="EW82" s="56">
        <v>14402.47</v>
      </c>
      <c r="EX82" s="56">
        <v>7442.77</v>
      </c>
      <c r="EY82" s="56">
        <v>3057</v>
      </c>
      <c r="EZ82" s="56">
        <v>5874</v>
      </c>
      <c r="FA82" s="56">
        <v>0</v>
      </c>
      <c r="FB82" s="56">
        <v>0</v>
      </c>
      <c r="FC82" s="56">
        <v>0</v>
      </c>
      <c r="FD82" s="56">
        <v>30472.97</v>
      </c>
      <c r="FE82" s="56">
        <v>8.2899999999999991</v>
      </c>
      <c r="FF82" s="56">
        <v>0</v>
      </c>
      <c r="FG82" s="56">
        <v>391116.04</v>
      </c>
      <c r="FH82" s="56">
        <v>630</v>
      </c>
      <c r="FI82" s="56">
        <v>159708.07</v>
      </c>
      <c r="FJ82" s="56">
        <v>14228</v>
      </c>
      <c r="FK82" s="56">
        <v>321939.13</v>
      </c>
      <c r="FL82" s="56">
        <v>815956.11</v>
      </c>
      <c r="FM82" s="56">
        <v>5440206.8600000003</v>
      </c>
      <c r="FN82" s="56">
        <v>66875.899999999994</v>
      </c>
      <c r="FO82" s="56">
        <v>32010.05</v>
      </c>
      <c r="FP82" s="56">
        <v>64898.47</v>
      </c>
      <c r="FQ82" s="56">
        <v>40609.83</v>
      </c>
      <c r="FR82" s="56">
        <v>36345.480000000003</v>
      </c>
      <c r="FS82" s="56">
        <v>34811.760000000002</v>
      </c>
      <c r="FT82" s="56">
        <v>0</v>
      </c>
      <c r="FU82" s="56">
        <v>70152.53</v>
      </c>
      <c r="FV82" s="56">
        <v>5019.4399999999996</v>
      </c>
      <c r="FW82" s="56">
        <v>350723.46</v>
      </c>
      <c r="FX82" s="56">
        <v>5089483.4000000004</v>
      </c>
      <c r="FY82" s="56">
        <v>245492</v>
      </c>
      <c r="FZ82" s="56">
        <v>3077229</v>
      </c>
      <c r="GA82" s="56">
        <v>894643.34</v>
      </c>
      <c r="GB82" s="56">
        <v>415200</v>
      </c>
      <c r="GC82" s="56">
        <v>1237454</v>
      </c>
      <c r="GD82" s="56">
        <v>5624526.3399999999</v>
      </c>
      <c r="GE82" s="56">
        <v>354920</v>
      </c>
      <c r="GF82" s="56">
        <v>5269606.34</v>
      </c>
      <c r="GG82" s="56">
        <v>245492</v>
      </c>
      <c r="GH82" s="56">
        <v>0</v>
      </c>
      <c r="GI82" s="56">
        <v>18775</v>
      </c>
      <c r="GJ82" s="56">
        <v>0</v>
      </c>
      <c r="GK82" s="56">
        <v>0</v>
      </c>
      <c r="GL82" s="56">
        <v>0</v>
      </c>
      <c r="GM82" s="56">
        <v>0</v>
      </c>
      <c r="GN82" s="56">
        <v>18775</v>
      </c>
      <c r="GO82" s="56" t="s">
        <v>558</v>
      </c>
      <c r="GP82" s="56" t="s">
        <v>558</v>
      </c>
      <c r="GQ82" s="56" t="s">
        <v>558</v>
      </c>
      <c r="GR82" s="56" t="s">
        <v>558</v>
      </c>
      <c r="GS82" s="56" t="s">
        <v>558</v>
      </c>
      <c r="GT82" s="56" t="s">
        <v>558</v>
      </c>
      <c r="GU82" s="56" t="s">
        <v>558</v>
      </c>
      <c r="GV82" s="56" t="s">
        <v>7453</v>
      </c>
      <c r="GW82" s="56">
        <v>17</v>
      </c>
      <c r="GX82" s="56">
        <v>1</v>
      </c>
      <c r="GY82" s="56">
        <v>17</v>
      </c>
      <c r="GZ82" s="56">
        <v>1</v>
      </c>
      <c r="HA82" s="56">
        <v>0</v>
      </c>
      <c r="HB82" s="56">
        <v>0</v>
      </c>
      <c r="HD82" s="56">
        <f t="shared" si="3"/>
        <v>15817</v>
      </c>
      <c r="HE82" s="56">
        <f t="shared" si="4"/>
        <v>1864</v>
      </c>
      <c r="HF82" s="56">
        <f t="shared" si="5"/>
        <v>39377</v>
      </c>
    </row>
    <row r="83" spans="1:214" ht="12.75" customHeight="1" x14ac:dyDescent="0.3">
      <c r="A83" s="56" t="s">
        <v>140</v>
      </c>
      <c r="B83" s="56">
        <v>2</v>
      </c>
      <c r="C83" s="56" t="s">
        <v>141</v>
      </c>
      <c r="D83" s="56" t="s">
        <v>3739</v>
      </c>
      <c r="E83" s="56" t="s">
        <v>3740</v>
      </c>
      <c r="F83" s="56" t="s">
        <v>907</v>
      </c>
      <c r="G83" s="56">
        <v>56</v>
      </c>
      <c r="H83" s="56">
        <v>0</v>
      </c>
      <c r="I83" s="56" t="s">
        <v>6841</v>
      </c>
      <c r="J83" s="56" t="s">
        <v>39</v>
      </c>
      <c r="L83" s="56" t="s">
        <v>740</v>
      </c>
      <c r="M83" s="56">
        <v>1</v>
      </c>
      <c r="N83" s="56">
        <v>0</v>
      </c>
      <c r="O83" s="56">
        <v>1</v>
      </c>
      <c r="P83" s="56">
        <v>4</v>
      </c>
      <c r="Q83" s="56">
        <v>3</v>
      </c>
      <c r="R83" s="56">
        <v>0</v>
      </c>
      <c r="S83" s="56">
        <v>5</v>
      </c>
      <c r="T83" s="56">
        <v>2</v>
      </c>
      <c r="U83" s="56">
        <v>1</v>
      </c>
      <c r="V83" s="56">
        <v>1</v>
      </c>
      <c r="W83" s="56">
        <v>4</v>
      </c>
      <c r="X83" s="56">
        <v>1</v>
      </c>
      <c r="Y83" s="56">
        <v>0</v>
      </c>
      <c r="Z83" s="56">
        <v>0</v>
      </c>
      <c r="AA83" s="56">
        <v>23</v>
      </c>
      <c r="AB83" s="56">
        <v>0</v>
      </c>
      <c r="AC83" s="56">
        <v>0</v>
      </c>
      <c r="AD83" s="56">
        <v>0</v>
      </c>
      <c r="AE83" s="56">
        <v>0</v>
      </c>
      <c r="AF83" s="56">
        <v>0</v>
      </c>
      <c r="AG83" s="56">
        <v>0</v>
      </c>
      <c r="AH83" s="56">
        <v>0</v>
      </c>
      <c r="AI83" s="56">
        <v>0</v>
      </c>
      <c r="AJ83" s="56">
        <v>0</v>
      </c>
      <c r="AK83" s="56">
        <v>0</v>
      </c>
      <c r="AL83" s="56">
        <v>0</v>
      </c>
      <c r="AM83" s="56">
        <v>0</v>
      </c>
      <c r="AN83" s="56">
        <v>0</v>
      </c>
      <c r="AO83" s="56">
        <v>0</v>
      </c>
      <c r="AP83" s="56">
        <v>0</v>
      </c>
      <c r="AQ83" s="56">
        <v>1</v>
      </c>
      <c r="AR83" s="56">
        <v>0</v>
      </c>
      <c r="AS83" s="56">
        <v>1</v>
      </c>
      <c r="AT83" s="56">
        <v>4</v>
      </c>
      <c r="AU83" s="56">
        <v>3</v>
      </c>
      <c r="AV83" s="56">
        <v>0</v>
      </c>
      <c r="AW83" s="56">
        <v>5</v>
      </c>
      <c r="AX83" s="56">
        <v>2</v>
      </c>
      <c r="AY83" s="56">
        <v>1</v>
      </c>
      <c r="AZ83" s="56">
        <v>1</v>
      </c>
      <c r="BA83" s="56">
        <v>4</v>
      </c>
      <c r="BB83" s="56">
        <v>1</v>
      </c>
      <c r="BC83" s="56">
        <v>0</v>
      </c>
      <c r="BD83" s="56">
        <v>0</v>
      </c>
      <c r="BE83" s="56">
        <v>23</v>
      </c>
      <c r="BF83" s="56">
        <v>0.95936507936507931</v>
      </c>
      <c r="BG83" s="56">
        <v>4.0634920634920635E-2</v>
      </c>
      <c r="BH83" s="56">
        <v>0</v>
      </c>
      <c r="BI83" s="56">
        <v>0</v>
      </c>
      <c r="BJ83" s="56" t="s">
        <v>1130</v>
      </c>
      <c r="BK83" s="56">
        <v>212943</v>
      </c>
      <c r="BL83" s="56" t="s">
        <v>1130</v>
      </c>
      <c r="BM83" s="56">
        <v>821579</v>
      </c>
      <c r="BN83" s="56">
        <v>133</v>
      </c>
      <c r="BO83" s="56">
        <v>304393</v>
      </c>
      <c r="BP83" s="56">
        <v>71611</v>
      </c>
      <c r="BQ83" s="56">
        <v>22</v>
      </c>
      <c r="BR83" s="56" t="s">
        <v>558</v>
      </c>
      <c r="BS83" s="56">
        <v>451639</v>
      </c>
      <c r="BT83" s="56">
        <v>17535</v>
      </c>
      <c r="BU83" s="56">
        <v>106439</v>
      </c>
      <c r="BV83" s="56">
        <v>110196</v>
      </c>
      <c r="BW83" s="56">
        <v>105506</v>
      </c>
      <c r="BX83" s="56">
        <v>20903</v>
      </c>
      <c r="BY83" s="56">
        <v>343044</v>
      </c>
      <c r="BZ83" s="56">
        <v>7681</v>
      </c>
      <c r="CA83" s="56">
        <v>368260</v>
      </c>
      <c r="CB83" s="56">
        <v>139</v>
      </c>
      <c r="CC83" s="56">
        <v>15009</v>
      </c>
      <c r="CD83" s="56">
        <v>6931</v>
      </c>
      <c r="CE83" s="56">
        <v>13536</v>
      </c>
      <c r="CF83" s="56">
        <v>2873</v>
      </c>
      <c r="CG83" s="56">
        <v>38349</v>
      </c>
      <c r="CH83" s="56">
        <v>38488</v>
      </c>
      <c r="CI83" s="56">
        <v>0</v>
      </c>
      <c r="CJ83" s="56">
        <v>5620</v>
      </c>
      <c r="CK83" s="56">
        <v>434</v>
      </c>
      <c r="CL83" s="56">
        <v>9625</v>
      </c>
      <c r="CM83" s="56">
        <v>15679</v>
      </c>
      <c r="CN83" s="56">
        <v>132</v>
      </c>
      <c r="CO83" s="56">
        <v>15811</v>
      </c>
      <c r="CP83" s="56">
        <v>0</v>
      </c>
      <c r="CQ83" s="56">
        <v>925</v>
      </c>
      <c r="CR83" s="56">
        <v>38</v>
      </c>
      <c r="CS83" s="56">
        <v>1911</v>
      </c>
      <c r="CT83" s="56">
        <v>2874</v>
      </c>
      <c r="CU83" s="56">
        <v>2874</v>
      </c>
      <c r="CV83" s="56">
        <v>1147</v>
      </c>
      <c r="CW83" s="56">
        <v>52</v>
      </c>
      <c r="CX83" s="56">
        <v>2368</v>
      </c>
      <c r="CY83" s="56">
        <v>2000000</v>
      </c>
      <c r="CZ83" s="56">
        <v>0</v>
      </c>
      <c r="DA83" s="56">
        <v>150</v>
      </c>
      <c r="DB83" s="56">
        <v>15.3</v>
      </c>
      <c r="DC83" s="56">
        <v>64.599999999999994</v>
      </c>
      <c r="DD83" s="56">
        <v>79.899999999999991</v>
      </c>
      <c r="DE83" s="56">
        <v>307</v>
      </c>
      <c r="DF83" s="56">
        <v>8559</v>
      </c>
      <c r="DG83" s="56">
        <v>546848</v>
      </c>
      <c r="DH83" s="56">
        <v>234836</v>
      </c>
      <c r="DI83" s="56">
        <v>518684</v>
      </c>
      <c r="DJ83" s="56">
        <v>61483</v>
      </c>
      <c r="DK83" s="56">
        <v>1361851</v>
      </c>
      <c r="DL83" s="56">
        <v>18597</v>
      </c>
      <c r="DM83" s="56">
        <v>820</v>
      </c>
      <c r="DN83" s="56">
        <v>13865</v>
      </c>
      <c r="DO83" s="56">
        <v>33282</v>
      </c>
      <c r="DP83" s="56">
        <v>15243</v>
      </c>
      <c r="DQ83" s="56">
        <v>17210</v>
      </c>
      <c r="DR83" s="56">
        <v>17592</v>
      </c>
      <c r="DS83" s="56">
        <v>5300</v>
      </c>
      <c r="DT83" s="56">
        <v>0</v>
      </c>
      <c r="DU83" s="56">
        <v>104</v>
      </c>
      <c r="DV83" s="56">
        <v>51588</v>
      </c>
      <c r="DW83" s="56">
        <v>27214</v>
      </c>
      <c r="DX83" s="56">
        <v>68</v>
      </c>
      <c r="DY83" s="56">
        <v>80</v>
      </c>
      <c r="DZ83" s="56">
        <v>89</v>
      </c>
      <c r="EA83" s="56">
        <v>77516</v>
      </c>
      <c r="EB83" s="56">
        <v>4866</v>
      </c>
      <c r="EC83" s="56" t="s">
        <v>778</v>
      </c>
      <c r="ED83" s="56">
        <v>50119</v>
      </c>
      <c r="EE83" s="56">
        <v>80</v>
      </c>
      <c r="EF83" s="56">
        <v>1850721</v>
      </c>
      <c r="EG83" s="56" t="s">
        <v>558</v>
      </c>
      <c r="EH83" s="56" t="s">
        <v>778</v>
      </c>
      <c r="EI83" s="56">
        <v>0</v>
      </c>
      <c r="EJ83" s="56">
        <v>258241</v>
      </c>
      <c r="EK83" s="56">
        <v>1662</v>
      </c>
      <c r="EL83" s="56">
        <v>1831</v>
      </c>
      <c r="EM83" s="56">
        <v>2256989.9300000002</v>
      </c>
      <c r="EN83" s="56">
        <v>516317.69</v>
      </c>
      <c r="EO83" s="56">
        <v>7700.35</v>
      </c>
      <c r="EP83" s="56">
        <v>125898</v>
      </c>
      <c r="EQ83" s="56">
        <v>55362.57</v>
      </c>
      <c r="ER83" s="56">
        <v>59966.18</v>
      </c>
      <c r="ES83" s="56">
        <v>16579.82</v>
      </c>
      <c r="ET83" s="56">
        <v>16140.45</v>
      </c>
      <c r="EU83" s="56">
        <v>19826</v>
      </c>
      <c r="EV83" s="56">
        <v>235</v>
      </c>
      <c r="EW83" s="56">
        <v>20287.36</v>
      </c>
      <c r="EX83" s="56">
        <v>7443</v>
      </c>
      <c r="EY83" s="56">
        <v>3057</v>
      </c>
      <c r="EZ83" s="56">
        <v>5874</v>
      </c>
      <c r="FA83" s="56">
        <v>495</v>
      </c>
      <c r="FB83" s="56">
        <v>0</v>
      </c>
      <c r="FC83" s="56">
        <v>0</v>
      </c>
      <c r="FD83" s="56">
        <v>71120.600000000006</v>
      </c>
      <c r="FE83" s="56">
        <v>0</v>
      </c>
      <c r="FF83" s="56">
        <v>0</v>
      </c>
      <c r="FG83" s="56">
        <v>409985.32999999996</v>
      </c>
      <c r="FH83" s="56">
        <v>0</v>
      </c>
      <c r="FI83" s="56">
        <v>129757</v>
      </c>
      <c r="FJ83" s="56">
        <v>21069.42</v>
      </c>
      <c r="FK83" s="56">
        <v>0</v>
      </c>
      <c r="FL83" s="56">
        <v>316179</v>
      </c>
      <c r="FM83" s="56">
        <v>3650298.37</v>
      </c>
      <c r="FN83" s="56">
        <v>40785.089999999997</v>
      </c>
      <c r="FO83" s="56">
        <v>25816.98</v>
      </c>
      <c r="FP83" s="56">
        <v>17630.04</v>
      </c>
      <c r="FQ83" s="56">
        <v>26945.759999999998</v>
      </c>
      <c r="FR83" s="56">
        <v>4597.17</v>
      </c>
      <c r="FS83" s="56">
        <v>397</v>
      </c>
      <c r="FT83" s="56">
        <v>0</v>
      </c>
      <c r="FU83" s="56">
        <v>65958.63</v>
      </c>
      <c r="FV83" s="56">
        <v>76621.73</v>
      </c>
      <c r="FW83" s="56">
        <v>258752.39999999997</v>
      </c>
      <c r="FX83" s="56">
        <v>3391545.97</v>
      </c>
      <c r="FY83" s="56">
        <v>289094</v>
      </c>
      <c r="FZ83" s="56">
        <v>2274297</v>
      </c>
      <c r="GA83" s="56">
        <v>461415</v>
      </c>
      <c r="GB83" s="56">
        <v>636451</v>
      </c>
      <c r="GC83" s="56">
        <v>1293783</v>
      </c>
      <c r="GD83" s="56">
        <v>4665946</v>
      </c>
      <c r="GE83" s="56">
        <v>215058</v>
      </c>
      <c r="GF83" s="56">
        <v>4450888</v>
      </c>
      <c r="GG83" s="56">
        <v>238065</v>
      </c>
      <c r="GH83" s="56">
        <v>0</v>
      </c>
      <c r="GI83" s="56">
        <v>23037</v>
      </c>
      <c r="GJ83" s="56">
        <v>90909</v>
      </c>
      <c r="GK83" s="56">
        <v>0</v>
      </c>
      <c r="GL83" s="56">
        <v>0</v>
      </c>
      <c r="GM83" s="56">
        <v>0</v>
      </c>
      <c r="GN83" s="56">
        <v>113946</v>
      </c>
      <c r="GO83" s="56" t="s">
        <v>558</v>
      </c>
      <c r="GP83" s="56" t="s">
        <v>558</v>
      </c>
      <c r="GQ83" s="56" t="s">
        <v>7454</v>
      </c>
      <c r="GR83" s="56" t="s">
        <v>558</v>
      </c>
      <c r="GS83" s="56" t="s">
        <v>558</v>
      </c>
      <c r="GT83" s="56" t="s">
        <v>558</v>
      </c>
      <c r="GU83" s="56" t="s">
        <v>558</v>
      </c>
      <c r="GV83" s="56" t="s">
        <v>7455</v>
      </c>
      <c r="GW83" s="56">
        <v>23</v>
      </c>
      <c r="GX83" s="56">
        <v>0</v>
      </c>
      <c r="GY83" s="56">
        <v>22</v>
      </c>
      <c r="GZ83" s="56">
        <v>1</v>
      </c>
      <c r="HA83" s="56">
        <v>0</v>
      </c>
      <c r="HB83" s="56">
        <v>0</v>
      </c>
      <c r="HD83" s="56">
        <f t="shared" si="3"/>
        <v>15811</v>
      </c>
      <c r="HE83" s="56">
        <f t="shared" si="4"/>
        <v>2874</v>
      </c>
      <c r="HF83" s="56">
        <f t="shared" si="5"/>
        <v>33282</v>
      </c>
    </row>
    <row r="84" spans="1:214" ht="12.75" customHeight="1" x14ac:dyDescent="0.3">
      <c r="A84" s="56" t="s">
        <v>140</v>
      </c>
      <c r="B84" s="56">
        <v>3</v>
      </c>
      <c r="C84" s="56" t="s">
        <v>141</v>
      </c>
      <c r="D84" s="56" t="s">
        <v>3741</v>
      </c>
      <c r="E84" s="56" t="s">
        <v>1899</v>
      </c>
      <c r="F84" s="56" t="s">
        <v>907</v>
      </c>
      <c r="G84" s="56">
        <v>25</v>
      </c>
      <c r="H84" s="56">
        <v>0</v>
      </c>
      <c r="I84" s="56" t="s">
        <v>810</v>
      </c>
      <c r="J84" s="56" t="s">
        <v>39</v>
      </c>
      <c r="L84" s="56" t="s">
        <v>741</v>
      </c>
      <c r="M84" s="56" t="s">
        <v>558</v>
      </c>
      <c r="N84" s="56" t="s">
        <v>558</v>
      </c>
      <c r="O84" s="56" t="s">
        <v>558</v>
      </c>
      <c r="P84" s="56" t="s">
        <v>558</v>
      </c>
      <c r="Q84" s="56" t="s">
        <v>558</v>
      </c>
      <c r="R84" s="56" t="s">
        <v>558</v>
      </c>
      <c r="S84" s="56" t="s">
        <v>558</v>
      </c>
      <c r="T84" s="56" t="s">
        <v>558</v>
      </c>
      <c r="U84" s="56" t="s">
        <v>558</v>
      </c>
      <c r="V84" s="56" t="s">
        <v>558</v>
      </c>
      <c r="W84" s="56" t="s">
        <v>558</v>
      </c>
      <c r="X84" s="56" t="s">
        <v>558</v>
      </c>
      <c r="Y84" s="56" t="s">
        <v>558</v>
      </c>
      <c r="Z84" s="56" t="s">
        <v>558</v>
      </c>
      <c r="AA84" s="56" t="s">
        <v>558</v>
      </c>
      <c r="AB84" s="56" t="s">
        <v>558</v>
      </c>
      <c r="AC84" s="56" t="s">
        <v>558</v>
      </c>
      <c r="AD84" s="56" t="s">
        <v>558</v>
      </c>
      <c r="AE84" s="56" t="s">
        <v>558</v>
      </c>
      <c r="AF84" s="56" t="s">
        <v>558</v>
      </c>
      <c r="AG84" s="56" t="s">
        <v>558</v>
      </c>
      <c r="AH84" s="56" t="s">
        <v>558</v>
      </c>
      <c r="AI84" s="56" t="s">
        <v>558</v>
      </c>
      <c r="AJ84" s="56" t="s">
        <v>558</v>
      </c>
      <c r="AK84" s="56" t="s">
        <v>558</v>
      </c>
      <c r="AL84" s="56" t="s">
        <v>558</v>
      </c>
      <c r="AM84" s="56" t="s">
        <v>558</v>
      </c>
      <c r="AN84" s="56" t="s">
        <v>558</v>
      </c>
      <c r="AO84" s="56" t="s">
        <v>558</v>
      </c>
      <c r="AP84" s="56" t="s">
        <v>558</v>
      </c>
      <c r="AQ84" s="56" t="s">
        <v>558</v>
      </c>
      <c r="AR84" s="56" t="s">
        <v>558</v>
      </c>
      <c r="AS84" s="56" t="s">
        <v>558</v>
      </c>
      <c r="AT84" s="56" t="s">
        <v>558</v>
      </c>
      <c r="AU84" s="56" t="s">
        <v>558</v>
      </c>
      <c r="AV84" s="56" t="s">
        <v>558</v>
      </c>
      <c r="AW84" s="56" t="s">
        <v>558</v>
      </c>
      <c r="AX84" s="56" t="s">
        <v>558</v>
      </c>
      <c r="AY84" s="56" t="s">
        <v>558</v>
      </c>
      <c r="AZ84" s="56" t="s">
        <v>558</v>
      </c>
      <c r="BA84" s="56" t="s">
        <v>558</v>
      </c>
      <c r="BB84" s="56" t="s">
        <v>558</v>
      </c>
      <c r="BC84" s="56" t="s">
        <v>558</v>
      </c>
      <c r="BD84" s="56" t="s">
        <v>558</v>
      </c>
      <c r="BE84" s="56" t="s">
        <v>558</v>
      </c>
      <c r="BF84" s="56" t="s">
        <v>558</v>
      </c>
      <c r="BG84" s="56" t="s">
        <v>558</v>
      </c>
      <c r="BH84" s="56" t="s">
        <v>558</v>
      </c>
      <c r="BI84" s="56" t="s">
        <v>558</v>
      </c>
      <c r="BJ84" s="56" t="s">
        <v>558</v>
      </c>
      <c r="BK84" s="56" t="s">
        <v>558</v>
      </c>
      <c r="BL84" s="56" t="s">
        <v>558</v>
      </c>
      <c r="BM84" s="56" t="s">
        <v>558</v>
      </c>
      <c r="BN84" s="56" t="s">
        <v>558</v>
      </c>
      <c r="BO84" s="56" t="s">
        <v>558</v>
      </c>
      <c r="BP84" s="56" t="s">
        <v>558</v>
      </c>
      <c r="BQ84" s="56" t="s">
        <v>558</v>
      </c>
      <c r="BR84" s="56" t="s">
        <v>558</v>
      </c>
      <c r="BS84" s="56" t="s">
        <v>558</v>
      </c>
      <c r="BT84" s="56" t="s">
        <v>558</v>
      </c>
      <c r="BU84" s="56" t="s">
        <v>558</v>
      </c>
      <c r="BV84" s="56" t="s">
        <v>558</v>
      </c>
      <c r="BW84" s="56" t="s">
        <v>558</v>
      </c>
      <c r="BX84" s="56" t="s">
        <v>558</v>
      </c>
      <c r="BY84" s="56" t="s">
        <v>558</v>
      </c>
      <c r="BZ84" s="56" t="s">
        <v>558</v>
      </c>
      <c r="CA84" s="56" t="s">
        <v>558</v>
      </c>
      <c r="CB84" s="56" t="s">
        <v>558</v>
      </c>
      <c r="CC84" s="56" t="s">
        <v>558</v>
      </c>
      <c r="CD84" s="56" t="s">
        <v>558</v>
      </c>
      <c r="CE84" s="56" t="s">
        <v>558</v>
      </c>
      <c r="CF84" s="56" t="s">
        <v>558</v>
      </c>
      <c r="CG84" s="56" t="s">
        <v>558</v>
      </c>
      <c r="CH84" s="56" t="s">
        <v>558</v>
      </c>
      <c r="CI84" s="56" t="s">
        <v>558</v>
      </c>
      <c r="CJ84" s="56" t="s">
        <v>558</v>
      </c>
      <c r="CK84" s="56" t="s">
        <v>558</v>
      </c>
      <c r="CL84" s="56" t="s">
        <v>558</v>
      </c>
      <c r="CM84" s="56" t="s">
        <v>558</v>
      </c>
      <c r="CN84" s="56" t="s">
        <v>558</v>
      </c>
      <c r="CO84" s="56" t="s">
        <v>558</v>
      </c>
      <c r="CP84" s="56" t="s">
        <v>558</v>
      </c>
      <c r="CQ84" s="56" t="s">
        <v>558</v>
      </c>
      <c r="CR84" s="56" t="s">
        <v>558</v>
      </c>
      <c r="CS84" s="56" t="s">
        <v>558</v>
      </c>
      <c r="CT84" s="56" t="s">
        <v>558</v>
      </c>
      <c r="CU84" s="56" t="s">
        <v>558</v>
      </c>
      <c r="CV84" s="56" t="s">
        <v>558</v>
      </c>
      <c r="CW84" s="56" t="s">
        <v>558</v>
      </c>
      <c r="CX84" s="56" t="s">
        <v>558</v>
      </c>
      <c r="CY84" s="56" t="s">
        <v>558</v>
      </c>
      <c r="CZ84" s="56" t="s">
        <v>558</v>
      </c>
      <c r="DA84" s="56" t="s">
        <v>558</v>
      </c>
      <c r="DB84" s="56" t="s">
        <v>558</v>
      </c>
      <c r="DC84" s="56" t="s">
        <v>558</v>
      </c>
      <c r="DD84" s="56" t="s">
        <v>558</v>
      </c>
      <c r="DE84" s="56" t="s">
        <v>558</v>
      </c>
      <c r="DF84" s="56" t="s">
        <v>558</v>
      </c>
      <c r="DG84" s="56" t="s">
        <v>558</v>
      </c>
      <c r="DH84" s="56" t="s">
        <v>558</v>
      </c>
      <c r="DI84" s="56" t="s">
        <v>558</v>
      </c>
      <c r="DJ84" s="56" t="s">
        <v>558</v>
      </c>
      <c r="DK84" s="56" t="s">
        <v>558</v>
      </c>
      <c r="DL84" s="56" t="s">
        <v>558</v>
      </c>
      <c r="DM84" s="56" t="s">
        <v>558</v>
      </c>
      <c r="DN84" s="56" t="s">
        <v>558</v>
      </c>
      <c r="DO84" s="56" t="s">
        <v>558</v>
      </c>
      <c r="DP84" s="56" t="s">
        <v>558</v>
      </c>
      <c r="DQ84" s="56" t="s">
        <v>558</v>
      </c>
      <c r="DR84" s="56" t="s">
        <v>558</v>
      </c>
      <c r="DS84" s="56" t="s">
        <v>558</v>
      </c>
      <c r="DT84" s="56" t="s">
        <v>558</v>
      </c>
      <c r="DU84" s="56" t="s">
        <v>558</v>
      </c>
      <c r="DV84" s="56" t="s">
        <v>558</v>
      </c>
      <c r="DW84" s="56" t="s">
        <v>558</v>
      </c>
      <c r="DX84" s="56" t="s">
        <v>558</v>
      </c>
      <c r="DY84" s="56" t="s">
        <v>558</v>
      </c>
      <c r="DZ84" s="56" t="s">
        <v>558</v>
      </c>
      <c r="EA84" s="56" t="s">
        <v>558</v>
      </c>
      <c r="EB84" s="56" t="s">
        <v>558</v>
      </c>
      <c r="EC84" s="56" t="s">
        <v>558</v>
      </c>
      <c r="ED84" s="56" t="s">
        <v>558</v>
      </c>
      <c r="EE84" s="56" t="s">
        <v>558</v>
      </c>
      <c r="EF84" s="56" t="s">
        <v>558</v>
      </c>
      <c r="EG84" s="56" t="s">
        <v>558</v>
      </c>
      <c r="EH84" s="56" t="s">
        <v>558</v>
      </c>
      <c r="EI84" s="56" t="s">
        <v>558</v>
      </c>
      <c r="EJ84" s="56" t="s">
        <v>558</v>
      </c>
      <c r="EK84" s="56" t="s">
        <v>558</v>
      </c>
      <c r="EL84" s="56" t="s">
        <v>558</v>
      </c>
      <c r="EM84" s="56" t="s">
        <v>558</v>
      </c>
      <c r="EN84" s="56" t="s">
        <v>558</v>
      </c>
      <c r="EO84" s="56" t="s">
        <v>558</v>
      </c>
      <c r="EP84" s="56" t="s">
        <v>558</v>
      </c>
      <c r="EQ84" s="56" t="s">
        <v>558</v>
      </c>
      <c r="ER84" s="56" t="s">
        <v>558</v>
      </c>
      <c r="ES84" s="56" t="s">
        <v>558</v>
      </c>
      <c r="ET84" s="56" t="s">
        <v>558</v>
      </c>
      <c r="EU84" s="56" t="s">
        <v>558</v>
      </c>
      <c r="EV84" s="56" t="s">
        <v>558</v>
      </c>
      <c r="EW84" s="56" t="s">
        <v>558</v>
      </c>
      <c r="EX84" s="56" t="s">
        <v>558</v>
      </c>
      <c r="EY84" s="56" t="s">
        <v>558</v>
      </c>
      <c r="EZ84" s="56" t="s">
        <v>558</v>
      </c>
      <c r="FA84" s="56" t="s">
        <v>558</v>
      </c>
      <c r="FB84" s="56" t="s">
        <v>558</v>
      </c>
      <c r="FC84" s="56" t="s">
        <v>558</v>
      </c>
      <c r="FD84" s="56" t="s">
        <v>558</v>
      </c>
      <c r="FE84" s="56" t="s">
        <v>558</v>
      </c>
      <c r="FF84" s="56" t="s">
        <v>558</v>
      </c>
      <c r="FG84" s="56" t="s">
        <v>558</v>
      </c>
      <c r="FH84" s="56" t="s">
        <v>558</v>
      </c>
      <c r="FI84" s="56" t="s">
        <v>558</v>
      </c>
      <c r="FJ84" s="56" t="s">
        <v>558</v>
      </c>
      <c r="FK84" s="56" t="s">
        <v>558</v>
      </c>
      <c r="FL84" s="56" t="s">
        <v>558</v>
      </c>
      <c r="FM84" s="56" t="s">
        <v>558</v>
      </c>
      <c r="FN84" s="56" t="s">
        <v>558</v>
      </c>
      <c r="FO84" s="56" t="s">
        <v>558</v>
      </c>
      <c r="FP84" s="56" t="s">
        <v>558</v>
      </c>
      <c r="FQ84" s="56" t="s">
        <v>558</v>
      </c>
      <c r="FR84" s="56" t="s">
        <v>558</v>
      </c>
      <c r="FS84" s="56" t="s">
        <v>558</v>
      </c>
      <c r="FT84" s="56" t="s">
        <v>558</v>
      </c>
      <c r="FU84" s="56" t="s">
        <v>558</v>
      </c>
      <c r="FV84" s="56" t="s">
        <v>558</v>
      </c>
      <c r="FW84" s="56" t="s">
        <v>558</v>
      </c>
      <c r="FX84" s="56" t="s">
        <v>558</v>
      </c>
      <c r="FY84" s="56" t="s">
        <v>558</v>
      </c>
      <c r="FZ84" s="56" t="s">
        <v>558</v>
      </c>
      <c r="GA84" s="56" t="s">
        <v>558</v>
      </c>
      <c r="GB84" s="56" t="s">
        <v>558</v>
      </c>
      <c r="GC84" s="56" t="s">
        <v>558</v>
      </c>
      <c r="GD84" s="56" t="s">
        <v>558</v>
      </c>
      <c r="GE84" s="56" t="s">
        <v>558</v>
      </c>
      <c r="GF84" s="56" t="s">
        <v>558</v>
      </c>
      <c r="GG84" s="56" t="s">
        <v>558</v>
      </c>
      <c r="GH84" s="56" t="s">
        <v>558</v>
      </c>
      <c r="GI84" s="56" t="s">
        <v>558</v>
      </c>
      <c r="GJ84" s="56" t="s">
        <v>558</v>
      </c>
      <c r="GK84" s="56" t="s">
        <v>558</v>
      </c>
      <c r="GL84" s="56" t="s">
        <v>558</v>
      </c>
      <c r="GM84" s="56" t="s">
        <v>558</v>
      </c>
      <c r="GN84" s="56" t="s">
        <v>558</v>
      </c>
      <c r="GO84" s="56" t="s">
        <v>558</v>
      </c>
      <c r="GP84" s="56" t="s">
        <v>558</v>
      </c>
      <c r="GQ84" s="56" t="s">
        <v>558</v>
      </c>
      <c r="GR84" s="56" t="s">
        <v>558</v>
      </c>
      <c r="GS84" s="56" t="s">
        <v>558</v>
      </c>
      <c r="GT84" s="56" t="s">
        <v>558</v>
      </c>
      <c r="GU84" s="56" t="s">
        <v>558</v>
      </c>
      <c r="GV84" s="56" t="s">
        <v>558</v>
      </c>
      <c r="GW84" s="56" t="s">
        <v>558</v>
      </c>
      <c r="GX84" s="56" t="s">
        <v>558</v>
      </c>
      <c r="GY84" s="56" t="s">
        <v>558</v>
      </c>
      <c r="GZ84" s="56" t="s">
        <v>558</v>
      </c>
      <c r="HA84" s="56" t="s">
        <v>558</v>
      </c>
      <c r="HB84" s="56" t="s">
        <v>558</v>
      </c>
      <c r="HD84" s="56" t="str">
        <f t="shared" si="3"/>
        <v>..</v>
      </c>
      <c r="HE84" s="56" t="str">
        <f t="shared" si="4"/>
        <v>..</v>
      </c>
      <c r="HF84" s="56" t="str">
        <f t="shared" si="5"/>
        <v>..</v>
      </c>
    </row>
    <row r="85" spans="1:214" ht="12.75" customHeight="1" x14ac:dyDescent="0.3">
      <c r="A85" s="56" t="s">
        <v>140</v>
      </c>
      <c r="B85" s="56">
        <v>4</v>
      </c>
      <c r="C85" s="56" t="s">
        <v>141</v>
      </c>
      <c r="D85" s="56" t="s">
        <v>3742</v>
      </c>
      <c r="E85" s="56" t="s">
        <v>1900</v>
      </c>
      <c r="F85" s="56" t="s">
        <v>907</v>
      </c>
      <c r="G85" s="56">
        <v>35.5</v>
      </c>
      <c r="H85" s="56">
        <v>0</v>
      </c>
      <c r="I85" s="56" t="s">
        <v>810</v>
      </c>
      <c r="J85" s="56" t="s">
        <v>39</v>
      </c>
      <c r="L85" s="56" t="s">
        <v>535</v>
      </c>
      <c r="M85" s="56">
        <v>0</v>
      </c>
      <c r="N85" s="56">
        <v>0</v>
      </c>
      <c r="O85" s="56">
        <v>0</v>
      </c>
      <c r="P85" s="56">
        <v>1</v>
      </c>
      <c r="Q85" s="56">
        <v>0</v>
      </c>
      <c r="R85" s="56">
        <v>0</v>
      </c>
      <c r="S85" s="56">
        <v>0</v>
      </c>
      <c r="T85" s="56">
        <v>1</v>
      </c>
      <c r="U85" s="56">
        <v>0</v>
      </c>
      <c r="V85" s="56">
        <v>0</v>
      </c>
      <c r="W85" s="56">
        <v>0</v>
      </c>
      <c r="X85" s="56">
        <v>0</v>
      </c>
      <c r="Y85" s="56">
        <v>0</v>
      </c>
      <c r="Z85" s="56">
        <v>0</v>
      </c>
      <c r="AA85" s="56">
        <v>2</v>
      </c>
      <c r="AB85" s="56">
        <v>0</v>
      </c>
      <c r="AC85" s="56">
        <v>0</v>
      </c>
      <c r="AD85" s="56">
        <v>0</v>
      </c>
      <c r="AE85" s="56">
        <v>0</v>
      </c>
      <c r="AF85" s="56">
        <v>0</v>
      </c>
      <c r="AG85" s="56">
        <v>0</v>
      </c>
      <c r="AH85" s="56">
        <v>0</v>
      </c>
      <c r="AI85" s="56">
        <v>0</v>
      </c>
      <c r="AJ85" s="56">
        <v>0</v>
      </c>
      <c r="AK85" s="56">
        <v>0</v>
      </c>
      <c r="AL85" s="56">
        <v>0</v>
      </c>
      <c r="AM85" s="56">
        <v>0</v>
      </c>
      <c r="AN85" s="56">
        <v>0</v>
      </c>
      <c r="AO85" s="56">
        <v>0</v>
      </c>
      <c r="AP85" s="56">
        <v>0</v>
      </c>
      <c r="AQ85" s="56">
        <v>0</v>
      </c>
      <c r="AR85" s="56">
        <v>0</v>
      </c>
      <c r="AS85" s="56">
        <v>0</v>
      </c>
      <c r="AT85" s="56">
        <v>1</v>
      </c>
      <c r="AU85" s="56">
        <v>0</v>
      </c>
      <c r="AV85" s="56">
        <v>0</v>
      </c>
      <c r="AW85" s="56">
        <v>0</v>
      </c>
      <c r="AX85" s="56">
        <v>1</v>
      </c>
      <c r="AY85" s="56">
        <v>0</v>
      </c>
      <c r="AZ85" s="56">
        <v>0</v>
      </c>
      <c r="BA85" s="56">
        <v>0</v>
      </c>
      <c r="BB85" s="56">
        <v>0</v>
      </c>
      <c r="BC85" s="56">
        <v>0</v>
      </c>
      <c r="BD85" s="56">
        <v>0</v>
      </c>
      <c r="BE85" s="56">
        <v>2</v>
      </c>
      <c r="BF85" s="56">
        <v>1</v>
      </c>
      <c r="BG85" s="56">
        <v>0</v>
      </c>
      <c r="BH85" s="56">
        <v>0</v>
      </c>
      <c r="BI85" s="56">
        <v>0</v>
      </c>
      <c r="BJ85" s="56" t="s">
        <v>3618</v>
      </c>
      <c r="BK85" s="56">
        <v>204652</v>
      </c>
      <c r="BL85" s="56" t="s">
        <v>3618</v>
      </c>
      <c r="BM85" s="56">
        <v>186769</v>
      </c>
      <c r="BN85" s="56">
        <v>51</v>
      </c>
      <c r="BO85" s="56">
        <v>114757</v>
      </c>
      <c r="BP85" s="56">
        <v>20899</v>
      </c>
      <c r="BQ85" s="56">
        <v>2</v>
      </c>
      <c r="BR85" s="56" t="s">
        <v>558</v>
      </c>
      <c r="BS85" s="56">
        <v>229654</v>
      </c>
      <c r="BT85" s="56">
        <v>133350</v>
      </c>
      <c r="BU85" s="56">
        <v>22155</v>
      </c>
      <c r="BV85" s="56">
        <v>14127</v>
      </c>
      <c r="BW85" s="56">
        <v>18026</v>
      </c>
      <c r="BX85" s="56">
        <v>4789</v>
      </c>
      <c r="BY85" s="56">
        <v>59097</v>
      </c>
      <c r="BZ85" s="56">
        <v>36127</v>
      </c>
      <c r="CA85" s="56">
        <v>228574</v>
      </c>
      <c r="CB85" s="56">
        <v>43</v>
      </c>
      <c r="CC85" s="56">
        <v>4098</v>
      </c>
      <c r="CD85" s="56">
        <v>927</v>
      </c>
      <c r="CE85" s="56">
        <v>2360</v>
      </c>
      <c r="CF85" s="56">
        <v>514</v>
      </c>
      <c r="CG85" s="56">
        <v>7899</v>
      </c>
      <c r="CH85" s="56">
        <v>7942</v>
      </c>
      <c r="CI85" s="56">
        <v>172</v>
      </c>
      <c r="CJ85" s="56">
        <v>1854</v>
      </c>
      <c r="CK85" s="56">
        <v>728</v>
      </c>
      <c r="CL85" s="56">
        <v>2563</v>
      </c>
      <c r="CM85" s="56">
        <v>5145</v>
      </c>
      <c r="CN85" s="56">
        <v>4487</v>
      </c>
      <c r="CO85" s="56">
        <v>9804</v>
      </c>
      <c r="CP85" s="56">
        <v>2</v>
      </c>
      <c r="CQ85" s="56">
        <v>367</v>
      </c>
      <c r="CR85" s="56">
        <v>66</v>
      </c>
      <c r="CS85" s="56">
        <v>49</v>
      </c>
      <c r="CT85" s="56">
        <v>482</v>
      </c>
      <c r="CU85" s="56">
        <v>484</v>
      </c>
      <c r="CV85" s="56">
        <v>3480</v>
      </c>
      <c r="CW85" s="56">
        <v>984</v>
      </c>
      <c r="CX85" s="56">
        <v>3887</v>
      </c>
      <c r="CY85" s="56">
        <v>0</v>
      </c>
      <c r="CZ85" s="56">
        <v>0</v>
      </c>
      <c r="DA85" s="56">
        <v>0</v>
      </c>
      <c r="DB85" s="56">
        <v>3</v>
      </c>
      <c r="DC85" s="56">
        <v>15.4</v>
      </c>
      <c r="DD85" s="56">
        <v>18.399999999999999</v>
      </c>
      <c r="DE85" s="56">
        <v>3</v>
      </c>
      <c r="DF85" s="56">
        <v>193</v>
      </c>
      <c r="DG85" s="56">
        <v>132603</v>
      </c>
      <c r="DH85" s="56">
        <v>43220</v>
      </c>
      <c r="DI85" s="56">
        <v>77906</v>
      </c>
      <c r="DJ85" s="56">
        <v>11347</v>
      </c>
      <c r="DK85" s="56">
        <v>265076</v>
      </c>
      <c r="DL85" s="56">
        <v>5839</v>
      </c>
      <c r="DM85" s="56">
        <v>903</v>
      </c>
      <c r="DN85" s="56">
        <v>1902</v>
      </c>
      <c r="DO85" s="56">
        <v>8644</v>
      </c>
      <c r="DP85" s="56">
        <v>3580</v>
      </c>
      <c r="DQ85" s="56">
        <v>5231</v>
      </c>
      <c r="DR85" s="56">
        <v>3605</v>
      </c>
      <c r="DS85" s="56">
        <v>0</v>
      </c>
      <c r="DT85" s="56">
        <v>0</v>
      </c>
      <c r="DU85" s="56">
        <v>0</v>
      </c>
      <c r="DV85" s="56">
        <v>8646</v>
      </c>
      <c r="DW85" s="56">
        <v>3210</v>
      </c>
      <c r="DX85" s="56">
        <v>56</v>
      </c>
      <c r="DY85" s="56">
        <v>68</v>
      </c>
      <c r="DZ85" s="56">
        <v>83</v>
      </c>
      <c r="EA85" s="56">
        <v>33137</v>
      </c>
      <c r="EB85" s="56">
        <v>2083</v>
      </c>
      <c r="EC85" s="56" t="s">
        <v>56</v>
      </c>
      <c r="ED85" s="56">
        <v>9618</v>
      </c>
      <c r="EE85" s="56">
        <v>60</v>
      </c>
      <c r="EF85" s="56">
        <v>231219</v>
      </c>
      <c r="EG85" s="56" t="s">
        <v>558</v>
      </c>
      <c r="EH85" s="56" t="s">
        <v>778</v>
      </c>
      <c r="EI85" s="56">
        <v>1</v>
      </c>
      <c r="EJ85" s="56">
        <v>44493</v>
      </c>
      <c r="EK85" s="56">
        <v>123</v>
      </c>
      <c r="EL85" s="56">
        <v>44</v>
      </c>
      <c r="EM85" s="56">
        <v>533114</v>
      </c>
      <c r="EN85" s="56">
        <v>178890.17</v>
      </c>
      <c r="EO85" s="56">
        <v>5735.29</v>
      </c>
      <c r="EP85" s="56">
        <v>36682.22</v>
      </c>
      <c r="EQ85" s="56">
        <v>12448</v>
      </c>
      <c r="ER85" s="56">
        <v>12594</v>
      </c>
      <c r="ES85" s="56">
        <v>3456</v>
      </c>
      <c r="ET85" s="56">
        <v>6976</v>
      </c>
      <c r="EU85" s="56">
        <v>14040</v>
      </c>
      <c r="EV85" s="56">
        <v>1183</v>
      </c>
      <c r="EW85" s="56">
        <v>415</v>
      </c>
      <c r="EX85" s="56">
        <v>17340</v>
      </c>
      <c r="EY85" s="56">
        <v>9258</v>
      </c>
      <c r="EZ85" s="56">
        <v>12279</v>
      </c>
      <c r="FA85" s="56">
        <v>0</v>
      </c>
      <c r="FB85" s="56">
        <v>0</v>
      </c>
      <c r="FC85" s="56">
        <v>0</v>
      </c>
      <c r="FD85" s="56">
        <v>15844</v>
      </c>
      <c r="FE85" s="56">
        <v>350</v>
      </c>
      <c r="FF85" s="56">
        <v>0</v>
      </c>
      <c r="FG85" s="56">
        <v>148600.51</v>
      </c>
      <c r="FH85" s="56">
        <v>46249</v>
      </c>
      <c r="FI85" s="56">
        <v>89380.96</v>
      </c>
      <c r="FJ85" s="56">
        <v>1414.73</v>
      </c>
      <c r="FK85" s="56">
        <v>0</v>
      </c>
      <c r="FL85" s="56">
        <v>100240</v>
      </c>
      <c r="FM85" s="56">
        <v>1097889.3700000001</v>
      </c>
      <c r="FN85" s="56">
        <v>9367</v>
      </c>
      <c r="FO85" s="56">
        <v>0</v>
      </c>
      <c r="FP85" s="56">
        <v>0</v>
      </c>
      <c r="FQ85" s="56" t="s">
        <v>7366</v>
      </c>
      <c r="FR85" s="56">
        <v>0</v>
      </c>
      <c r="FS85" s="56">
        <v>0</v>
      </c>
      <c r="FT85" s="56">
        <v>0</v>
      </c>
      <c r="FU85" s="56">
        <v>27389</v>
      </c>
      <c r="FV85" s="56">
        <v>0</v>
      </c>
      <c r="FW85" s="56">
        <v>36756</v>
      </c>
      <c r="FX85" s="56">
        <v>1061133.3700000001</v>
      </c>
      <c r="FY85" s="56">
        <v>42421</v>
      </c>
      <c r="FZ85" s="56">
        <v>489104</v>
      </c>
      <c r="GA85" s="56">
        <v>153063</v>
      </c>
      <c r="GB85" s="56">
        <v>112953</v>
      </c>
      <c r="GC85" s="56">
        <v>69658</v>
      </c>
      <c r="GD85" s="56">
        <v>824778</v>
      </c>
      <c r="GE85" s="56">
        <v>42400</v>
      </c>
      <c r="GF85" s="56">
        <v>782378</v>
      </c>
      <c r="GG85" s="56" t="s">
        <v>558</v>
      </c>
      <c r="GH85" s="56">
        <v>0</v>
      </c>
      <c r="GI85" s="56">
        <v>0</v>
      </c>
      <c r="GJ85" s="56">
        <v>0</v>
      </c>
      <c r="GK85" s="56">
        <v>0</v>
      </c>
      <c r="GL85" s="56">
        <v>0</v>
      </c>
      <c r="GM85" s="56">
        <v>0</v>
      </c>
      <c r="GN85" s="56">
        <v>0</v>
      </c>
      <c r="GO85" s="56" t="s">
        <v>558</v>
      </c>
      <c r="GP85" s="56" t="s">
        <v>558</v>
      </c>
      <c r="GQ85" s="56" t="s">
        <v>558</v>
      </c>
      <c r="GR85" s="56" t="s">
        <v>7456</v>
      </c>
      <c r="GS85" s="56" t="s">
        <v>558</v>
      </c>
      <c r="GT85" s="56">
        <v>0</v>
      </c>
      <c r="GU85" s="56" t="s">
        <v>558</v>
      </c>
      <c r="GV85" s="56" t="s">
        <v>7457</v>
      </c>
      <c r="GW85" s="56">
        <v>2</v>
      </c>
      <c r="GX85" s="56">
        <v>0</v>
      </c>
      <c r="GY85" s="56">
        <v>2</v>
      </c>
      <c r="GZ85" s="56">
        <v>0</v>
      </c>
      <c r="HA85" s="56">
        <v>0</v>
      </c>
      <c r="HB85" s="56">
        <v>0</v>
      </c>
      <c r="HD85" s="56">
        <f t="shared" si="3"/>
        <v>9804</v>
      </c>
      <c r="HE85" s="56">
        <f t="shared" si="4"/>
        <v>484</v>
      </c>
      <c r="HF85" s="56">
        <f t="shared" si="5"/>
        <v>8644</v>
      </c>
    </row>
    <row r="86" spans="1:214" ht="12.75" customHeight="1" x14ac:dyDescent="0.3">
      <c r="A86" s="56" t="s">
        <v>140</v>
      </c>
      <c r="B86" s="56">
        <v>5</v>
      </c>
      <c r="C86" s="56" t="s">
        <v>141</v>
      </c>
      <c r="D86" s="56" t="s">
        <v>3743</v>
      </c>
      <c r="E86" s="56" t="s">
        <v>1901</v>
      </c>
      <c r="F86" s="56" t="s">
        <v>907</v>
      </c>
      <c r="G86" s="56">
        <v>30</v>
      </c>
      <c r="H86" s="56">
        <v>0</v>
      </c>
      <c r="I86" s="56" t="s">
        <v>6841</v>
      </c>
      <c r="J86" s="56" t="s">
        <v>39</v>
      </c>
      <c r="L86" s="56" t="s">
        <v>537</v>
      </c>
      <c r="M86" s="56">
        <v>0</v>
      </c>
      <c r="N86" s="56">
        <v>0</v>
      </c>
      <c r="O86" s="56">
        <v>0</v>
      </c>
      <c r="P86" s="56">
        <v>1</v>
      </c>
      <c r="Q86" s="56">
        <v>0</v>
      </c>
      <c r="R86" s="56">
        <v>0</v>
      </c>
      <c r="S86" s="56">
        <v>0</v>
      </c>
      <c r="T86" s="56">
        <v>6</v>
      </c>
      <c r="U86" s="56">
        <v>5</v>
      </c>
      <c r="V86" s="56">
        <v>0</v>
      </c>
      <c r="W86" s="56">
        <v>0</v>
      </c>
      <c r="X86" s="56">
        <v>0</v>
      </c>
      <c r="Y86" s="56">
        <v>0</v>
      </c>
      <c r="Z86" s="56">
        <v>0</v>
      </c>
      <c r="AA86" s="56">
        <v>12</v>
      </c>
      <c r="AB86" s="56">
        <v>0</v>
      </c>
      <c r="AC86" s="56">
        <v>0</v>
      </c>
      <c r="AD86" s="56">
        <v>0</v>
      </c>
      <c r="AE86" s="56">
        <v>0</v>
      </c>
      <c r="AF86" s="56">
        <v>0</v>
      </c>
      <c r="AG86" s="56">
        <v>0</v>
      </c>
      <c r="AH86" s="56">
        <v>0</v>
      </c>
      <c r="AI86" s="56">
        <v>3</v>
      </c>
      <c r="AJ86" s="56">
        <v>0</v>
      </c>
      <c r="AK86" s="56">
        <v>0</v>
      </c>
      <c r="AL86" s="56">
        <v>0</v>
      </c>
      <c r="AM86" s="56">
        <v>0</v>
      </c>
      <c r="AN86" s="56">
        <v>0</v>
      </c>
      <c r="AO86" s="56">
        <v>0</v>
      </c>
      <c r="AP86" s="56">
        <v>3</v>
      </c>
      <c r="AQ86" s="56">
        <v>0</v>
      </c>
      <c r="AR86" s="56">
        <v>0</v>
      </c>
      <c r="AS86" s="56">
        <v>0</v>
      </c>
      <c r="AT86" s="56">
        <v>1</v>
      </c>
      <c r="AU86" s="56">
        <v>0</v>
      </c>
      <c r="AV86" s="56">
        <v>0</v>
      </c>
      <c r="AW86" s="56">
        <v>0</v>
      </c>
      <c r="AX86" s="56">
        <v>9</v>
      </c>
      <c r="AY86" s="56">
        <v>5</v>
      </c>
      <c r="AZ86" s="56">
        <v>0</v>
      </c>
      <c r="BA86" s="56">
        <v>0</v>
      </c>
      <c r="BB86" s="56">
        <v>0</v>
      </c>
      <c r="BC86" s="56">
        <v>0</v>
      </c>
      <c r="BD86" s="56">
        <v>0</v>
      </c>
      <c r="BE86" s="56">
        <v>15</v>
      </c>
      <c r="BF86" s="56">
        <v>0.86827921651110818</v>
      </c>
      <c r="BG86" s="56">
        <v>0.1317207834888918</v>
      </c>
      <c r="BH86" s="56">
        <v>1</v>
      </c>
      <c r="BI86" s="56">
        <v>1</v>
      </c>
      <c r="BJ86" s="56" t="s">
        <v>7190</v>
      </c>
      <c r="BK86" s="56">
        <v>68960</v>
      </c>
      <c r="BL86" s="56" t="s">
        <v>7192</v>
      </c>
      <c r="BM86" s="56">
        <v>126059</v>
      </c>
      <c r="BN86" s="56">
        <v>124</v>
      </c>
      <c r="BO86" s="56">
        <v>156879</v>
      </c>
      <c r="BP86" s="56">
        <v>106709</v>
      </c>
      <c r="BQ86" s="56">
        <v>12</v>
      </c>
      <c r="BR86" s="56" t="s">
        <v>558</v>
      </c>
      <c r="BS86" s="56">
        <v>336612</v>
      </c>
      <c r="BT86" s="56">
        <v>64628</v>
      </c>
      <c r="BU86" s="56">
        <v>74585</v>
      </c>
      <c r="BV86" s="56">
        <v>55671</v>
      </c>
      <c r="BW86" s="56">
        <v>76243</v>
      </c>
      <c r="BX86" s="56">
        <v>25849</v>
      </c>
      <c r="BY86" s="56">
        <v>232348</v>
      </c>
      <c r="BZ86" s="56">
        <v>63764</v>
      </c>
      <c r="CA86" s="56">
        <v>360740</v>
      </c>
      <c r="CB86" s="56">
        <v>50</v>
      </c>
      <c r="CC86" s="56">
        <v>13559</v>
      </c>
      <c r="CD86" s="56">
        <v>3357</v>
      </c>
      <c r="CE86" s="56">
        <v>6791</v>
      </c>
      <c r="CF86" s="56">
        <v>1985</v>
      </c>
      <c r="CG86" s="56">
        <v>25692</v>
      </c>
      <c r="CH86" s="56">
        <v>25742</v>
      </c>
      <c r="CI86" s="56">
        <v>839</v>
      </c>
      <c r="CJ86" s="56">
        <v>6243</v>
      </c>
      <c r="CK86" s="56">
        <v>1803</v>
      </c>
      <c r="CL86" s="56">
        <v>325</v>
      </c>
      <c r="CM86" s="56">
        <v>8371</v>
      </c>
      <c r="CN86" s="56">
        <v>223</v>
      </c>
      <c r="CO86" s="56">
        <v>9433</v>
      </c>
      <c r="CP86" s="56">
        <v>0</v>
      </c>
      <c r="CQ86" s="56">
        <v>883</v>
      </c>
      <c r="CR86" s="56">
        <v>196</v>
      </c>
      <c r="CS86" s="56">
        <v>0</v>
      </c>
      <c r="CT86" s="56">
        <v>1079</v>
      </c>
      <c r="CU86" s="56">
        <v>1079</v>
      </c>
      <c r="CV86" s="56">
        <v>8561</v>
      </c>
      <c r="CW86" s="56">
        <v>158</v>
      </c>
      <c r="CX86" s="56">
        <v>2015</v>
      </c>
      <c r="CY86" s="56" t="s">
        <v>558</v>
      </c>
      <c r="CZ86" s="56" t="s">
        <v>558</v>
      </c>
      <c r="DA86" s="56" t="s">
        <v>558</v>
      </c>
      <c r="DB86" s="56">
        <v>8.6</v>
      </c>
      <c r="DC86" s="56">
        <v>35.9</v>
      </c>
      <c r="DD86" s="56">
        <v>44.5</v>
      </c>
      <c r="DE86" s="56" t="s">
        <v>558</v>
      </c>
      <c r="DF86" s="56">
        <v>670.3</v>
      </c>
      <c r="DG86" s="56">
        <v>233754</v>
      </c>
      <c r="DH86" s="56">
        <v>92137</v>
      </c>
      <c r="DI86" s="56">
        <v>130271</v>
      </c>
      <c r="DJ86" s="56">
        <v>24433</v>
      </c>
      <c r="DK86" s="56">
        <v>480595</v>
      </c>
      <c r="DL86" s="56">
        <v>22560</v>
      </c>
      <c r="DM86" s="56">
        <v>1476</v>
      </c>
      <c r="DN86" s="56">
        <v>0</v>
      </c>
      <c r="DO86" s="56">
        <v>24036</v>
      </c>
      <c r="DP86" s="56">
        <v>20760</v>
      </c>
      <c r="DQ86" s="56">
        <v>12893</v>
      </c>
      <c r="DR86" s="56">
        <v>16119</v>
      </c>
      <c r="DS86" s="56" t="s">
        <v>558</v>
      </c>
      <c r="DT86" s="56" t="s">
        <v>558</v>
      </c>
      <c r="DU86" s="56" t="s">
        <v>558</v>
      </c>
      <c r="DV86" s="56">
        <v>37209</v>
      </c>
      <c r="DW86" s="56">
        <v>23024</v>
      </c>
      <c r="DX86" s="56" t="s">
        <v>558</v>
      </c>
      <c r="DY86" s="56" t="s">
        <v>558</v>
      </c>
      <c r="DZ86" s="56" t="s">
        <v>558</v>
      </c>
      <c r="EA86" s="56">
        <v>73174</v>
      </c>
      <c r="EB86" s="56" t="s">
        <v>558</v>
      </c>
      <c r="EC86" s="56" t="s">
        <v>558</v>
      </c>
      <c r="ED86" s="56" t="s">
        <v>558</v>
      </c>
      <c r="EE86" s="56">
        <v>176</v>
      </c>
      <c r="EF86" s="56">
        <v>383704</v>
      </c>
      <c r="EG86" s="56">
        <v>0</v>
      </c>
      <c r="EH86" s="56" t="s">
        <v>558</v>
      </c>
      <c r="EI86" s="56">
        <v>12</v>
      </c>
      <c r="EJ86" s="56" t="s">
        <v>558</v>
      </c>
      <c r="EK86" s="56">
        <v>15</v>
      </c>
      <c r="EL86" s="56">
        <v>7</v>
      </c>
      <c r="EM86" s="56">
        <v>1644763</v>
      </c>
      <c r="EN86" s="56">
        <v>289051</v>
      </c>
      <c r="EO86" s="56" t="s">
        <v>558</v>
      </c>
      <c r="EP86" s="56">
        <v>92626</v>
      </c>
      <c r="EQ86" s="56">
        <v>22687</v>
      </c>
      <c r="ER86" s="56">
        <v>44147</v>
      </c>
      <c r="ES86" s="56">
        <v>12890</v>
      </c>
      <c r="ET86" s="56">
        <v>37373</v>
      </c>
      <c r="EU86" s="56">
        <v>34370</v>
      </c>
      <c r="EV86" s="56">
        <v>9029</v>
      </c>
      <c r="EW86" s="56">
        <v>0</v>
      </c>
      <c r="EX86" s="56">
        <v>18170</v>
      </c>
      <c r="EY86" s="56" t="s">
        <v>558</v>
      </c>
      <c r="EZ86" s="56">
        <v>10688</v>
      </c>
      <c r="FA86" s="56" t="s">
        <v>558</v>
      </c>
      <c r="FB86" s="56" t="s">
        <v>558</v>
      </c>
      <c r="FC86" s="56" t="s">
        <v>558</v>
      </c>
      <c r="FD86" s="56" t="s">
        <v>558</v>
      </c>
      <c r="FE86" s="56" t="s">
        <v>558</v>
      </c>
      <c r="FF86" s="56" t="s">
        <v>558</v>
      </c>
      <c r="FG86" s="56" t="s">
        <v>558</v>
      </c>
      <c r="FH86" s="56" t="s">
        <v>558</v>
      </c>
      <c r="FI86" s="56">
        <v>264279</v>
      </c>
      <c r="FJ86" s="56">
        <v>1264</v>
      </c>
      <c r="FK86" s="56">
        <v>142594</v>
      </c>
      <c r="FL86" s="56">
        <v>391547</v>
      </c>
      <c r="FM86" s="56" t="s">
        <v>558</v>
      </c>
      <c r="FN86" s="56">
        <v>16374</v>
      </c>
      <c r="FO86" s="56">
        <v>3434</v>
      </c>
      <c r="FP86" s="56">
        <v>8942</v>
      </c>
      <c r="FQ86" s="56">
        <v>242</v>
      </c>
      <c r="FR86" s="56">
        <v>0</v>
      </c>
      <c r="FS86" s="56" t="s">
        <v>558</v>
      </c>
      <c r="FT86" s="56" t="s">
        <v>558</v>
      </c>
      <c r="FU86" s="56">
        <v>19242</v>
      </c>
      <c r="FV86" s="56" t="s">
        <v>558</v>
      </c>
      <c r="FW86" s="56" t="s">
        <v>558</v>
      </c>
      <c r="FX86" s="56" t="s">
        <v>558</v>
      </c>
      <c r="FY86" s="56">
        <v>213869</v>
      </c>
      <c r="FZ86" s="56">
        <v>1388345</v>
      </c>
      <c r="GA86" s="56">
        <v>282584</v>
      </c>
      <c r="GB86" s="56">
        <v>275198</v>
      </c>
      <c r="GC86" s="56">
        <v>773329</v>
      </c>
      <c r="GD86" s="56">
        <v>2719456</v>
      </c>
      <c r="GE86" s="56">
        <v>43386</v>
      </c>
      <c r="GF86" s="56">
        <v>2676070</v>
      </c>
      <c r="GG86" s="56" t="s">
        <v>558</v>
      </c>
      <c r="GH86" s="56" t="s">
        <v>558</v>
      </c>
      <c r="GI86" s="56" t="s">
        <v>558</v>
      </c>
      <c r="GJ86" s="56" t="s">
        <v>558</v>
      </c>
      <c r="GK86" s="56" t="s">
        <v>558</v>
      </c>
      <c r="GL86" s="56" t="s">
        <v>558</v>
      </c>
      <c r="GM86" s="56" t="s">
        <v>558</v>
      </c>
      <c r="GN86" s="56" t="s">
        <v>558</v>
      </c>
      <c r="GO86" s="56" t="s">
        <v>7458</v>
      </c>
      <c r="GP86" s="56" t="s">
        <v>558</v>
      </c>
      <c r="GQ86" s="56" t="s">
        <v>558</v>
      </c>
      <c r="GR86" s="56" t="s">
        <v>558</v>
      </c>
      <c r="GS86" s="56" t="s">
        <v>558</v>
      </c>
      <c r="GT86" s="56" t="s">
        <v>558</v>
      </c>
      <c r="GU86" s="56" t="s">
        <v>558</v>
      </c>
      <c r="GV86" s="56" t="s">
        <v>7459</v>
      </c>
      <c r="GW86" s="56">
        <v>12</v>
      </c>
      <c r="GX86" s="56">
        <v>3</v>
      </c>
      <c r="GY86" s="56">
        <v>12</v>
      </c>
      <c r="GZ86" s="56">
        <v>3</v>
      </c>
      <c r="HA86" s="56">
        <v>0</v>
      </c>
      <c r="HB86" s="56">
        <v>0</v>
      </c>
      <c r="HD86" s="56">
        <f t="shared" si="3"/>
        <v>9433</v>
      </c>
      <c r="HE86" s="56">
        <f t="shared" si="4"/>
        <v>1079</v>
      </c>
      <c r="HF86" s="56">
        <f t="shared" si="5"/>
        <v>24036</v>
      </c>
    </row>
    <row r="87" spans="1:214" ht="12.75" customHeight="1" x14ac:dyDescent="0.3">
      <c r="A87" s="56" t="s">
        <v>140</v>
      </c>
      <c r="B87" s="56">
        <v>6</v>
      </c>
      <c r="C87" s="56" t="s">
        <v>141</v>
      </c>
      <c r="D87" s="56" t="s">
        <v>3744</v>
      </c>
      <c r="E87" s="56" t="s">
        <v>1902</v>
      </c>
      <c r="F87" s="56" t="s">
        <v>907</v>
      </c>
      <c r="G87" s="56">
        <v>36</v>
      </c>
      <c r="H87" s="56">
        <v>0</v>
      </c>
      <c r="I87" s="56" t="s">
        <v>6841</v>
      </c>
      <c r="J87" s="56" t="s">
        <v>39</v>
      </c>
      <c r="L87" s="56" t="s">
        <v>742</v>
      </c>
      <c r="M87" s="56">
        <v>0</v>
      </c>
      <c r="N87" s="56">
        <v>1</v>
      </c>
      <c r="O87" s="56">
        <v>0</v>
      </c>
      <c r="P87" s="56">
        <v>0</v>
      </c>
      <c r="Q87" s="56">
        <v>0</v>
      </c>
      <c r="R87" s="56">
        <v>11</v>
      </c>
      <c r="S87" s="56">
        <v>0</v>
      </c>
      <c r="T87" s="56">
        <v>0</v>
      </c>
      <c r="U87" s="56">
        <v>27</v>
      </c>
      <c r="V87" s="56">
        <v>0</v>
      </c>
      <c r="W87" s="56">
        <v>1</v>
      </c>
      <c r="X87" s="56">
        <v>2</v>
      </c>
      <c r="Y87" s="56">
        <v>0</v>
      </c>
      <c r="Z87" s="56">
        <v>0</v>
      </c>
      <c r="AA87" s="56">
        <v>42</v>
      </c>
      <c r="AB87" s="56">
        <v>0</v>
      </c>
      <c r="AC87" s="56">
        <v>0</v>
      </c>
      <c r="AD87" s="56">
        <v>0</v>
      </c>
      <c r="AE87" s="56">
        <v>0</v>
      </c>
      <c r="AF87" s="56">
        <v>0</v>
      </c>
      <c r="AG87" s="56">
        <v>0</v>
      </c>
      <c r="AH87" s="56">
        <v>0</v>
      </c>
      <c r="AI87" s="56">
        <v>0</v>
      </c>
      <c r="AJ87" s="56">
        <v>0</v>
      </c>
      <c r="AK87" s="56">
        <v>0</v>
      </c>
      <c r="AL87" s="56">
        <v>0</v>
      </c>
      <c r="AM87" s="56">
        <v>0</v>
      </c>
      <c r="AN87" s="56">
        <v>0</v>
      </c>
      <c r="AO87" s="56">
        <v>0</v>
      </c>
      <c r="AP87" s="56">
        <v>0</v>
      </c>
      <c r="AQ87" s="56">
        <v>0</v>
      </c>
      <c r="AR87" s="56">
        <v>1</v>
      </c>
      <c r="AS87" s="56">
        <v>0</v>
      </c>
      <c r="AT87" s="56">
        <v>0</v>
      </c>
      <c r="AU87" s="56">
        <v>0</v>
      </c>
      <c r="AV87" s="56">
        <v>11</v>
      </c>
      <c r="AW87" s="56">
        <v>0</v>
      </c>
      <c r="AX87" s="56">
        <v>0</v>
      </c>
      <c r="AY87" s="56">
        <v>27</v>
      </c>
      <c r="AZ87" s="56">
        <v>0</v>
      </c>
      <c r="BA87" s="56">
        <v>1</v>
      </c>
      <c r="BB87" s="56">
        <v>2</v>
      </c>
      <c r="BC87" s="56">
        <v>0</v>
      </c>
      <c r="BD87" s="56">
        <v>0</v>
      </c>
      <c r="BE87" s="56">
        <v>42</v>
      </c>
      <c r="BF87" s="56">
        <v>1</v>
      </c>
      <c r="BG87" s="56">
        <v>0</v>
      </c>
      <c r="BH87" s="56">
        <v>0</v>
      </c>
      <c r="BI87" s="56">
        <v>0</v>
      </c>
      <c r="BJ87" s="56" t="s">
        <v>1228</v>
      </c>
      <c r="BK87" s="56">
        <v>151048</v>
      </c>
      <c r="BL87" s="56" t="s">
        <v>1228</v>
      </c>
      <c r="BM87" s="56">
        <v>365268</v>
      </c>
      <c r="BN87" s="56">
        <v>265</v>
      </c>
      <c r="BO87" s="56">
        <v>420754</v>
      </c>
      <c r="BP87" s="56">
        <v>172183</v>
      </c>
      <c r="BQ87" s="56">
        <v>39</v>
      </c>
      <c r="BR87" s="56" t="s">
        <v>558</v>
      </c>
      <c r="BS87" s="56">
        <v>545965</v>
      </c>
      <c r="BT87" s="56">
        <v>14187</v>
      </c>
      <c r="BU87" s="56">
        <v>128776</v>
      </c>
      <c r="BV87" s="56">
        <v>54967</v>
      </c>
      <c r="BW87" s="56">
        <v>73613</v>
      </c>
      <c r="BX87" s="56">
        <v>16693</v>
      </c>
      <c r="BY87" s="56">
        <v>274049</v>
      </c>
      <c r="BZ87" s="56">
        <v>244250</v>
      </c>
      <c r="CA87" s="56">
        <v>532486</v>
      </c>
      <c r="CB87" s="56">
        <v>28</v>
      </c>
      <c r="CC87" s="56">
        <v>14526</v>
      </c>
      <c r="CD87" s="56">
        <v>3095</v>
      </c>
      <c r="CE87" s="56">
        <v>8949</v>
      </c>
      <c r="CF87" s="56">
        <v>708</v>
      </c>
      <c r="CG87" s="56">
        <v>27278</v>
      </c>
      <c r="CH87" s="56">
        <v>27306</v>
      </c>
      <c r="CI87" s="56">
        <v>0</v>
      </c>
      <c r="CJ87" s="56">
        <v>8922</v>
      </c>
      <c r="CK87" s="56">
        <v>658</v>
      </c>
      <c r="CL87" s="56">
        <v>23</v>
      </c>
      <c r="CM87" s="56">
        <v>9603</v>
      </c>
      <c r="CN87" s="56">
        <v>2382</v>
      </c>
      <c r="CO87" s="56">
        <v>11985</v>
      </c>
      <c r="CP87" s="56">
        <v>0</v>
      </c>
      <c r="CQ87" s="56">
        <v>668</v>
      </c>
      <c r="CR87" s="56">
        <v>127</v>
      </c>
      <c r="CS87" s="56">
        <v>0</v>
      </c>
      <c r="CT87" s="56">
        <v>795</v>
      </c>
      <c r="CU87" s="56">
        <v>795</v>
      </c>
      <c r="CV87" s="56">
        <v>8659</v>
      </c>
      <c r="CW87" s="56">
        <v>15</v>
      </c>
      <c r="CX87" s="56" t="s">
        <v>3595</v>
      </c>
      <c r="CY87" s="56">
        <v>0</v>
      </c>
      <c r="CZ87" s="56">
        <v>0</v>
      </c>
      <c r="DA87" s="56">
        <v>0</v>
      </c>
      <c r="DB87" s="56">
        <v>5</v>
      </c>
      <c r="DC87" s="56">
        <v>94.8</v>
      </c>
      <c r="DD87" s="56">
        <v>99.8</v>
      </c>
      <c r="DE87" s="56">
        <v>120</v>
      </c>
      <c r="DF87" s="56">
        <v>4671</v>
      </c>
      <c r="DG87" s="56">
        <v>943787</v>
      </c>
      <c r="DH87" s="56">
        <v>254250</v>
      </c>
      <c r="DI87" s="56">
        <v>452447</v>
      </c>
      <c r="DJ87" s="56">
        <v>63550</v>
      </c>
      <c r="DK87" s="56">
        <v>1714034</v>
      </c>
      <c r="DL87" s="56">
        <v>55985</v>
      </c>
      <c r="DM87" s="56">
        <v>1404</v>
      </c>
      <c r="DN87" s="56">
        <v>249</v>
      </c>
      <c r="DO87" s="56">
        <v>57638</v>
      </c>
      <c r="DP87" s="56">
        <v>79390</v>
      </c>
      <c r="DQ87" s="56">
        <v>37231</v>
      </c>
      <c r="DR87" s="56">
        <v>11131</v>
      </c>
      <c r="DS87" s="56">
        <v>0</v>
      </c>
      <c r="DT87" s="56">
        <v>0</v>
      </c>
      <c r="DU87" s="56">
        <v>0</v>
      </c>
      <c r="DV87" s="56">
        <v>237563</v>
      </c>
      <c r="DW87" s="56">
        <v>48724</v>
      </c>
      <c r="DX87" s="56">
        <v>35</v>
      </c>
      <c r="DY87" s="56">
        <v>60</v>
      </c>
      <c r="DZ87" s="56">
        <v>81</v>
      </c>
      <c r="EA87" s="56">
        <v>601950</v>
      </c>
      <c r="EB87" s="56">
        <v>210380</v>
      </c>
      <c r="EC87" s="56" t="s">
        <v>56</v>
      </c>
      <c r="ED87" s="56">
        <v>56165</v>
      </c>
      <c r="EE87" s="56">
        <v>337</v>
      </c>
      <c r="EF87" s="56">
        <v>1353224</v>
      </c>
      <c r="EG87" s="56">
        <v>0</v>
      </c>
      <c r="EH87" s="56" t="s">
        <v>55</v>
      </c>
      <c r="EI87" s="56">
        <v>0</v>
      </c>
      <c r="EJ87" s="56">
        <v>167480</v>
      </c>
      <c r="EK87" s="56">
        <v>273</v>
      </c>
      <c r="EL87" s="56">
        <v>57</v>
      </c>
      <c r="EM87" s="56">
        <v>2993061</v>
      </c>
      <c r="EN87" s="56">
        <v>1176101</v>
      </c>
      <c r="EO87" s="56">
        <v>3134</v>
      </c>
      <c r="EP87" s="56">
        <v>131304</v>
      </c>
      <c r="EQ87" s="56">
        <v>27613</v>
      </c>
      <c r="ER87" s="56">
        <v>43147</v>
      </c>
      <c r="ES87" s="56" t="s">
        <v>3594</v>
      </c>
      <c r="ET87" s="56">
        <v>17024</v>
      </c>
      <c r="EU87" s="56">
        <v>7012</v>
      </c>
      <c r="EV87" s="56" t="s">
        <v>3591</v>
      </c>
      <c r="EW87" s="56">
        <v>0</v>
      </c>
      <c r="EX87" s="56">
        <v>30133</v>
      </c>
      <c r="EY87" s="56">
        <v>4948</v>
      </c>
      <c r="EZ87" s="56" t="s">
        <v>3613</v>
      </c>
      <c r="FA87" s="56">
        <v>0</v>
      </c>
      <c r="FB87" s="56">
        <v>0</v>
      </c>
      <c r="FC87" s="56">
        <v>0</v>
      </c>
      <c r="FD87" s="56">
        <v>72178</v>
      </c>
      <c r="FE87" s="56">
        <v>0</v>
      </c>
      <c r="FF87" s="56">
        <v>0</v>
      </c>
      <c r="FG87" s="56">
        <v>336493</v>
      </c>
      <c r="FH87" s="56">
        <v>0</v>
      </c>
      <c r="FI87" s="56">
        <v>283219</v>
      </c>
      <c r="FJ87" s="56">
        <v>35661</v>
      </c>
      <c r="FK87" s="56">
        <v>0</v>
      </c>
      <c r="FL87" s="56">
        <v>0</v>
      </c>
      <c r="FM87" s="56">
        <v>4824535</v>
      </c>
      <c r="FN87" s="56">
        <v>64524</v>
      </c>
      <c r="FO87" s="56">
        <v>0</v>
      </c>
      <c r="FP87" s="56">
        <v>43474</v>
      </c>
      <c r="FQ87" s="56">
        <v>3355</v>
      </c>
      <c r="FR87" s="56">
        <v>0</v>
      </c>
      <c r="FS87" s="56">
        <v>5879</v>
      </c>
      <c r="FT87" s="56">
        <v>0</v>
      </c>
      <c r="FU87" s="56">
        <v>184730</v>
      </c>
      <c r="FV87" s="56">
        <v>24893</v>
      </c>
      <c r="FW87" s="56">
        <v>326855</v>
      </c>
      <c r="FX87" s="56">
        <v>4497680</v>
      </c>
      <c r="FY87" s="56">
        <v>659689</v>
      </c>
      <c r="FZ87" s="56">
        <v>3147983</v>
      </c>
      <c r="GA87" s="56">
        <v>1184952</v>
      </c>
      <c r="GB87" s="56">
        <v>329252</v>
      </c>
      <c r="GC87" s="56">
        <v>426727</v>
      </c>
      <c r="GD87" s="56">
        <v>5088914</v>
      </c>
      <c r="GE87" s="56">
        <v>396436</v>
      </c>
      <c r="GF87" s="56">
        <v>4692478</v>
      </c>
      <c r="GG87" s="56" t="s">
        <v>558</v>
      </c>
      <c r="GH87" s="56">
        <v>0</v>
      </c>
      <c r="GI87" s="56">
        <v>856483</v>
      </c>
      <c r="GJ87" s="56">
        <v>0</v>
      </c>
      <c r="GK87" s="56">
        <v>0</v>
      </c>
      <c r="GL87" s="56">
        <v>0</v>
      </c>
      <c r="GM87" s="56">
        <v>0</v>
      </c>
      <c r="GN87" s="56">
        <v>856483</v>
      </c>
      <c r="GO87" s="56" t="s">
        <v>558</v>
      </c>
      <c r="GP87" s="56" t="s">
        <v>558</v>
      </c>
      <c r="GQ87" s="56" t="s">
        <v>7460</v>
      </c>
      <c r="GR87" s="56" t="s">
        <v>558</v>
      </c>
      <c r="GS87" s="56" t="s">
        <v>558</v>
      </c>
      <c r="GT87" s="56" t="s">
        <v>558</v>
      </c>
      <c r="GU87" s="56" t="s">
        <v>558</v>
      </c>
      <c r="GV87" s="56" t="s">
        <v>7461</v>
      </c>
      <c r="GW87" s="56">
        <v>42</v>
      </c>
      <c r="GX87" s="56">
        <v>0</v>
      </c>
      <c r="GY87" s="56">
        <v>42</v>
      </c>
      <c r="GZ87" s="56">
        <v>0</v>
      </c>
      <c r="HA87" s="56">
        <v>0</v>
      </c>
      <c r="HB87" s="56">
        <v>0</v>
      </c>
      <c r="HD87" s="56">
        <f t="shared" si="3"/>
        <v>11985</v>
      </c>
      <c r="HE87" s="56">
        <f t="shared" si="4"/>
        <v>795</v>
      </c>
      <c r="HF87" s="56">
        <f t="shared" si="5"/>
        <v>57638</v>
      </c>
    </row>
    <row r="88" spans="1:214" ht="12.75" customHeight="1" x14ac:dyDescent="0.3">
      <c r="A88" s="56" t="s">
        <v>142</v>
      </c>
      <c r="B88" s="56">
        <v>1</v>
      </c>
      <c r="C88" s="56" t="s">
        <v>242</v>
      </c>
      <c r="D88" s="56" t="s">
        <v>3745</v>
      </c>
      <c r="E88" s="56" t="s">
        <v>928</v>
      </c>
      <c r="F88" s="56" t="s">
        <v>907</v>
      </c>
      <c r="G88" s="56">
        <v>15.5</v>
      </c>
      <c r="H88" s="56">
        <v>30.5</v>
      </c>
      <c r="I88" s="56" t="s">
        <v>6841</v>
      </c>
      <c r="J88" s="56" t="s">
        <v>39</v>
      </c>
      <c r="L88" s="56" t="s">
        <v>447</v>
      </c>
      <c r="M88" s="56" t="s">
        <v>558</v>
      </c>
      <c r="N88" s="56" t="s">
        <v>558</v>
      </c>
      <c r="O88" s="56" t="s">
        <v>558</v>
      </c>
      <c r="P88" s="56" t="s">
        <v>558</v>
      </c>
      <c r="Q88" s="56" t="s">
        <v>558</v>
      </c>
      <c r="R88" s="56" t="s">
        <v>558</v>
      </c>
      <c r="S88" s="56" t="s">
        <v>558</v>
      </c>
      <c r="T88" s="56" t="s">
        <v>558</v>
      </c>
      <c r="U88" s="56" t="s">
        <v>558</v>
      </c>
      <c r="V88" s="56" t="s">
        <v>558</v>
      </c>
      <c r="W88" s="56" t="s">
        <v>558</v>
      </c>
      <c r="X88" s="56" t="s">
        <v>558</v>
      </c>
      <c r="Y88" s="56" t="s">
        <v>558</v>
      </c>
      <c r="Z88" s="56" t="s">
        <v>558</v>
      </c>
      <c r="AA88" s="56" t="s">
        <v>558</v>
      </c>
      <c r="AB88" s="56" t="s">
        <v>558</v>
      </c>
      <c r="AC88" s="56" t="s">
        <v>558</v>
      </c>
      <c r="AD88" s="56" t="s">
        <v>558</v>
      </c>
      <c r="AE88" s="56" t="s">
        <v>558</v>
      </c>
      <c r="AF88" s="56" t="s">
        <v>558</v>
      </c>
      <c r="AG88" s="56" t="s">
        <v>558</v>
      </c>
      <c r="AH88" s="56" t="s">
        <v>558</v>
      </c>
      <c r="AI88" s="56" t="s">
        <v>558</v>
      </c>
      <c r="AJ88" s="56" t="s">
        <v>558</v>
      </c>
      <c r="AK88" s="56" t="s">
        <v>558</v>
      </c>
      <c r="AL88" s="56" t="s">
        <v>558</v>
      </c>
      <c r="AM88" s="56" t="s">
        <v>558</v>
      </c>
      <c r="AN88" s="56" t="s">
        <v>558</v>
      </c>
      <c r="AO88" s="56" t="s">
        <v>558</v>
      </c>
      <c r="AP88" s="56" t="s">
        <v>558</v>
      </c>
      <c r="AQ88" s="56" t="s">
        <v>558</v>
      </c>
      <c r="AR88" s="56" t="s">
        <v>558</v>
      </c>
      <c r="AS88" s="56" t="s">
        <v>558</v>
      </c>
      <c r="AT88" s="56" t="s">
        <v>558</v>
      </c>
      <c r="AU88" s="56" t="s">
        <v>558</v>
      </c>
      <c r="AV88" s="56" t="s">
        <v>558</v>
      </c>
      <c r="AW88" s="56" t="s">
        <v>558</v>
      </c>
      <c r="AX88" s="56" t="s">
        <v>558</v>
      </c>
      <c r="AY88" s="56" t="s">
        <v>558</v>
      </c>
      <c r="AZ88" s="56" t="s">
        <v>558</v>
      </c>
      <c r="BA88" s="56" t="s">
        <v>558</v>
      </c>
      <c r="BB88" s="56" t="s">
        <v>558</v>
      </c>
      <c r="BC88" s="56" t="s">
        <v>558</v>
      </c>
      <c r="BD88" s="56" t="s">
        <v>558</v>
      </c>
      <c r="BE88" s="56" t="s">
        <v>558</v>
      </c>
      <c r="BF88" s="56" t="s">
        <v>558</v>
      </c>
      <c r="BG88" s="56" t="s">
        <v>558</v>
      </c>
      <c r="BH88" s="56" t="s">
        <v>558</v>
      </c>
      <c r="BI88" s="56" t="s">
        <v>558</v>
      </c>
      <c r="BJ88" s="56" t="s">
        <v>558</v>
      </c>
      <c r="BK88" s="56" t="s">
        <v>558</v>
      </c>
      <c r="BL88" s="56" t="s">
        <v>558</v>
      </c>
      <c r="BM88" s="56" t="s">
        <v>558</v>
      </c>
      <c r="BN88" s="56" t="s">
        <v>558</v>
      </c>
      <c r="BO88" s="56" t="s">
        <v>558</v>
      </c>
      <c r="BP88" s="56" t="s">
        <v>558</v>
      </c>
      <c r="BQ88" s="56" t="s">
        <v>558</v>
      </c>
      <c r="BR88" s="56" t="s">
        <v>558</v>
      </c>
      <c r="BS88" s="56" t="s">
        <v>558</v>
      </c>
      <c r="BT88" s="56" t="s">
        <v>558</v>
      </c>
      <c r="BU88" s="56" t="s">
        <v>558</v>
      </c>
      <c r="BV88" s="56" t="s">
        <v>558</v>
      </c>
      <c r="BW88" s="56" t="s">
        <v>558</v>
      </c>
      <c r="BX88" s="56" t="s">
        <v>558</v>
      </c>
      <c r="BY88" s="56" t="s">
        <v>558</v>
      </c>
      <c r="BZ88" s="56" t="s">
        <v>558</v>
      </c>
      <c r="CA88" s="56" t="s">
        <v>558</v>
      </c>
      <c r="CB88" s="56" t="s">
        <v>558</v>
      </c>
      <c r="CC88" s="56" t="s">
        <v>558</v>
      </c>
      <c r="CD88" s="56" t="s">
        <v>558</v>
      </c>
      <c r="CE88" s="56" t="s">
        <v>558</v>
      </c>
      <c r="CF88" s="56" t="s">
        <v>558</v>
      </c>
      <c r="CG88" s="56" t="s">
        <v>558</v>
      </c>
      <c r="CH88" s="56" t="s">
        <v>558</v>
      </c>
      <c r="CI88" s="56" t="s">
        <v>558</v>
      </c>
      <c r="CJ88" s="56" t="s">
        <v>558</v>
      </c>
      <c r="CK88" s="56" t="s">
        <v>558</v>
      </c>
      <c r="CL88" s="56" t="s">
        <v>558</v>
      </c>
      <c r="CM88" s="56" t="s">
        <v>558</v>
      </c>
      <c r="CN88" s="56" t="s">
        <v>558</v>
      </c>
      <c r="CO88" s="56" t="s">
        <v>558</v>
      </c>
      <c r="CP88" s="56" t="s">
        <v>558</v>
      </c>
      <c r="CQ88" s="56" t="s">
        <v>558</v>
      </c>
      <c r="CR88" s="56" t="s">
        <v>558</v>
      </c>
      <c r="CS88" s="56" t="s">
        <v>558</v>
      </c>
      <c r="CT88" s="56" t="s">
        <v>558</v>
      </c>
      <c r="CU88" s="56" t="s">
        <v>558</v>
      </c>
      <c r="CV88" s="56" t="s">
        <v>558</v>
      </c>
      <c r="CW88" s="56" t="s">
        <v>558</v>
      </c>
      <c r="CX88" s="56" t="s">
        <v>558</v>
      </c>
      <c r="CY88" s="56" t="s">
        <v>558</v>
      </c>
      <c r="CZ88" s="56" t="s">
        <v>558</v>
      </c>
      <c r="DA88" s="56" t="s">
        <v>558</v>
      </c>
      <c r="DB88" s="56" t="s">
        <v>558</v>
      </c>
      <c r="DC88" s="56" t="s">
        <v>558</v>
      </c>
      <c r="DD88" s="56" t="s">
        <v>558</v>
      </c>
      <c r="DE88" s="56" t="s">
        <v>558</v>
      </c>
      <c r="DF88" s="56" t="s">
        <v>558</v>
      </c>
      <c r="DG88" s="56" t="s">
        <v>558</v>
      </c>
      <c r="DH88" s="56" t="s">
        <v>558</v>
      </c>
      <c r="DI88" s="56" t="s">
        <v>558</v>
      </c>
      <c r="DJ88" s="56" t="s">
        <v>558</v>
      </c>
      <c r="DK88" s="56" t="s">
        <v>558</v>
      </c>
      <c r="DL88" s="56" t="s">
        <v>558</v>
      </c>
      <c r="DM88" s="56" t="s">
        <v>558</v>
      </c>
      <c r="DN88" s="56" t="s">
        <v>558</v>
      </c>
      <c r="DO88" s="56" t="s">
        <v>558</v>
      </c>
      <c r="DP88" s="56" t="s">
        <v>558</v>
      </c>
      <c r="DQ88" s="56" t="s">
        <v>558</v>
      </c>
      <c r="DR88" s="56" t="s">
        <v>558</v>
      </c>
      <c r="DS88" s="56" t="s">
        <v>558</v>
      </c>
      <c r="DT88" s="56" t="s">
        <v>558</v>
      </c>
      <c r="DU88" s="56" t="s">
        <v>558</v>
      </c>
      <c r="DV88" s="56" t="s">
        <v>558</v>
      </c>
      <c r="DW88" s="56" t="s">
        <v>558</v>
      </c>
      <c r="DX88" s="56" t="s">
        <v>558</v>
      </c>
      <c r="DY88" s="56" t="s">
        <v>558</v>
      </c>
      <c r="DZ88" s="56" t="s">
        <v>558</v>
      </c>
      <c r="EA88" s="56" t="s">
        <v>558</v>
      </c>
      <c r="EB88" s="56" t="s">
        <v>558</v>
      </c>
      <c r="EC88" s="56" t="s">
        <v>558</v>
      </c>
      <c r="ED88" s="56" t="s">
        <v>558</v>
      </c>
      <c r="EE88" s="56" t="s">
        <v>558</v>
      </c>
      <c r="EF88" s="56" t="s">
        <v>558</v>
      </c>
      <c r="EG88" s="56" t="s">
        <v>558</v>
      </c>
      <c r="EH88" s="56" t="s">
        <v>558</v>
      </c>
      <c r="EI88" s="56" t="s">
        <v>558</v>
      </c>
      <c r="EJ88" s="56" t="s">
        <v>558</v>
      </c>
      <c r="EK88" s="56" t="s">
        <v>558</v>
      </c>
      <c r="EL88" s="56" t="s">
        <v>558</v>
      </c>
      <c r="EM88" s="56" t="s">
        <v>558</v>
      </c>
      <c r="EN88" s="56" t="s">
        <v>558</v>
      </c>
      <c r="EO88" s="56" t="s">
        <v>558</v>
      </c>
      <c r="EP88" s="56" t="s">
        <v>558</v>
      </c>
      <c r="EQ88" s="56" t="s">
        <v>558</v>
      </c>
      <c r="ER88" s="56" t="s">
        <v>558</v>
      </c>
      <c r="ES88" s="56" t="s">
        <v>558</v>
      </c>
      <c r="ET88" s="56" t="s">
        <v>558</v>
      </c>
      <c r="EU88" s="56" t="s">
        <v>558</v>
      </c>
      <c r="EV88" s="56" t="s">
        <v>558</v>
      </c>
      <c r="EW88" s="56" t="s">
        <v>558</v>
      </c>
      <c r="EX88" s="56" t="s">
        <v>558</v>
      </c>
      <c r="EY88" s="56" t="s">
        <v>558</v>
      </c>
      <c r="EZ88" s="56" t="s">
        <v>558</v>
      </c>
      <c r="FA88" s="56" t="s">
        <v>558</v>
      </c>
      <c r="FB88" s="56" t="s">
        <v>558</v>
      </c>
      <c r="FC88" s="56" t="s">
        <v>558</v>
      </c>
      <c r="FD88" s="56" t="s">
        <v>558</v>
      </c>
      <c r="FE88" s="56" t="s">
        <v>558</v>
      </c>
      <c r="FF88" s="56" t="s">
        <v>558</v>
      </c>
      <c r="FG88" s="56" t="s">
        <v>558</v>
      </c>
      <c r="FH88" s="56" t="s">
        <v>558</v>
      </c>
      <c r="FI88" s="56" t="s">
        <v>558</v>
      </c>
      <c r="FJ88" s="56" t="s">
        <v>558</v>
      </c>
      <c r="FK88" s="56" t="s">
        <v>558</v>
      </c>
      <c r="FL88" s="56" t="s">
        <v>558</v>
      </c>
      <c r="FM88" s="56" t="s">
        <v>558</v>
      </c>
      <c r="FN88" s="56" t="s">
        <v>558</v>
      </c>
      <c r="FO88" s="56" t="s">
        <v>558</v>
      </c>
      <c r="FP88" s="56" t="s">
        <v>558</v>
      </c>
      <c r="FQ88" s="56" t="s">
        <v>558</v>
      </c>
      <c r="FR88" s="56" t="s">
        <v>558</v>
      </c>
      <c r="FS88" s="56" t="s">
        <v>558</v>
      </c>
      <c r="FT88" s="56" t="s">
        <v>558</v>
      </c>
      <c r="FU88" s="56" t="s">
        <v>558</v>
      </c>
      <c r="FV88" s="56" t="s">
        <v>558</v>
      </c>
      <c r="FW88" s="56" t="s">
        <v>558</v>
      </c>
      <c r="FX88" s="56" t="s">
        <v>558</v>
      </c>
      <c r="FY88" s="56" t="s">
        <v>558</v>
      </c>
      <c r="FZ88" s="56" t="s">
        <v>558</v>
      </c>
      <c r="GA88" s="56" t="s">
        <v>558</v>
      </c>
      <c r="GB88" s="56" t="s">
        <v>558</v>
      </c>
      <c r="GC88" s="56" t="s">
        <v>558</v>
      </c>
      <c r="GD88" s="56" t="s">
        <v>558</v>
      </c>
      <c r="GE88" s="56" t="s">
        <v>558</v>
      </c>
      <c r="GF88" s="56" t="s">
        <v>558</v>
      </c>
      <c r="GG88" s="56" t="s">
        <v>558</v>
      </c>
      <c r="GH88" s="56" t="s">
        <v>558</v>
      </c>
      <c r="GI88" s="56" t="s">
        <v>558</v>
      </c>
      <c r="GJ88" s="56" t="s">
        <v>558</v>
      </c>
      <c r="GK88" s="56" t="s">
        <v>558</v>
      </c>
      <c r="GL88" s="56" t="s">
        <v>558</v>
      </c>
      <c r="GM88" s="56" t="s">
        <v>558</v>
      </c>
      <c r="GN88" s="56" t="s">
        <v>558</v>
      </c>
      <c r="GO88" s="56" t="s">
        <v>558</v>
      </c>
      <c r="GP88" s="56" t="s">
        <v>558</v>
      </c>
      <c r="GQ88" s="56" t="s">
        <v>558</v>
      </c>
      <c r="GR88" s="56" t="s">
        <v>558</v>
      </c>
      <c r="GS88" s="56" t="s">
        <v>558</v>
      </c>
      <c r="GT88" s="56" t="s">
        <v>558</v>
      </c>
      <c r="GU88" s="56" t="s">
        <v>558</v>
      </c>
      <c r="GV88" s="56" t="s">
        <v>558</v>
      </c>
      <c r="GW88" s="56" t="s">
        <v>558</v>
      </c>
      <c r="GX88" s="56" t="s">
        <v>558</v>
      </c>
      <c r="GY88" s="56" t="s">
        <v>558</v>
      </c>
      <c r="GZ88" s="56" t="s">
        <v>558</v>
      </c>
      <c r="HA88" s="56" t="s">
        <v>558</v>
      </c>
      <c r="HB88" s="56" t="s">
        <v>558</v>
      </c>
      <c r="HD88" s="56" t="str">
        <f t="shared" si="3"/>
        <v>..</v>
      </c>
      <c r="HE88" s="56" t="str">
        <f t="shared" si="4"/>
        <v>..</v>
      </c>
      <c r="HF88" s="56" t="str">
        <f t="shared" si="5"/>
        <v>..</v>
      </c>
    </row>
    <row r="89" spans="1:214" ht="12.75" customHeight="1" x14ac:dyDescent="0.3">
      <c r="A89" s="56" t="s">
        <v>142</v>
      </c>
      <c r="B89" s="56">
        <v>2</v>
      </c>
      <c r="C89" s="56" t="s">
        <v>242</v>
      </c>
      <c r="D89" s="56" t="s">
        <v>3746</v>
      </c>
      <c r="E89" s="56" t="s">
        <v>929</v>
      </c>
      <c r="F89" s="56" t="s">
        <v>907</v>
      </c>
      <c r="G89" s="56">
        <v>18</v>
      </c>
      <c r="H89" s="56">
        <v>0</v>
      </c>
      <c r="I89" s="56" t="s">
        <v>811</v>
      </c>
      <c r="J89" s="56" t="s">
        <v>39</v>
      </c>
      <c r="L89" s="56" t="s">
        <v>448</v>
      </c>
      <c r="M89" s="56">
        <v>0</v>
      </c>
      <c r="N89" s="56">
        <v>0</v>
      </c>
      <c r="O89" s="56">
        <v>0</v>
      </c>
      <c r="P89" s="56">
        <v>2</v>
      </c>
      <c r="Q89" s="56">
        <v>0</v>
      </c>
      <c r="R89" s="56">
        <v>0</v>
      </c>
      <c r="S89" s="56">
        <v>2</v>
      </c>
      <c r="T89" s="56">
        <v>0</v>
      </c>
      <c r="U89" s="56">
        <v>0</v>
      </c>
      <c r="V89" s="56">
        <v>0</v>
      </c>
      <c r="W89" s="56">
        <v>0</v>
      </c>
      <c r="X89" s="56">
        <v>0</v>
      </c>
      <c r="Y89" s="56">
        <v>0</v>
      </c>
      <c r="Z89" s="56">
        <v>0</v>
      </c>
      <c r="AA89" s="56">
        <v>4</v>
      </c>
      <c r="AB89" s="56">
        <v>0</v>
      </c>
      <c r="AC89" s="56">
        <v>0</v>
      </c>
      <c r="AD89" s="56">
        <v>0</v>
      </c>
      <c r="AE89" s="56">
        <v>0</v>
      </c>
      <c r="AF89" s="56">
        <v>0</v>
      </c>
      <c r="AG89" s="56">
        <v>0</v>
      </c>
      <c r="AH89" s="56">
        <v>0</v>
      </c>
      <c r="AI89" s="56">
        <v>0</v>
      </c>
      <c r="AJ89" s="56">
        <v>0</v>
      </c>
      <c r="AK89" s="56">
        <v>0</v>
      </c>
      <c r="AL89" s="56">
        <v>0</v>
      </c>
      <c r="AM89" s="56">
        <v>0</v>
      </c>
      <c r="AN89" s="56">
        <v>0</v>
      </c>
      <c r="AO89" s="56">
        <v>0</v>
      </c>
      <c r="AP89" s="56">
        <v>0</v>
      </c>
      <c r="AQ89" s="56">
        <v>0</v>
      </c>
      <c r="AR89" s="56">
        <v>0</v>
      </c>
      <c r="AS89" s="56">
        <v>0</v>
      </c>
      <c r="AT89" s="56">
        <v>2</v>
      </c>
      <c r="AU89" s="56">
        <v>0</v>
      </c>
      <c r="AV89" s="56">
        <v>0</v>
      </c>
      <c r="AW89" s="56">
        <v>2</v>
      </c>
      <c r="AX89" s="56">
        <v>0</v>
      </c>
      <c r="AY89" s="56">
        <v>0</v>
      </c>
      <c r="AZ89" s="56">
        <v>0</v>
      </c>
      <c r="BA89" s="56">
        <v>0</v>
      </c>
      <c r="BB89" s="56">
        <v>0</v>
      </c>
      <c r="BC89" s="56">
        <v>0</v>
      </c>
      <c r="BD89" s="56">
        <v>0</v>
      </c>
      <c r="BE89" s="56">
        <v>4</v>
      </c>
      <c r="BF89" s="56">
        <v>1</v>
      </c>
      <c r="BG89" s="56">
        <v>0</v>
      </c>
      <c r="BH89" s="56">
        <v>0</v>
      </c>
      <c r="BI89" s="56">
        <v>0</v>
      </c>
      <c r="BJ89" s="56" t="s">
        <v>2094</v>
      </c>
      <c r="BK89" s="56">
        <v>135718</v>
      </c>
      <c r="BL89" s="56" t="s">
        <v>2096</v>
      </c>
      <c r="BM89" s="56">
        <v>196769</v>
      </c>
      <c r="BN89" s="56">
        <v>82</v>
      </c>
      <c r="BO89" s="56" t="s">
        <v>558</v>
      </c>
      <c r="BP89" s="56" t="s">
        <v>558</v>
      </c>
      <c r="BQ89" s="56">
        <v>4</v>
      </c>
      <c r="BR89" s="56" t="s">
        <v>558</v>
      </c>
      <c r="BS89" s="56">
        <v>186281</v>
      </c>
      <c r="BT89" s="56">
        <v>427</v>
      </c>
      <c r="BU89" s="56">
        <v>81271</v>
      </c>
      <c r="BV89" s="56">
        <v>37291</v>
      </c>
      <c r="BW89" s="56">
        <v>31696</v>
      </c>
      <c r="BX89" s="56">
        <v>6042</v>
      </c>
      <c r="BY89" s="56">
        <v>156300</v>
      </c>
      <c r="BZ89" s="56">
        <v>26576</v>
      </c>
      <c r="CA89" s="56">
        <v>183303</v>
      </c>
      <c r="CB89" s="56">
        <v>0</v>
      </c>
      <c r="CC89" s="56">
        <v>22787</v>
      </c>
      <c r="CD89" s="56">
        <v>6890</v>
      </c>
      <c r="CE89" s="56">
        <v>18796</v>
      </c>
      <c r="CF89" s="56">
        <v>3276</v>
      </c>
      <c r="CG89" s="56">
        <v>51749</v>
      </c>
      <c r="CH89" s="56">
        <v>51749</v>
      </c>
      <c r="CI89" s="56">
        <v>0</v>
      </c>
      <c r="CJ89" s="56">
        <v>1315</v>
      </c>
      <c r="CK89" s="56">
        <v>76</v>
      </c>
      <c r="CL89" s="56">
        <v>23</v>
      </c>
      <c r="CM89" s="56">
        <v>1414</v>
      </c>
      <c r="CN89" s="56">
        <v>0</v>
      </c>
      <c r="CO89" s="56">
        <v>1414</v>
      </c>
      <c r="CP89" s="56">
        <v>0</v>
      </c>
      <c r="CQ89" s="56">
        <v>350</v>
      </c>
      <c r="CR89" s="56">
        <v>0</v>
      </c>
      <c r="CS89" s="56">
        <v>0</v>
      </c>
      <c r="CT89" s="56">
        <v>350</v>
      </c>
      <c r="CU89" s="56">
        <v>350</v>
      </c>
      <c r="CV89" s="56">
        <v>31579</v>
      </c>
      <c r="CW89" s="56">
        <v>22130</v>
      </c>
      <c r="CX89" s="56">
        <v>9396</v>
      </c>
      <c r="CY89" s="56">
        <v>0</v>
      </c>
      <c r="CZ89" s="56">
        <v>0</v>
      </c>
      <c r="DA89" s="56">
        <v>0</v>
      </c>
      <c r="DB89" s="56">
        <v>7.7</v>
      </c>
      <c r="DC89" s="56">
        <v>22.9</v>
      </c>
      <c r="DD89" s="56">
        <v>30.599999999999998</v>
      </c>
      <c r="DE89" s="56">
        <v>0</v>
      </c>
      <c r="DF89" s="56">
        <v>0</v>
      </c>
      <c r="DG89" s="56">
        <v>150201</v>
      </c>
      <c r="DH89" s="56">
        <v>46758</v>
      </c>
      <c r="DI89" s="56">
        <v>76839</v>
      </c>
      <c r="DJ89" s="56">
        <v>13717</v>
      </c>
      <c r="DK89" s="56">
        <v>287515</v>
      </c>
      <c r="DL89" s="56">
        <v>1126</v>
      </c>
      <c r="DM89" s="56">
        <v>130</v>
      </c>
      <c r="DN89" s="56">
        <v>26</v>
      </c>
      <c r="DO89" s="56">
        <v>1282</v>
      </c>
      <c r="DP89" s="56">
        <v>3742</v>
      </c>
      <c r="DQ89" s="56">
        <v>88584</v>
      </c>
      <c r="DR89" s="56">
        <v>2613</v>
      </c>
      <c r="DS89" s="56">
        <v>0</v>
      </c>
      <c r="DT89" s="56">
        <v>0</v>
      </c>
      <c r="DU89" s="56">
        <v>0</v>
      </c>
      <c r="DV89" s="56">
        <v>42299</v>
      </c>
      <c r="DW89" s="56" t="s">
        <v>558</v>
      </c>
      <c r="DX89" s="56">
        <v>29</v>
      </c>
      <c r="DY89" s="56">
        <v>30</v>
      </c>
      <c r="DZ89" s="56">
        <v>35</v>
      </c>
      <c r="EA89" s="56" t="s">
        <v>558</v>
      </c>
      <c r="EB89" s="56" t="s">
        <v>558</v>
      </c>
      <c r="EC89" s="56" t="s">
        <v>558</v>
      </c>
      <c r="ED89" s="56">
        <v>24629</v>
      </c>
      <c r="EE89" s="56">
        <v>101</v>
      </c>
      <c r="EF89" s="56">
        <v>448648</v>
      </c>
      <c r="EG89" s="56">
        <v>5219</v>
      </c>
      <c r="EH89" s="56" t="s">
        <v>56</v>
      </c>
      <c r="EI89" s="56">
        <v>2</v>
      </c>
      <c r="EJ89" s="56">
        <v>178219</v>
      </c>
      <c r="EK89" s="56">
        <v>0</v>
      </c>
      <c r="EL89" s="56">
        <v>0</v>
      </c>
      <c r="EM89" s="56">
        <v>945050</v>
      </c>
      <c r="EN89" s="56">
        <v>177515</v>
      </c>
      <c r="EO89" s="56">
        <v>0</v>
      </c>
      <c r="EP89" s="56">
        <v>51152</v>
      </c>
      <c r="EQ89" s="56">
        <v>27147</v>
      </c>
      <c r="ER89" s="56">
        <v>25511</v>
      </c>
      <c r="ES89" s="56">
        <v>5211</v>
      </c>
      <c r="ET89" s="56">
        <v>2485</v>
      </c>
      <c r="EU89" s="56">
        <v>13190</v>
      </c>
      <c r="EV89" s="56">
        <v>0</v>
      </c>
      <c r="EW89" s="56">
        <v>0</v>
      </c>
      <c r="EX89" s="56">
        <v>3533</v>
      </c>
      <c r="EY89" s="56">
        <v>4426</v>
      </c>
      <c r="EZ89" s="56">
        <v>3534</v>
      </c>
      <c r="FA89" s="56">
        <v>0</v>
      </c>
      <c r="FB89" s="56">
        <v>0</v>
      </c>
      <c r="FC89" s="56">
        <v>0</v>
      </c>
      <c r="FD89" s="56">
        <v>20144</v>
      </c>
      <c r="FE89" s="56">
        <v>0</v>
      </c>
      <c r="FF89" s="56">
        <v>0</v>
      </c>
      <c r="FG89" s="56">
        <v>156333</v>
      </c>
      <c r="FH89" s="56">
        <v>14854</v>
      </c>
      <c r="FI89" s="56">
        <v>21303</v>
      </c>
      <c r="FJ89" s="56">
        <v>9749</v>
      </c>
      <c r="FK89" s="56">
        <v>60188</v>
      </c>
      <c r="FL89" s="56">
        <v>368720</v>
      </c>
      <c r="FM89" s="56">
        <v>1753712</v>
      </c>
      <c r="FN89" s="56">
        <v>5438</v>
      </c>
      <c r="FO89" s="56">
        <v>374</v>
      </c>
      <c r="FP89" s="56">
        <v>11438</v>
      </c>
      <c r="FQ89" s="56">
        <v>803</v>
      </c>
      <c r="FR89" s="56">
        <v>0</v>
      </c>
      <c r="FS89" s="56">
        <v>7878</v>
      </c>
      <c r="FT89" s="56">
        <v>0</v>
      </c>
      <c r="FU89" s="56">
        <v>19497</v>
      </c>
      <c r="FV89" s="56">
        <v>1775</v>
      </c>
      <c r="FW89" s="56">
        <v>47203</v>
      </c>
      <c r="FX89" s="56">
        <v>1706509</v>
      </c>
      <c r="FY89" s="56">
        <v>155630</v>
      </c>
      <c r="FZ89" s="56">
        <v>995820</v>
      </c>
      <c r="GA89" s="56">
        <v>181325</v>
      </c>
      <c r="GB89" s="56">
        <v>180000</v>
      </c>
      <c r="GC89" s="56">
        <v>448000</v>
      </c>
      <c r="GD89" s="56">
        <v>1805145</v>
      </c>
      <c r="GE89" s="56">
        <v>33000</v>
      </c>
      <c r="GF89" s="56">
        <v>1772145</v>
      </c>
      <c r="GG89" s="56" t="s">
        <v>558</v>
      </c>
      <c r="GH89" s="56">
        <v>0</v>
      </c>
      <c r="GI89" s="56">
        <v>0</v>
      </c>
      <c r="GJ89" s="56">
        <v>44000</v>
      </c>
      <c r="GK89" s="56">
        <v>0</v>
      </c>
      <c r="GL89" s="56">
        <v>0</v>
      </c>
      <c r="GM89" s="56">
        <v>0</v>
      </c>
      <c r="GN89" s="56">
        <v>44000</v>
      </c>
      <c r="GO89" s="56" t="s">
        <v>558</v>
      </c>
      <c r="GP89" s="56" t="s">
        <v>558</v>
      </c>
      <c r="GQ89" s="56" t="s">
        <v>558</v>
      </c>
      <c r="GR89" s="56" t="s">
        <v>558</v>
      </c>
      <c r="GS89" s="56">
        <v>0</v>
      </c>
      <c r="GT89" s="56" t="s">
        <v>558</v>
      </c>
      <c r="GU89" s="56" t="s">
        <v>558</v>
      </c>
      <c r="GV89" s="56" t="s">
        <v>558</v>
      </c>
      <c r="GW89" s="56">
        <v>4</v>
      </c>
      <c r="GX89" s="56">
        <v>0</v>
      </c>
      <c r="GY89" s="56">
        <v>4</v>
      </c>
      <c r="GZ89" s="56">
        <v>0</v>
      </c>
      <c r="HA89" s="56">
        <v>0</v>
      </c>
      <c r="HB89" s="56">
        <v>0</v>
      </c>
      <c r="HD89" s="56">
        <f t="shared" si="3"/>
        <v>1414</v>
      </c>
      <c r="HE89" s="56">
        <f t="shared" si="4"/>
        <v>350</v>
      </c>
      <c r="HF89" s="56">
        <f t="shared" si="5"/>
        <v>1282</v>
      </c>
    </row>
    <row r="90" spans="1:214" ht="12.75" customHeight="1" x14ac:dyDescent="0.3">
      <c r="A90" s="56" t="s">
        <v>142</v>
      </c>
      <c r="B90" s="56">
        <v>3</v>
      </c>
      <c r="C90" s="56" t="s">
        <v>242</v>
      </c>
      <c r="D90" s="56" t="s">
        <v>3747</v>
      </c>
      <c r="E90" s="56" t="s">
        <v>930</v>
      </c>
      <c r="F90" s="56" t="s">
        <v>907</v>
      </c>
      <c r="G90" s="56">
        <v>23.5</v>
      </c>
      <c r="H90" s="56">
        <v>68.5</v>
      </c>
      <c r="I90" s="56" t="s">
        <v>6841</v>
      </c>
      <c r="J90" s="56" t="s">
        <v>39</v>
      </c>
      <c r="L90" s="56" t="s">
        <v>450</v>
      </c>
      <c r="M90" s="56" t="s">
        <v>558</v>
      </c>
      <c r="N90" s="56" t="s">
        <v>558</v>
      </c>
      <c r="O90" s="56" t="s">
        <v>558</v>
      </c>
      <c r="P90" s="56" t="s">
        <v>558</v>
      </c>
      <c r="Q90" s="56" t="s">
        <v>558</v>
      </c>
      <c r="R90" s="56" t="s">
        <v>558</v>
      </c>
      <c r="S90" s="56" t="s">
        <v>558</v>
      </c>
      <c r="T90" s="56" t="s">
        <v>558</v>
      </c>
      <c r="U90" s="56" t="s">
        <v>558</v>
      </c>
      <c r="V90" s="56" t="s">
        <v>558</v>
      </c>
      <c r="W90" s="56" t="s">
        <v>558</v>
      </c>
      <c r="X90" s="56" t="s">
        <v>558</v>
      </c>
      <c r="Y90" s="56" t="s">
        <v>558</v>
      </c>
      <c r="Z90" s="56" t="s">
        <v>558</v>
      </c>
      <c r="AA90" s="56" t="s">
        <v>558</v>
      </c>
      <c r="AB90" s="56" t="s">
        <v>558</v>
      </c>
      <c r="AC90" s="56" t="s">
        <v>558</v>
      </c>
      <c r="AD90" s="56" t="s">
        <v>558</v>
      </c>
      <c r="AE90" s="56" t="s">
        <v>558</v>
      </c>
      <c r="AF90" s="56" t="s">
        <v>558</v>
      </c>
      <c r="AG90" s="56" t="s">
        <v>558</v>
      </c>
      <c r="AH90" s="56" t="s">
        <v>558</v>
      </c>
      <c r="AI90" s="56" t="s">
        <v>558</v>
      </c>
      <c r="AJ90" s="56" t="s">
        <v>558</v>
      </c>
      <c r="AK90" s="56" t="s">
        <v>558</v>
      </c>
      <c r="AL90" s="56" t="s">
        <v>558</v>
      </c>
      <c r="AM90" s="56" t="s">
        <v>558</v>
      </c>
      <c r="AN90" s="56" t="s">
        <v>558</v>
      </c>
      <c r="AO90" s="56" t="s">
        <v>558</v>
      </c>
      <c r="AP90" s="56" t="s">
        <v>558</v>
      </c>
      <c r="AQ90" s="56" t="s">
        <v>558</v>
      </c>
      <c r="AR90" s="56" t="s">
        <v>558</v>
      </c>
      <c r="AS90" s="56" t="s">
        <v>558</v>
      </c>
      <c r="AT90" s="56" t="s">
        <v>558</v>
      </c>
      <c r="AU90" s="56" t="s">
        <v>558</v>
      </c>
      <c r="AV90" s="56" t="s">
        <v>558</v>
      </c>
      <c r="AW90" s="56" t="s">
        <v>558</v>
      </c>
      <c r="AX90" s="56" t="s">
        <v>558</v>
      </c>
      <c r="AY90" s="56" t="s">
        <v>558</v>
      </c>
      <c r="AZ90" s="56" t="s">
        <v>558</v>
      </c>
      <c r="BA90" s="56" t="s">
        <v>558</v>
      </c>
      <c r="BB90" s="56" t="s">
        <v>558</v>
      </c>
      <c r="BC90" s="56" t="s">
        <v>558</v>
      </c>
      <c r="BD90" s="56" t="s">
        <v>558</v>
      </c>
      <c r="BE90" s="56" t="s">
        <v>558</v>
      </c>
      <c r="BF90" s="56" t="s">
        <v>558</v>
      </c>
      <c r="BG90" s="56" t="s">
        <v>558</v>
      </c>
      <c r="BH90" s="56" t="s">
        <v>558</v>
      </c>
      <c r="BI90" s="56" t="s">
        <v>558</v>
      </c>
      <c r="BJ90" s="56" t="s">
        <v>558</v>
      </c>
      <c r="BK90" s="56" t="s">
        <v>558</v>
      </c>
      <c r="BL90" s="56" t="s">
        <v>558</v>
      </c>
      <c r="BM90" s="56" t="s">
        <v>558</v>
      </c>
      <c r="BN90" s="56" t="s">
        <v>558</v>
      </c>
      <c r="BO90" s="56" t="s">
        <v>558</v>
      </c>
      <c r="BP90" s="56" t="s">
        <v>558</v>
      </c>
      <c r="BQ90" s="56" t="s">
        <v>558</v>
      </c>
      <c r="BR90" s="56" t="s">
        <v>558</v>
      </c>
      <c r="BS90" s="56" t="s">
        <v>558</v>
      </c>
      <c r="BT90" s="56" t="s">
        <v>558</v>
      </c>
      <c r="BU90" s="56" t="s">
        <v>558</v>
      </c>
      <c r="BV90" s="56" t="s">
        <v>558</v>
      </c>
      <c r="BW90" s="56" t="s">
        <v>558</v>
      </c>
      <c r="BX90" s="56" t="s">
        <v>558</v>
      </c>
      <c r="BY90" s="56" t="s">
        <v>558</v>
      </c>
      <c r="BZ90" s="56" t="s">
        <v>558</v>
      </c>
      <c r="CA90" s="56" t="s">
        <v>558</v>
      </c>
      <c r="CB90" s="56" t="s">
        <v>558</v>
      </c>
      <c r="CC90" s="56" t="s">
        <v>558</v>
      </c>
      <c r="CD90" s="56" t="s">
        <v>558</v>
      </c>
      <c r="CE90" s="56" t="s">
        <v>558</v>
      </c>
      <c r="CF90" s="56" t="s">
        <v>558</v>
      </c>
      <c r="CG90" s="56" t="s">
        <v>558</v>
      </c>
      <c r="CH90" s="56" t="s">
        <v>558</v>
      </c>
      <c r="CI90" s="56" t="s">
        <v>558</v>
      </c>
      <c r="CJ90" s="56" t="s">
        <v>558</v>
      </c>
      <c r="CK90" s="56" t="s">
        <v>558</v>
      </c>
      <c r="CL90" s="56" t="s">
        <v>558</v>
      </c>
      <c r="CM90" s="56" t="s">
        <v>558</v>
      </c>
      <c r="CN90" s="56" t="s">
        <v>558</v>
      </c>
      <c r="CO90" s="56" t="s">
        <v>558</v>
      </c>
      <c r="CP90" s="56" t="s">
        <v>558</v>
      </c>
      <c r="CQ90" s="56" t="s">
        <v>558</v>
      </c>
      <c r="CR90" s="56" t="s">
        <v>558</v>
      </c>
      <c r="CS90" s="56" t="s">
        <v>558</v>
      </c>
      <c r="CT90" s="56" t="s">
        <v>558</v>
      </c>
      <c r="CU90" s="56" t="s">
        <v>558</v>
      </c>
      <c r="CV90" s="56" t="s">
        <v>558</v>
      </c>
      <c r="CW90" s="56" t="s">
        <v>558</v>
      </c>
      <c r="CX90" s="56" t="s">
        <v>558</v>
      </c>
      <c r="CY90" s="56" t="s">
        <v>558</v>
      </c>
      <c r="CZ90" s="56" t="s">
        <v>558</v>
      </c>
      <c r="DA90" s="56" t="s">
        <v>558</v>
      </c>
      <c r="DB90" s="56" t="s">
        <v>558</v>
      </c>
      <c r="DC90" s="56" t="s">
        <v>558</v>
      </c>
      <c r="DD90" s="56" t="s">
        <v>558</v>
      </c>
      <c r="DE90" s="56" t="s">
        <v>558</v>
      </c>
      <c r="DF90" s="56" t="s">
        <v>558</v>
      </c>
      <c r="DG90" s="56" t="s">
        <v>558</v>
      </c>
      <c r="DH90" s="56" t="s">
        <v>558</v>
      </c>
      <c r="DI90" s="56" t="s">
        <v>558</v>
      </c>
      <c r="DJ90" s="56" t="s">
        <v>558</v>
      </c>
      <c r="DK90" s="56" t="s">
        <v>558</v>
      </c>
      <c r="DL90" s="56" t="s">
        <v>558</v>
      </c>
      <c r="DM90" s="56" t="s">
        <v>558</v>
      </c>
      <c r="DN90" s="56" t="s">
        <v>558</v>
      </c>
      <c r="DO90" s="56" t="s">
        <v>558</v>
      </c>
      <c r="DP90" s="56" t="s">
        <v>558</v>
      </c>
      <c r="DQ90" s="56" t="s">
        <v>558</v>
      </c>
      <c r="DR90" s="56" t="s">
        <v>558</v>
      </c>
      <c r="DS90" s="56" t="s">
        <v>558</v>
      </c>
      <c r="DT90" s="56" t="s">
        <v>558</v>
      </c>
      <c r="DU90" s="56" t="s">
        <v>558</v>
      </c>
      <c r="DV90" s="56" t="s">
        <v>558</v>
      </c>
      <c r="DW90" s="56" t="s">
        <v>558</v>
      </c>
      <c r="DX90" s="56" t="s">
        <v>558</v>
      </c>
      <c r="DY90" s="56" t="s">
        <v>558</v>
      </c>
      <c r="DZ90" s="56" t="s">
        <v>558</v>
      </c>
      <c r="EA90" s="56" t="s">
        <v>558</v>
      </c>
      <c r="EB90" s="56" t="s">
        <v>558</v>
      </c>
      <c r="EC90" s="56" t="s">
        <v>558</v>
      </c>
      <c r="ED90" s="56" t="s">
        <v>558</v>
      </c>
      <c r="EE90" s="56" t="s">
        <v>558</v>
      </c>
      <c r="EF90" s="56" t="s">
        <v>558</v>
      </c>
      <c r="EG90" s="56" t="s">
        <v>558</v>
      </c>
      <c r="EH90" s="56" t="s">
        <v>558</v>
      </c>
      <c r="EI90" s="56" t="s">
        <v>558</v>
      </c>
      <c r="EJ90" s="56" t="s">
        <v>558</v>
      </c>
      <c r="EK90" s="56" t="s">
        <v>558</v>
      </c>
      <c r="EL90" s="56" t="s">
        <v>558</v>
      </c>
      <c r="EM90" s="56" t="s">
        <v>558</v>
      </c>
      <c r="EN90" s="56" t="s">
        <v>558</v>
      </c>
      <c r="EO90" s="56" t="s">
        <v>558</v>
      </c>
      <c r="EP90" s="56" t="s">
        <v>558</v>
      </c>
      <c r="EQ90" s="56" t="s">
        <v>558</v>
      </c>
      <c r="ER90" s="56" t="s">
        <v>558</v>
      </c>
      <c r="ES90" s="56" t="s">
        <v>558</v>
      </c>
      <c r="ET90" s="56" t="s">
        <v>558</v>
      </c>
      <c r="EU90" s="56" t="s">
        <v>558</v>
      </c>
      <c r="EV90" s="56" t="s">
        <v>558</v>
      </c>
      <c r="EW90" s="56" t="s">
        <v>558</v>
      </c>
      <c r="EX90" s="56" t="s">
        <v>558</v>
      </c>
      <c r="EY90" s="56" t="s">
        <v>558</v>
      </c>
      <c r="EZ90" s="56" t="s">
        <v>558</v>
      </c>
      <c r="FA90" s="56" t="s">
        <v>558</v>
      </c>
      <c r="FB90" s="56" t="s">
        <v>558</v>
      </c>
      <c r="FC90" s="56" t="s">
        <v>558</v>
      </c>
      <c r="FD90" s="56" t="s">
        <v>558</v>
      </c>
      <c r="FE90" s="56" t="s">
        <v>558</v>
      </c>
      <c r="FF90" s="56" t="s">
        <v>558</v>
      </c>
      <c r="FG90" s="56" t="s">
        <v>558</v>
      </c>
      <c r="FH90" s="56" t="s">
        <v>558</v>
      </c>
      <c r="FI90" s="56" t="s">
        <v>558</v>
      </c>
      <c r="FJ90" s="56" t="s">
        <v>558</v>
      </c>
      <c r="FK90" s="56" t="s">
        <v>558</v>
      </c>
      <c r="FL90" s="56" t="s">
        <v>558</v>
      </c>
      <c r="FM90" s="56" t="s">
        <v>558</v>
      </c>
      <c r="FN90" s="56" t="s">
        <v>558</v>
      </c>
      <c r="FO90" s="56" t="s">
        <v>558</v>
      </c>
      <c r="FP90" s="56" t="s">
        <v>558</v>
      </c>
      <c r="FQ90" s="56" t="s">
        <v>558</v>
      </c>
      <c r="FR90" s="56" t="s">
        <v>558</v>
      </c>
      <c r="FS90" s="56" t="s">
        <v>558</v>
      </c>
      <c r="FT90" s="56" t="s">
        <v>558</v>
      </c>
      <c r="FU90" s="56" t="s">
        <v>558</v>
      </c>
      <c r="FV90" s="56" t="s">
        <v>558</v>
      </c>
      <c r="FW90" s="56" t="s">
        <v>558</v>
      </c>
      <c r="FX90" s="56" t="s">
        <v>558</v>
      </c>
      <c r="FY90" s="56" t="s">
        <v>558</v>
      </c>
      <c r="FZ90" s="56" t="s">
        <v>558</v>
      </c>
      <c r="GA90" s="56" t="s">
        <v>558</v>
      </c>
      <c r="GB90" s="56" t="s">
        <v>558</v>
      </c>
      <c r="GC90" s="56" t="s">
        <v>558</v>
      </c>
      <c r="GD90" s="56" t="s">
        <v>558</v>
      </c>
      <c r="GE90" s="56" t="s">
        <v>558</v>
      </c>
      <c r="GF90" s="56" t="s">
        <v>558</v>
      </c>
      <c r="GG90" s="56" t="s">
        <v>558</v>
      </c>
      <c r="GH90" s="56" t="s">
        <v>558</v>
      </c>
      <c r="GI90" s="56" t="s">
        <v>558</v>
      </c>
      <c r="GJ90" s="56" t="s">
        <v>558</v>
      </c>
      <c r="GK90" s="56" t="s">
        <v>558</v>
      </c>
      <c r="GL90" s="56" t="s">
        <v>558</v>
      </c>
      <c r="GM90" s="56" t="s">
        <v>558</v>
      </c>
      <c r="GN90" s="56" t="s">
        <v>558</v>
      </c>
      <c r="GO90" s="56" t="s">
        <v>558</v>
      </c>
      <c r="GP90" s="56" t="s">
        <v>558</v>
      </c>
      <c r="GQ90" s="56" t="s">
        <v>558</v>
      </c>
      <c r="GR90" s="56" t="s">
        <v>558</v>
      </c>
      <c r="GS90" s="56" t="s">
        <v>558</v>
      </c>
      <c r="GT90" s="56" t="s">
        <v>558</v>
      </c>
      <c r="GU90" s="56" t="s">
        <v>558</v>
      </c>
      <c r="GV90" s="56" t="s">
        <v>558</v>
      </c>
      <c r="GW90" s="56" t="s">
        <v>558</v>
      </c>
      <c r="GX90" s="56" t="s">
        <v>558</v>
      </c>
      <c r="GY90" s="56" t="s">
        <v>558</v>
      </c>
      <c r="GZ90" s="56" t="s">
        <v>558</v>
      </c>
      <c r="HA90" s="56" t="s">
        <v>558</v>
      </c>
      <c r="HB90" s="56" t="s">
        <v>558</v>
      </c>
      <c r="HD90" s="56" t="str">
        <f t="shared" si="3"/>
        <v>..</v>
      </c>
      <c r="HE90" s="56" t="str">
        <f t="shared" si="4"/>
        <v>..</v>
      </c>
      <c r="HF90" s="56" t="str">
        <f t="shared" si="5"/>
        <v>..</v>
      </c>
    </row>
    <row r="91" spans="1:214" ht="12.75" customHeight="1" x14ac:dyDescent="0.3">
      <c r="A91" s="56" t="s">
        <v>142</v>
      </c>
      <c r="B91" s="56">
        <v>4</v>
      </c>
      <c r="C91" s="56" t="s">
        <v>242</v>
      </c>
      <c r="D91" s="56" t="s">
        <v>3748</v>
      </c>
      <c r="E91" s="56" t="s">
        <v>6889</v>
      </c>
      <c r="F91" s="56" t="s">
        <v>907</v>
      </c>
      <c r="G91" s="56">
        <v>23.5</v>
      </c>
      <c r="H91" s="56">
        <v>68.5</v>
      </c>
      <c r="I91" s="56" t="s">
        <v>6841</v>
      </c>
      <c r="J91" s="56" t="s">
        <v>39</v>
      </c>
      <c r="L91" s="56" t="s">
        <v>452</v>
      </c>
      <c r="M91" s="56">
        <v>1</v>
      </c>
      <c r="N91" s="56">
        <v>0</v>
      </c>
      <c r="O91" s="56">
        <v>0</v>
      </c>
      <c r="P91" s="56">
        <v>0</v>
      </c>
      <c r="Q91" s="56">
        <v>0</v>
      </c>
      <c r="R91" s="56">
        <v>3</v>
      </c>
      <c r="S91" s="56">
        <v>1</v>
      </c>
      <c r="T91" s="56">
        <v>0</v>
      </c>
      <c r="U91" s="56">
        <v>1</v>
      </c>
      <c r="V91" s="56">
        <v>2</v>
      </c>
      <c r="W91" s="56">
        <v>2</v>
      </c>
      <c r="X91" s="56">
        <v>0</v>
      </c>
      <c r="Y91" s="56">
        <v>0</v>
      </c>
      <c r="Z91" s="56">
        <v>1</v>
      </c>
      <c r="AA91" s="56">
        <v>11</v>
      </c>
      <c r="AB91" s="56">
        <v>0</v>
      </c>
      <c r="AC91" s="56">
        <v>0</v>
      </c>
      <c r="AD91" s="56">
        <v>0</v>
      </c>
      <c r="AE91" s="56">
        <v>0</v>
      </c>
      <c r="AF91" s="56">
        <v>0</v>
      </c>
      <c r="AG91" s="56">
        <v>0</v>
      </c>
      <c r="AH91" s="56">
        <v>0</v>
      </c>
      <c r="AI91" s="56">
        <v>0</v>
      </c>
      <c r="AJ91" s="56">
        <v>0</v>
      </c>
      <c r="AK91" s="56">
        <v>0</v>
      </c>
      <c r="AL91" s="56">
        <v>0</v>
      </c>
      <c r="AM91" s="56">
        <v>0</v>
      </c>
      <c r="AN91" s="56">
        <v>0</v>
      </c>
      <c r="AO91" s="56">
        <v>0</v>
      </c>
      <c r="AP91" s="56">
        <v>0</v>
      </c>
      <c r="AQ91" s="56">
        <v>1</v>
      </c>
      <c r="AR91" s="56">
        <v>0</v>
      </c>
      <c r="AS91" s="56">
        <v>0</v>
      </c>
      <c r="AT91" s="56">
        <v>0</v>
      </c>
      <c r="AU91" s="56">
        <v>0</v>
      </c>
      <c r="AV91" s="56">
        <v>3</v>
      </c>
      <c r="AW91" s="56">
        <v>1</v>
      </c>
      <c r="AX91" s="56">
        <v>0</v>
      </c>
      <c r="AY91" s="56">
        <v>1</v>
      </c>
      <c r="AZ91" s="56">
        <v>2</v>
      </c>
      <c r="BA91" s="56">
        <v>2</v>
      </c>
      <c r="BB91" s="56">
        <v>0</v>
      </c>
      <c r="BC91" s="56">
        <v>0</v>
      </c>
      <c r="BD91" s="56">
        <v>1</v>
      </c>
      <c r="BE91" s="56">
        <v>11</v>
      </c>
      <c r="BF91" s="56">
        <v>1</v>
      </c>
      <c r="BG91" s="56">
        <v>0</v>
      </c>
      <c r="BH91" s="56">
        <v>0</v>
      </c>
      <c r="BI91" s="56">
        <v>0</v>
      </c>
      <c r="BJ91" s="56" t="s">
        <v>2334</v>
      </c>
      <c r="BK91" s="56">
        <v>147900</v>
      </c>
      <c r="BL91" s="56" t="s">
        <v>2334</v>
      </c>
      <c r="BM91" s="56">
        <v>145136</v>
      </c>
      <c r="BN91" s="56">
        <v>66</v>
      </c>
      <c r="BO91" s="56">
        <v>113030</v>
      </c>
      <c r="BP91" s="56">
        <v>24444</v>
      </c>
      <c r="BQ91" s="56">
        <v>10</v>
      </c>
      <c r="BR91" s="56" t="s">
        <v>558</v>
      </c>
      <c r="BS91" s="56">
        <v>195728</v>
      </c>
      <c r="BT91" s="56">
        <v>11461</v>
      </c>
      <c r="BU91" s="56">
        <v>57508</v>
      </c>
      <c r="BV91" s="56">
        <v>50921</v>
      </c>
      <c r="BW91" s="56">
        <v>38835</v>
      </c>
      <c r="BX91" s="56">
        <v>9055</v>
      </c>
      <c r="BY91" s="56">
        <v>156319</v>
      </c>
      <c r="BZ91" s="56">
        <v>29886</v>
      </c>
      <c r="CA91" s="56">
        <v>197666</v>
      </c>
      <c r="CB91" s="56">
        <v>32</v>
      </c>
      <c r="CC91" s="56">
        <v>8711</v>
      </c>
      <c r="CD91" s="56">
        <v>2960</v>
      </c>
      <c r="CE91" s="56">
        <v>3999</v>
      </c>
      <c r="CF91" s="56">
        <v>338</v>
      </c>
      <c r="CG91" s="56">
        <v>16008</v>
      </c>
      <c r="CH91" s="56">
        <v>16040</v>
      </c>
      <c r="CI91" s="56">
        <v>0</v>
      </c>
      <c r="CJ91" s="56">
        <v>3318</v>
      </c>
      <c r="CK91" s="56">
        <v>383</v>
      </c>
      <c r="CL91" s="56">
        <v>6208</v>
      </c>
      <c r="CM91" s="56">
        <v>9909</v>
      </c>
      <c r="CN91" s="56">
        <v>1726</v>
      </c>
      <c r="CO91" s="56">
        <v>11635</v>
      </c>
      <c r="CP91" s="56">
        <v>0</v>
      </c>
      <c r="CQ91" s="56">
        <v>714</v>
      </c>
      <c r="CR91" s="56">
        <v>0</v>
      </c>
      <c r="CS91" s="56">
        <v>652</v>
      </c>
      <c r="CT91" s="56">
        <v>1366</v>
      </c>
      <c r="CU91" s="56">
        <v>1366</v>
      </c>
      <c r="CV91" s="56">
        <v>676</v>
      </c>
      <c r="CW91" s="56">
        <v>0</v>
      </c>
      <c r="CX91" s="56">
        <v>1684</v>
      </c>
      <c r="CY91" s="56">
        <v>0</v>
      </c>
      <c r="CZ91" s="56">
        <v>0</v>
      </c>
      <c r="DA91" s="56">
        <v>10</v>
      </c>
      <c r="DB91" s="56">
        <v>7.2</v>
      </c>
      <c r="DC91" s="56">
        <v>24.16</v>
      </c>
      <c r="DD91" s="56">
        <v>31.36</v>
      </c>
      <c r="DE91" s="56">
        <v>66</v>
      </c>
      <c r="DF91" s="56">
        <v>2794</v>
      </c>
      <c r="DG91" s="56">
        <v>256118</v>
      </c>
      <c r="DH91" s="56">
        <v>91467</v>
      </c>
      <c r="DI91" s="56">
        <v>108654</v>
      </c>
      <c r="DJ91" s="56">
        <v>14775</v>
      </c>
      <c r="DK91" s="56">
        <v>471014</v>
      </c>
      <c r="DL91" s="56">
        <v>8631</v>
      </c>
      <c r="DM91" s="56">
        <v>392</v>
      </c>
      <c r="DN91" s="56">
        <v>8301</v>
      </c>
      <c r="DO91" s="56">
        <v>17324</v>
      </c>
      <c r="DP91" s="56">
        <v>1846</v>
      </c>
      <c r="DQ91" s="56">
        <v>0</v>
      </c>
      <c r="DR91" s="56">
        <v>3866</v>
      </c>
      <c r="DS91" s="56">
        <v>0</v>
      </c>
      <c r="DT91" s="56">
        <v>0</v>
      </c>
      <c r="DU91" s="56">
        <v>4</v>
      </c>
      <c r="DV91" s="56">
        <v>34976</v>
      </c>
      <c r="DW91" s="56">
        <v>23584</v>
      </c>
      <c r="DX91" s="56">
        <v>72</v>
      </c>
      <c r="DY91" s="56">
        <v>86</v>
      </c>
      <c r="DZ91" s="56">
        <v>89</v>
      </c>
      <c r="EA91" s="56" t="s">
        <v>558</v>
      </c>
      <c r="EB91" s="56" t="s">
        <v>558</v>
      </c>
      <c r="EC91" s="56" t="s">
        <v>558</v>
      </c>
      <c r="ED91" s="56">
        <v>16556</v>
      </c>
      <c r="EE91" s="56">
        <v>146</v>
      </c>
      <c r="EF91" s="56">
        <v>459689</v>
      </c>
      <c r="EG91" s="56">
        <v>42370</v>
      </c>
      <c r="EH91" s="56" t="s">
        <v>56</v>
      </c>
      <c r="EI91" s="56">
        <v>10</v>
      </c>
      <c r="EJ91" s="56">
        <v>153102</v>
      </c>
      <c r="EK91" s="56">
        <v>6</v>
      </c>
      <c r="EL91" s="56">
        <v>48</v>
      </c>
      <c r="EM91" s="56">
        <v>943664</v>
      </c>
      <c r="EN91" s="56">
        <v>319907</v>
      </c>
      <c r="EO91" s="56">
        <v>790</v>
      </c>
      <c r="EP91" s="56">
        <v>57800</v>
      </c>
      <c r="EQ91" s="56">
        <v>25000</v>
      </c>
      <c r="ER91" s="56">
        <v>19545</v>
      </c>
      <c r="ES91" s="56">
        <v>1925</v>
      </c>
      <c r="ET91" s="56">
        <v>1955</v>
      </c>
      <c r="EU91" s="56">
        <v>23600</v>
      </c>
      <c r="EV91" s="56">
        <v>0</v>
      </c>
      <c r="EW91" s="56">
        <v>9200</v>
      </c>
      <c r="EX91" s="56">
        <v>2514</v>
      </c>
      <c r="EY91" s="56">
        <v>0</v>
      </c>
      <c r="EZ91" s="56">
        <v>21514</v>
      </c>
      <c r="FA91" s="56">
        <v>0</v>
      </c>
      <c r="FB91" s="56">
        <v>0</v>
      </c>
      <c r="FC91" s="56">
        <v>0</v>
      </c>
      <c r="FD91" s="56">
        <v>23356</v>
      </c>
      <c r="FE91" s="56">
        <v>0</v>
      </c>
      <c r="FF91" s="56">
        <v>7300</v>
      </c>
      <c r="FG91" s="56">
        <v>194499</v>
      </c>
      <c r="FH91" s="56">
        <v>89789</v>
      </c>
      <c r="FI91" s="56">
        <v>66816</v>
      </c>
      <c r="FJ91" s="56">
        <v>23521</v>
      </c>
      <c r="FK91" s="56">
        <v>399</v>
      </c>
      <c r="FL91" s="56">
        <v>296433</v>
      </c>
      <c r="FM91" s="56">
        <v>1935028</v>
      </c>
      <c r="FN91" s="56">
        <v>9254</v>
      </c>
      <c r="FO91" s="56">
        <v>200</v>
      </c>
      <c r="FP91" s="56">
        <v>14911</v>
      </c>
      <c r="FQ91" s="56">
        <v>8590</v>
      </c>
      <c r="FR91" s="56">
        <v>0</v>
      </c>
      <c r="FS91" s="56">
        <v>0</v>
      </c>
      <c r="FT91" s="56">
        <v>0</v>
      </c>
      <c r="FU91" s="56">
        <v>52754</v>
      </c>
      <c r="FV91" s="56">
        <v>36873</v>
      </c>
      <c r="FW91" s="56">
        <v>122582</v>
      </c>
      <c r="FX91" s="56">
        <v>1812446</v>
      </c>
      <c r="FY91" s="56">
        <v>209103</v>
      </c>
      <c r="FZ91" s="56">
        <v>1025816</v>
      </c>
      <c r="GA91" s="56">
        <v>319900</v>
      </c>
      <c r="GB91" s="56">
        <v>196300</v>
      </c>
      <c r="GC91" s="56">
        <v>312567</v>
      </c>
      <c r="GD91" s="56">
        <v>1854583</v>
      </c>
      <c r="GE91" s="56">
        <v>116750</v>
      </c>
      <c r="GF91" s="56">
        <v>1737833</v>
      </c>
      <c r="GG91" s="56">
        <v>21344</v>
      </c>
      <c r="GH91" s="56">
        <v>0</v>
      </c>
      <c r="GI91" s="56">
        <v>94498</v>
      </c>
      <c r="GJ91" s="56">
        <v>0</v>
      </c>
      <c r="GK91" s="56">
        <v>0</v>
      </c>
      <c r="GL91" s="56">
        <v>0</v>
      </c>
      <c r="GM91" s="56">
        <v>0</v>
      </c>
      <c r="GN91" s="56">
        <v>94498</v>
      </c>
      <c r="GO91" s="56">
        <v>0</v>
      </c>
      <c r="GP91" s="56">
        <v>0</v>
      </c>
      <c r="GQ91" s="56" t="s">
        <v>7462</v>
      </c>
      <c r="GR91" s="56">
        <v>0</v>
      </c>
      <c r="GS91" s="56">
        <v>0</v>
      </c>
      <c r="GT91" s="56" t="s">
        <v>558</v>
      </c>
      <c r="GU91" s="56" t="s">
        <v>7463</v>
      </c>
      <c r="GV91" s="56" t="s">
        <v>7464</v>
      </c>
      <c r="GW91" s="56">
        <v>11</v>
      </c>
      <c r="GX91" s="56">
        <v>0</v>
      </c>
      <c r="GY91" s="56">
        <v>7</v>
      </c>
      <c r="GZ91" s="56">
        <v>4</v>
      </c>
      <c r="HA91" s="56">
        <v>0</v>
      </c>
      <c r="HB91" s="56">
        <v>0</v>
      </c>
      <c r="HD91" s="56">
        <f t="shared" si="3"/>
        <v>11635</v>
      </c>
      <c r="HE91" s="56">
        <f t="shared" si="4"/>
        <v>1366</v>
      </c>
      <c r="HF91" s="56">
        <f t="shared" si="5"/>
        <v>17324</v>
      </c>
    </row>
    <row r="92" spans="1:214" ht="12.75" customHeight="1" x14ac:dyDescent="0.3">
      <c r="A92" s="56" t="s">
        <v>142</v>
      </c>
      <c r="B92" s="56">
        <v>5</v>
      </c>
      <c r="C92" s="56" t="s">
        <v>242</v>
      </c>
      <c r="D92" s="56" t="s">
        <v>3749</v>
      </c>
      <c r="E92" s="56" t="s">
        <v>931</v>
      </c>
      <c r="F92" s="56" t="s">
        <v>907</v>
      </c>
      <c r="G92" s="56">
        <v>21</v>
      </c>
      <c r="H92" s="56">
        <v>0</v>
      </c>
      <c r="I92" s="56" t="s">
        <v>811</v>
      </c>
      <c r="J92" s="56" t="s">
        <v>39</v>
      </c>
      <c r="L92" s="56" t="s">
        <v>454</v>
      </c>
      <c r="M92" s="56">
        <v>0</v>
      </c>
      <c r="N92" s="56">
        <v>0</v>
      </c>
      <c r="O92" s="56">
        <v>1</v>
      </c>
      <c r="P92" s="56">
        <v>0</v>
      </c>
      <c r="Q92" s="56">
        <v>1</v>
      </c>
      <c r="R92" s="56">
        <v>0</v>
      </c>
      <c r="S92" s="56">
        <v>0</v>
      </c>
      <c r="T92" s="56">
        <v>1</v>
      </c>
      <c r="U92" s="56">
        <v>3</v>
      </c>
      <c r="V92" s="56">
        <v>0</v>
      </c>
      <c r="W92" s="56">
        <v>0</v>
      </c>
      <c r="X92" s="56">
        <v>0</v>
      </c>
      <c r="Y92" s="56">
        <v>2</v>
      </c>
      <c r="Z92" s="56">
        <v>0</v>
      </c>
      <c r="AA92" s="56">
        <v>8</v>
      </c>
      <c r="AB92" s="56">
        <v>0</v>
      </c>
      <c r="AC92" s="56">
        <v>0</v>
      </c>
      <c r="AD92" s="56">
        <v>0</v>
      </c>
      <c r="AE92" s="56">
        <v>0</v>
      </c>
      <c r="AF92" s="56">
        <v>0</v>
      </c>
      <c r="AG92" s="56">
        <v>0</v>
      </c>
      <c r="AH92" s="56">
        <v>0</v>
      </c>
      <c r="AI92" s="56">
        <v>0</v>
      </c>
      <c r="AJ92" s="56">
        <v>1</v>
      </c>
      <c r="AK92" s="56">
        <v>2</v>
      </c>
      <c r="AL92" s="56">
        <v>2</v>
      </c>
      <c r="AM92" s="56">
        <v>0</v>
      </c>
      <c r="AN92" s="56">
        <v>0</v>
      </c>
      <c r="AO92" s="56">
        <v>0</v>
      </c>
      <c r="AP92" s="56">
        <v>5</v>
      </c>
      <c r="AQ92" s="56">
        <v>0</v>
      </c>
      <c r="AR92" s="56">
        <v>0</v>
      </c>
      <c r="AS92" s="56">
        <v>1</v>
      </c>
      <c r="AT92" s="56">
        <v>0</v>
      </c>
      <c r="AU92" s="56">
        <v>1</v>
      </c>
      <c r="AV92" s="56">
        <v>0</v>
      </c>
      <c r="AW92" s="56">
        <v>0</v>
      </c>
      <c r="AX92" s="56">
        <v>1</v>
      </c>
      <c r="AY92" s="56">
        <v>4</v>
      </c>
      <c r="AZ92" s="56">
        <v>2</v>
      </c>
      <c r="BA92" s="56">
        <v>2</v>
      </c>
      <c r="BB92" s="56">
        <v>0</v>
      </c>
      <c r="BC92" s="56">
        <v>2</v>
      </c>
      <c r="BD92" s="56">
        <v>0</v>
      </c>
      <c r="BE92" s="56">
        <v>13</v>
      </c>
      <c r="BF92" s="56">
        <v>1</v>
      </c>
      <c r="BG92" s="56">
        <v>0</v>
      </c>
      <c r="BH92" s="56">
        <v>0</v>
      </c>
      <c r="BI92" s="56">
        <v>0</v>
      </c>
      <c r="BJ92" s="56" t="s">
        <v>2041</v>
      </c>
      <c r="BK92" s="56">
        <v>117190</v>
      </c>
      <c r="BL92" s="56" t="s">
        <v>2042</v>
      </c>
      <c r="BM92" s="56">
        <v>214275</v>
      </c>
      <c r="BN92" s="56">
        <v>106</v>
      </c>
      <c r="BO92" s="56">
        <v>109427</v>
      </c>
      <c r="BP92" s="56">
        <v>26016</v>
      </c>
      <c r="BQ92" s="56">
        <v>6</v>
      </c>
      <c r="BR92" s="56" t="s">
        <v>558</v>
      </c>
      <c r="BS92" s="56">
        <v>166810</v>
      </c>
      <c r="BT92" s="56">
        <v>4641</v>
      </c>
      <c r="BU92" s="56">
        <v>60571</v>
      </c>
      <c r="BV92" s="56">
        <v>58780</v>
      </c>
      <c r="BW92" s="56">
        <v>27362</v>
      </c>
      <c r="BX92" s="56">
        <v>13106</v>
      </c>
      <c r="BY92" s="56">
        <v>159819</v>
      </c>
      <c r="BZ92" s="56">
        <v>6968</v>
      </c>
      <c r="CA92" s="56">
        <v>171428</v>
      </c>
      <c r="CB92" s="56">
        <v>12</v>
      </c>
      <c r="CC92" s="56">
        <v>6858</v>
      </c>
      <c r="CD92" s="56">
        <v>2173</v>
      </c>
      <c r="CE92" s="56">
        <v>3399</v>
      </c>
      <c r="CF92" s="56">
        <v>514</v>
      </c>
      <c r="CG92" s="56">
        <v>12944</v>
      </c>
      <c r="CH92" s="56">
        <v>12956</v>
      </c>
      <c r="CI92" s="56">
        <v>0</v>
      </c>
      <c r="CJ92" s="56">
        <v>4985</v>
      </c>
      <c r="CK92" s="56">
        <v>600</v>
      </c>
      <c r="CL92" s="56">
        <v>6624</v>
      </c>
      <c r="CM92" s="56">
        <v>12209</v>
      </c>
      <c r="CN92" s="56" t="s">
        <v>3612</v>
      </c>
      <c r="CO92" s="56">
        <v>12209</v>
      </c>
      <c r="CP92" s="56">
        <v>0</v>
      </c>
      <c r="CQ92" s="56">
        <v>334</v>
      </c>
      <c r="CR92" s="56">
        <v>0</v>
      </c>
      <c r="CS92" s="56">
        <v>637</v>
      </c>
      <c r="CT92" s="56">
        <v>971</v>
      </c>
      <c r="CU92" s="56">
        <v>971</v>
      </c>
      <c r="CV92" s="56">
        <v>4618</v>
      </c>
      <c r="CW92" s="56">
        <v>7375</v>
      </c>
      <c r="CX92" s="56">
        <v>668</v>
      </c>
      <c r="CY92" s="56">
        <v>2230374</v>
      </c>
      <c r="CZ92" s="56">
        <v>0</v>
      </c>
      <c r="DA92" s="56">
        <v>0</v>
      </c>
      <c r="DB92" s="56">
        <v>2.4</v>
      </c>
      <c r="DC92" s="56">
        <v>18.399999999999999</v>
      </c>
      <c r="DD92" s="56">
        <v>20.799999999999997</v>
      </c>
      <c r="DE92" s="56">
        <v>27</v>
      </c>
      <c r="DF92" s="56">
        <v>3965</v>
      </c>
      <c r="DG92" s="56">
        <v>239922</v>
      </c>
      <c r="DH92" s="56">
        <v>67551</v>
      </c>
      <c r="DI92" s="56">
        <v>101301</v>
      </c>
      <c r="DJ92" s="56">
        <v>19621</v>
      </c>
      <c r="DK92" s="56">
        <v>428395</v>
      </c>
      <c r="DL92" s="56">
        <v>10432</v>
      </c>
      <c r="DM92" s="56">
        <v>1587</v>
      </c>
      <c r="DN92" s="56">
        <v>5795</v>
      </c>
      <c r="DO92" s="56">
        <v>17814</v>
      </c>
      <c r="DP92" s="56">
        <v>10956</v>
      </c>
      <c r="DQ92" s="56">
        <v>29318</v>
      </c>
      <c r="DR92" s="56">
        <v>6674</v>
      </c>
      <c r="DS92" s="56">
        <v>2908</v>
      </c>
      <c r="DT92" s="56">
        <v>0</v>
      </c>
      <c r="DU92" s="56">
        <v>0</v>
      </c>
      <c r="DV92" s="56">
        <v>16349</v>
      </c>
      <c r="DW92" s="56">
        <v>4952</v>
      </c>
      <c r="DX92" s="56">
        <v>67</v>
      </c>
      <c r="DY92" s="56">
        <v>76</v>
      </c>
      <c r="DZ92" s="56">
        <v>87</v>
      </c>
      <c r="EA92" s="56">
        <v>101358</v>
      </c>
      <c r="EB92" s="56" t="s">
        <v>558</v>
      </c>
      <c r="EC92" s="56" t="s">
        <v>778</v>
      </c>
      <c r="ED92" s="56">
        <v>13231</v>
      </c>
      <c r="EE92" s="56">
        <v>112</v>
      </c>
      <c r="EF92" s="56">
        <v>606084</v>
      </c>
      <c r="EG92" s="56">
        <v>0</v>
      </c>
      <c r="EH92" s="56" t="s">
        <v>56</v>
      </c>
      <c r="EI92" s="56">
        <v>6</v>
      </c>
      <c r="EJ92" s="56">
        <v>138408</v>
      </c>
      <c r="EK92" s="56">
        <v>9</v>
      </c>
      <c r="EL92" s="56">
        <v>49</v>
      </c>
      <c r="EM92" s="56">
        <v>693228</v>
      </c>
      <c r="EN92" s="56">
        <v>186285</v>
      </c>
      <c r="EO92" s="56">
        <v>54</v>
      </c>
      <c r="EP92" s="56">
        <v>48840</v>
      </c>
      <c r="EQ92" s="56">
        <v>16657</v>
      </c>
      <c r="ER92" s="56">
        <v>11048</v>
      </c>
      <c r="ES92" s="56">
        <v>8785</v>
      </c>
      <c r="ET92" s="56">
        <v>7178</v>
      </c>
      <c r="EU92" s="56">
        <v>13229</v>
      </c>
      <c r="EV92" s="56">
        <v>0</v>
      </c>
      <c r="EW92" s="56">
        <v>7278</v>
      </c>
      <c r="EX92" s="56">
        <v>4229</v>
      </c>
      <c r="EY92" s="56">
        <v>9607</v>
      </c>
      <c r="EZ92" s="56" t="s">
        <v>3613</v>
      </c>
      <c r="FA92" s="56" t="s">
        <v>3613</v>
      </c>
      <c r="FB92" s="56">
        <v>0</v>
      </c>
      <c r="FC92" s="56">
        <v>0</v>
      </c>
      <c r="FD92" s="56">
        <v>0</v>
      </c>
      <c r="FE92" s="56">
        <v>0</v>
      </c>
      <c r="FF92" s="56">
        <v>0</v>
      </c>
      <c r="FG92" s="56">
        <v>126905</v>
      </c>
      <c r="FH92" s="56">
        <v>57703</v>
      </c>
      <c r="FI92" s="56">
        <v>33905</v>
      </c>
      <c r="FJ92" s="56">
        <v>11923</v>
      </c>
      <c r="FK92" s="56">
        <v>0</v>
      </c>
      <c r="FL92" s="56">
        <v>109391</v>
      </c>
      <c r="FM92" s="56">
        <v>1219340</v>
      </c>
      <c r="FN92" s="56">
        <v>6677</v>
      </c>
      <c r="FO92" s="56">
        <v>4451</v>
      </c>
      <c r="FP92" s="56">
        <v>4285</v>
      </c>
      <c r="FQ92" s="56">
        <v>10823</v>
      </c>
      <c r="FR92" s="56">
        <v>0</v>
      </c>
      <c r="FS92" s="56">
        <v>0</v>
      </c>
      <c r="FT92" s="56">
        <v>0</v>
      </c>
      <c r="FU92" s="56">
        <v>65799</v>
      </c>
      <c r="FV92" s="56">
        <v>54200</v>
      </c>
      <c r="FW92" s="56">
        <v>146235</v>
      </c>
      <c r="FX92" s="56">
        <v>1073105</v>
      </c>
      <c r="FY92" s="56">
        <v>110707</v>
      </c>
      <c r="FZ92" s="56">
        <v>742751</v>
      </c>
      <c r="GA92" s="56">
        <v>162937</v>
      </c>
      <c r="GB92" s="56">
        <v>117000</v>
      </c>
      <c r="GC92" s="56">
        <v>283537</v>
      </c>
      <c r="GD92" s="56">
        <v>1306225</v>
      </c>
      <c r="GE92" s="56">
        <v>154364</v>
      </c>
      <c r="GF92" s="56">
        <v>1151861</v>
      </c>
      <c r="GG92" s="56" t="s">
        <v>558</v>
      </c>
      <c r="GH92" s="56">
        <v>0</v>
      </c>
      <c r="GI92" s="56">
        <v>0</v>
      </c>
      <c r="GJ92" s="56">
        <v>0</v>
      </c>
      <c r="GK92" s="56">
        <v>0</v>
      </c>
      <c r="GL92" s="56">
        <v>0</v>
      </c>
      <c r="GM92" s="56">
        <v>0</v>
      </c>
      <c r="GN92" s="56">
        <v>0</v>
      </c>
      <c r="GO92" s="56" t="s">
        <v>558</v>
      </c>
      <c r="GP92" s="56" t="s">
        <v>558</v>
      </c>
      <c r="GQ92" s="56" t="s">
        <v>558</v>
      </c>
      <c r="GR92" s="56" t="s">
        <v>558</v>
      </c>
      <c r="GS92" s="56" t="s">
        <v>558</v>
      </c>
      <c r="GT92" s="56" t="s">
        <v>7465</v>
      </c>
      <c r="GU92" s="56" t="s">
        <v>558</v>
      </c>
      <c r="GV92" s="56" t="s">
        <v>558</v>
      </c>
      <c r="GW92" s="56">
        <v>8</v>
      </c>
      <c r="GX92" s="56">
        <v>5</v>
      </c>
      <c r="GY92" s="56">
        <v>8</v>
      </c>
      <c r="GZ92" s="56">
        <v>5</v>
      </c>
      <c r="HA92" s="56">
        <v>0</v>
      </c>
      <c r="HB92" s="56">
        <v>0</v>
      </c>
      <c r="HD92" s="56" t="str">
        <f t="shared" si="3"/>
        <v>..</v>
      </c>
      <c r="HE92" s="56">
        <f t="shared" si="4"/>
        <v>971</v>
      </c>
      <c r="HF92" s="56">
        <f t="shared" si="5"/>
        <v>17814</v>
      </c>
    </row>
    <row r="93" spans="1:214" ht="12.75" customHeight="1" x14ac:dyDescent="0.3">
      <c r="A93" s="56" t="s">
        <v>142</v>
      </c>
      <c r="B93" s="56">
        <v>6</v>
      </c>
      <c r="C93" s="56" t="s">
        <v>242</v>
      </c>
      <c r="D93" s="56" t="s">
        <v>3750</v>
      </c>
      <c r="E93" s="56" t="s">
        <v>932</v>
      </c>
      <c r="F93" s="56" t="s">
        <v>907</v>
      </c>
      <c r="G93" s="56">
        <v>16</v>
      </c>
      <c r="H93" s="56">
        <v>53</v>
      </c>
      <c r="I93" s="56" t="s">
        <v>6841</v>
      </c>
      <c r="J93" s="56" t="s">
        <v>39</v>
      </c>
      <c r="L93" s="56" t="s">
        <v>456</v>
      </c>
      <c r="M93" s="56" t="s">
        <v>558</v>
      </c>
      <c r="N93" s="56" t="s">
        <v>558</v>
      </c>
      <c r="O93" s="56" t="s">
        <v>558</v>
      </c>
      <c r="P93" s="56" t="s">
        <v>558</v>
      </c>
      <c r="Q93" s="56" t="s">
        <v>558</v>
      </c>
      <c r="R93" s="56" t="s">
        <v>558</v>
      </c>
      <c r="S93" s="56" t="s">
        <v>558</v>
      </c>
      <c r="T93" s="56" t="s">
        <v>558</v>
      </c>
      <c r="U93" s="56" t="s">
        <v>558</v>
      </c>
      <c r="V93" s="56" t="s">
        <v>558</v>
      </c>
      <c r="W93" s="56" t="s">
        <v>558</v>
      </c>
      <c r="X93" s="56" t="s">
        <v>558</v>
      </c>
      <c r="Y93" s="56" t="s">
        <v>558</v>
      </c>
      <c r="Z93" s="56" t="s">
        <v>558</v>
      </c>
      <c r="AA93" s="56" t="s">
        <v>558</v>
      </c>
      <c r="AB93" s="56" t="s">
        <v>558</v>
      </c>
      <c r="AC93" s="56" t="s">
        <v>558</v>
      </c>
      <c r="AD93" s="56" t="s">
        <v>558</v>
      </c>
      <c r="AE93" s="56" t="s">
        <v>558</v>
      </c>
      <c r="AF93" s="56" t="s">
        <v>558</v>
      </c>
      <c r="AG93" s="56" t="s">
        <v>558</v>
      </c>
      <c r="AH93" s="56" t="s">
        <v>558</v>
      </c>
      <c r="AI93" s="56" t="s">
        <v>558</v>
      </c>
      <c r="AJ93" s="56" t="s">
        <v>558</v>
      </c>
      <c r="AK93" s="56" t="s">
        <v>558</v>
      </c>
      <c r="AL93" s="56" t="s">
        <v>558</v>
      </c>
      <c r="AM93" s="56" t="s">
        <v>558</v>
      </c>
      <c r="AN93" s="56" t="s">
        <v>558</v>
      </c>
      <c r="AO93" s="56" t="s">
        <v>558</v>
      </c>
      <c r="AP93" s="56" t="s">
        <v>558</v>
      </c>
      <c r="AQ93" s="56" t="s">
        <v>558</v>
      </c>
      <c r="AR93" s="56" t="s">
        <v>558</v>
      </c>
      <c r="AS93" s="56" t="s">
        <v>558</v>
      </c>
      <c r="AT93" s="56" t="s">
        <v>558</v>
      </c>
      <c r="AU93" s="56" t="s">
        <v>558</v>
      </c>
      <c r="AV93" s="56" t="s">
        <v>558</v>
      </c>
      <c r="AW93" s="56" t="s">
        <v>558</v>
      </c>
      <c r="AX93" s="56" t="s">
        <v>558</v>
      </c>
      <c r="AY93" s="56" t="s">
        <v>558</v>
      </c>
      <c r="AZ93" s="56" t="s">
        <v>558</v>
      </c>
      <c r="BA93" s="56" t="s">
        <v>558</v>
      </c>
      <c r="BB93" s="56" t="s">
        <v>558</v>
      </c>
      <c r="BC93" s="56" t="s">
        <v>558</v>
      </c>
      <c r="BD93" s="56" t="s">
        <v>558</v>
      </c>
      <c r="BE93" s="56" t="s">
        <v>558</v>
      </c>
      <c r="BF93" s="56" t="s">
        <v>558</v>
      </c>
      <c r="BG93" s="56" t="s">
        <v>558</v>
      </c>
      <c r="BH93" s="56" t="s">
        <v>558</v>
      </c>
      <c r="BI93" s="56" t="s">
        <v>558</v>
      </c>
      <c r="BJ93" s="56" t="s">
        <v>558</v>
      </c>
      <c r="BK93" s="56" t="s">
        <v>558</v>
      </c>
      <c r="BL93" s="56" t="s">
        <v>558</v>
      </c>
      <c r="BM93" s="56" t="s">
        <v>558</v>
      </c>
      <c r="BN93" s="56" t="s">
        <v>558</v>
      </c>
      <c r="BO93" s="56" t="s">
        <v>558</v>
      </c>
      <c r="BP93" s="56" t="s">
        <v>558</v>
      </c>
      <c r="BQ93" s="56" t="s">
        <v>558</v>
      </c>
      <c r="BR93" s="56" t="s">
        <v>558</v>
      </c>
      <c r="BS93" s="56" t="s">
        <v>558</v>
      </c>
      <c r="BT93" s="56" t="s">
        <v>558</v>
      </c>
      <c r="BU93" s="56" t="s">
        <v>558</v>
      </c>
      <c r="BV93" s="56" t="s">
        <v>558</v>
      </c>
      <c r="BW93" s="56" t="s">
        <v>558</v>
      </c>
      <c r="BX93" s="56" t="s">
        <v>558</v>
      </c>
      <c r="BY93" s="56" t="s">
        <v>558</v>
      </c>
      <c r="BZ93" s="56" t="s">
        <v>558</v>
      </c>
      <c r="CA93" s="56" t="s">
        <v>558</v>
      </c>
      <c r="CB93" s="56" t="s">
        <v>558</v>
      </c>
      <c r="CC93" s="56" t="s">
        <v>558</v>
      </c>
      <c r="CD93" s="56" t="s">
        <v>558</v>
      </c>
      <c r="CE93" s="56" t="s">
        <v>558</v>
      </c>
      <c r="CF93" s="56" t="s">
        <v>558</v>
      </c>
      <c r="CG93" s="56" t="s">
        <v>558</v>
      </c>
      <c r="CH93" s="56" t="s">
        <v>558</v>
      </c>
      <c r="CI93" s="56" t="s">
        <v>558</v>
      </c>
      <c r="CJ93" s="56" t="s">
        <v>558</v>
      </c>
      <c r="CK93" s="56" t="s">
        <v>558</v>
      </c>
      <c r="CL93" s="56" t="s">
        <v>558</v>
      </c>
      <c r="CM93" s="56" t="s">
        <v>558</v>
      </c>
      <c r="CN93" s="56" t="s">
        <v>558</v>
      </c>
      <c r="CO93" s="56" t="s">
        <v>558</v>
      </c>
      <c r="CP93" s="56" t="s">
        <v>558</v>
      </c>
      <c r="CQ93" s="56" t="s">
        <v>558</v>
      </c>
      <c r="CR93" s="56" t="s">
        <v>558</v>
      </c>
      <c r="CS93" s="56" t="s">
        <v>558</v>
      </c>
      <c r="CT93" s="56" t="s">
        <v>558</v>
      </c>
      <c r="CU93" s="56" t="s">
        <v>558</v>
      </c>
      <c r="CV93" s="56" t="s">
        <v>558</v>
      </c>
      <c r="CW93" s="56" t="s">
        <v>558</v>
      </c>
      <c r="CX93" s="56" t="s">
        <v>558</v>
      </c>
      <c r="CY93" s="56" t="s">
        <v>558</v>
      </c>
      <c r="CZ93" s="56" t="s">
        <v>558</v>
      </c>
      <c r="DA93" s="56" t="s">
        <v>558</v>
      </c>
      <c r="DB93" s="56" t="s">
        <v>558</v>
      </c>
      <c r="DC93" s="56" t="s">
        <v>558</v>
      </c>
      <c r="DD93" s="56" t="s">
        <v>558</v>
      </c>
      <c r="DE93" s="56" t="s">
        <v>558</v>
      </c>
      <c r="DF93" s="56" t="s">
        <v>558</v>
      </c>
      <c r="DG93" s="56" t="s">
        <v>558</v>
      </c>
      <c r="DH93" s="56" t="s">
        <v>558</v>
      </c>
      <c r="DI93" s="56" t="s">
        <v>558</v>
      </c>
      <c r="DJ93" s="56" t="s">
        <v>558</v>
      </c>
      <c r="DK93" s="56" t="s">
        <v>558</v>
      </c>
      <c r="DL93" s="56" t="s">
        <v>558</v>
      </c>
      <c r="DM93" s="56" t="s">
        <v>558</v>
      </c>
      <c r="DN93" s="56" t="s">
        <v>558</v>
      </c>
      <c r="DO93" s="56" t="s">
        <v>558</v>
      </c>
      <c r="DP93" s="56" t="s">
        <v>558</v>
      </c>
      <c r="DQ93" s="56" t="s">
        <v>558</v>
      </c>
      <c r="DR93" s="56" t="s">
        <v>558</v>
      </c>
      <c r="DS93" s="56" t="s">
        <v>558</v>
      </c>
      <c r="DT93" s="56" t="s">
        <v>558</v>
      </c>
      <c r="DU93" s="56" t="s">
        <v>558</v>
      </c>
      <c r="DV93" s="56" t="s">
        <v>558</v>
      </c>
      <c r="DW93" s="56" t="s">
        <v>558</v>
      </c>
      <c r="DX93" s="56" t="s">
        <v>558</v>
      </c>
      <c r="DY93" s="56" t="s">
        <v>558</v>
      </c>
      <c r="DZ93" s="56" t="s">
        <v>558</v>
      </c>
      <c r="EA93" s="56" t="s">
        <v>558</v>
      </c>
      <c r="EB93" s="56" t="s">
        <v>558</v>
      </c>
      <c r="EC93" s="56" t="s">
        <v>558</v>
      </c>
      <c r="ED93" s="56" t="s">
        <v>558</v>
      </c>
      <c r="EE93" s="56" t="s">
        <v>558</v>
      </c>
      <c r="EF93" s="56" t="s">
        <v>558</v>
      </c>
      <c r="EG93" s="56" t="s">
        <v>558</v>
      </c>
      <c r="EH93" s="56" t="s">
        <v>558</v>
      </c>
      <c r="EI93" s="56" t="s">
        <v>558</v>
      </c>
      <c r="EJ93" s="56" t="s">
        <v>558</v>
      </c>
      <c r="EK93" s="56" t="s">
        <v>558</v>
      </c>
      <c r="EL93" s="56" t="s">
        <v>558</v>
      </c>
      <c r="EM93" s="56" t="s">
        <v>558</v>
      </c>
      <c r="EN93" s="56" t="s">
        <v>558</v>
      </c>
      <c r="EO93" s="56" t="s">
        <v>558</v>
      </c>
      <c r="EP93" s="56" t="s">
        <v>558</v>
      </c>
      <c r="EQ93" s="56" t="s">
        <v>558</v>
      </c>
      <c r="ER93" s="56" t="s">
        <v>558</v>
      </c>
      <c r="ES93" s="56" t="s">
        <v>558</v>
      </c>
      <c r="ET93" s="56" t="s">
        <v>558</v>
      </c>
      <c r="EU93" s="56" t="s">
        <v>558</v>
      </c>
      <c r="EV93" s="56" t="s">
        <v>558</v>
      </c>
      <c r="EW93" s="56" t="s">
        <v>558</v>
      </c>
      <c r="EX93" s="56" t="s">
        <v>558</v>
      </c>
      <c r="EY93" s="56" t="s">
        <v>558</v>
      </c>
      <c r="EZ93" s="56" t="s">
        <v>558</v>
      </c>
      <c r="FA93" s="56" t="s">
        <v>558</v>
      </c>
      <c r="FB93" s="56" t="s">
        <v>558</v>
      </c>
      <c r="FC93" s="56" t="s">
        <v>558</v>
      </c>
      <c r="FD93" s="56" t="s">
        <v>558</v>
      </c>
      <c r="FE93" s="56" t="s">
        <v>558</v>
      </c>
      <c r="FF93" s="56" t="s">
        <v>558</v>
      </c>
      <c r="FG93" s="56" t="s">
        <v>558</v>
      </c>
      <c r="FH93" s="56" t="s">
        <v>558</v>
      </c>
      <c r="FI93" s="56" t="s">
        <v>558</v>
      </c>
      <c r="FJ93" s="56" t="s">
        <v>558</v>
      </c>
      <c r="FK93" s="56" t="s">
        <v>558</v>
      </c>
      <c r="FL93" s="56" t="s">
        <v>558</v>
      </c>
      <c r="FM93" s="56" t="s">
        <v>558</v>
      </c>
      <c r="FN93" s="56" t="s">
        <v>558</v>
      </c>
      <c r="FO93" s="56" t="s">
        <v>558</v>
      </c>
      <c r="FP93" s="56" t="s">
        <v>558</v>
      </c>
      <c r="FQ93" s="56" t="s">
        <v>558</v>
      </c>
      <c r="FR93" s="56" t="s">
        <v>558</v>
      </c>
      <c r="FS93" s="56" t="s">
        <v>558</v>
      </c>
      <c r="FT93" s="56" t="s">
        <v>558</v>
      </c>
      <c r="FU93" s="56" t="s">
        <v>558</v>
      </c>
      <c r="FV93" s="56" t="s">
        <v>558</v>
      </c>
      <c r="FW93" s="56" t="s">
        <v>558</v>
      </c>
      <c r="FX93" s="56" t="s">
        <v>558</v>
      </c>
      <c r="FY93" s="56" t="s">
        <v>558</v>
      </c>
      <c r="FZ93" s="56" t="s">
        <v>558</v>
      </c>
      <c r="GA93" s="56" t="s">
        <v>558</v>
      </c>
      <c r="GB93" s="56" t="s">
        <v>558</v>
      </c>
      <c r="GC93" s="56" t="s">
        <v>558</v>
      </c>
      <c r="GD93" s="56" t="s">
        <v>558</v>
      </c>
      <c r="GE93" s="56" t="s">
        <v>558</v>
      </c>
      <c r="GF93" s="56" t="s">
        <v>558</v>
      </c>
      <c r="GG93" s="56" t="s">
        <v>558</v>
      </c>
      <c r="GH93" s="56" t="s">
        <v>558</v>
      </c>
      <c r="GI93" s="56" t="s">
        <v>558</v>
      </c>
      <c r="GJ93" s="56" t="s">
        <v>558</v>
      </c>
      <c r="GK93" s="56" t="s">
        <v>558</v>
      </c>
      <c r="GL93" s="56" t="s">
        <v>558</v>
      </c>
      <c r="GM93" s="56" t="s">
        <v>558</v>
      </c>
      <c r="GN93" s="56" t="s">
        <v>558</v>
      </c>
      <c r="GO93" s="56" t="s">
        <v>558</v>
      </c>
      <c r="GP93" s="56" t="s">
        <v>558</v>
      </c>
      <c r="GQ93" s="56" t="s">
        <v>558</v>
      </c>
      <c r="GR93" s="56" t="s">
        <v>558</v>
      </c>
      <c r="GS93" s="56" t="s">
        <v>558</v>
      </c>
      <c r="GT93" s="56" t="s">
        <v>558</v>
      </c>
      <c r="GU93" s="56" t="s">
        <v>558</v>
      </c>
      <c r="GV93" s="56" t="s">
        <v>558</v>
      </c>
      <c r="GW93" s="56" t="s">
        <v>558</v>
      </c>
      <c r="GX93" s="56" t="s">
        <v>558</v>
      </c>
      <c r="GY93" s="56" t="s">
        <v>558</v>
      </c>
      <c r="GZ93" s="56" t="s">
        <v>558</v>
      </c>
      <c r="HA93" s="56" t="s">
        <v>558</v>
      </c>
      <c r="HB93" s="56" t="s">
        <v>558</v>
      </c>
      <c r="HD93" s="56" t="str">
        <f t="shared" si="3"/>
        <v>..</v>
      </c>
      <c r="HE93" s="56" t="str">
        <f t="shared" si="4"/>
        <v>..</v>
      </c>
      <c r="HF93" s="56" t="str">
        <f t="shared" si="5"/>
        <v>..</v>
      </c>
    </row>
    <row r="94" spans="1:214" ht="12.75" customHeight="1" x14ac:dyDescent="0.3">
      <c r="A94" s="56" t="s">
        <v>142</v>
      </c>
      <c r="B94" s="56">
        <v>7</v>
      </c>
      <c r="C94" s="56" t="s">
        <v>242</v>
      </c>
      <c r="D94" s="56" t="s">
        <v>3751</v>
      </c>
      <c r="E94" s="56" t="s">
        <v>933</v>
      </c>
      <c r="F94" s="56" t="s">
        <v>907</v>
      </c>
      <c r="G94" s="56">
        <v>23.5</v>
      </c>
      <c r="H94" s="56">
        <v>68.5</v>
      </c>
      <c r="I94" s="56" t="s">
        <v>6841</v>
      </c>
      <c r="J94" s="56" t="s">
        <v>39</v>
      </c>
      <c r="L94" s="56" t="s">
        <v>238</v>
      </c>
      <c r="M94" s="56">
        <v>2</v>
      </c>
      <c r="N94" s="56">
        <v>1</v>
      </c>
      <c r="O94" s="56">
        <v>5</v>
      </c>
      <c r="P94" s="56">
        <v>4</v>
      </c>
      <c r="Q94" s="56">
        <v>3</v>
      </c>
      <c r="R94" s="56">
        <v>0</v>
      </c>
      <c r="S94" s="56">
        <v>0</v>
      </c>
      <c r="T94" s="56">
        <v>1</v>
      </c>
      <c r="U94" s="56">
        <v>0</v>
      </c>
      <c r="V94" s="56">
        <v>0</v>
      </c>
      <c r="W94" s="56">
        <v>0</v>
      </c>
      <c r="X94" s="56">
        <v>0</v>
      </c>
      <c r="Y94" s="56">
        <v>0</v>
      </c>
      <c r="Z94" s="56">
        <v>0</v>
      </c>
      <c r="AA94" s="56">
        <v>16</v>
      </c>
      <c r="AB94" s="56">
        <v>0</v>
      </c>
      <c r="AC94" s="56">
        <v>0</v>
      </c>
      <c r="AD94" s="56">
        <v>0</v>
      </c>
      <c r="AE94" s="56">
        <v>0</v>
      </c>
      <c r="AF94" s="56">
        <v>1</v>
      </c>
      <c r="AG94" s="56">
        <v>0</v>
      </c>
      <c r="AH94" s="56">
        <v>0</v>
      </c>
      <c r="AI94" s="56">
        <v>0</v>
      </c>
      <c r="AJ94" s="56">
        <v>0</v>
      </c>
      <c r="AK94" s="56">
        <v>0</v>
      </c>
      <c r="AL94" s="56">
        <v>0</v>
      </c>
      <c r="AM94" s="56">
        <v>2</v>
      </c>
      <c r="AN94" s="56">
        <v>0</v>
      </c>
      <c r="AO94" s="56">
        <v>0</v>
      </c>
      <c r="AP94" s="56">
        <v>3</v>
      </c>
      <c r="AQ94" s="56">
        <v>2</v>
      </c>
      <c r="AR94" s="56">
        <v>1</v>
      </c>
      <c r="AS94" s="56">
        <v>5</v>
      </c>
      <c r="AT94" s="56">
        <v>4</v>
      </c>
      <c r="AU94" s="56">
        <v>4</v>
      </c>
      <c r="AV94" s="56">
        <v>0</v>
      </c>
      <c r="AW94" s="56">
        <v>0</v>
      </c>
      <c r="AX94" s="56">
        <v>1</v>
      </c>
      <c r="AY94" s="56">
        <v>0</v>
      </c>
      <c r="AZ94" s="56">
        <v>0</v>
      </c>
      <c r="BA94" s="56">
        <v>0</v>
      </c>
      <c r="BB94" s="56">
        <v>2</v>
      </c>
      <c r="BC94" s="56">
        <v>0</v>
      </c>
      <c r="BD94" s="56">
        <v>0</v>
      </c>
      <c r="BE94" s="56">
        <v>19</v>
      </c>
      <c r="BF94" s="56">
        <v>1</v>
      </c>
      <c r="BG94" s="56">
        <v>0</v>
      </c>
      <c r="BH94" s="56">
        <v>0</v>
      </c>
      <c r="BI94" s="56">
        <v>0</v>
      </c>
      <c r="BJ94" s="56" t="s">
        <v>3648</v>
      </c>
      <c r="BK94" s="56">
        <v>111947</v>
      </c>
      <c r="BL94" s="56" t="s">
        <v>3648</v>
      </c>
      <c r="BM94" s="56">
        <v>292524</v>
      </c>
      <c r="BN94" s="56">
        <v>170</v>
      </c>
      <c r="BO94" s="56" t="s">
        <v>558</v>
      </c>
      <c r="BP94" s="56">
        <v>170870</v>
      </c>
      <c r="BQ94" s="56">
        <v>16</v>
      </c>
      <c r="BR94" s="56">
        <v>99298</v>
      </c>
      <c r="BS94" s="56">
        <v>583137</v>
      </c>
      <c r="BT94" s="56">
        <v>10713</v>
      </c>
      <c r="BU94" s="56">
        <v>117021</v>
      </c>
      <c r="BV94" s="56">
        <v>128299</v>
      </c>
      <c r="BW94" s="56">
        <v>200680</v>
      </c>
      <c r="BX94" s="56">
        <v>44328</v>
      </c>
      <c r="BY94" s="56">
        <v>490328</v>
      </c>
      <c r="BZ94" s="56">
        <v>26253</v>
      </c>
      <c r="CA94" s="56">
        <v>527294</v>
      </c>
      <c r="CB94" s="56">
        <v>596</v>
      </c>
      <c r="CC94" s="56">
        <v>9391</v>
      </c>
      <c r="CD94" s="56">
        <v>5744</v>
      </c>
      <c r="CE94" s="56">
        <v>24116</v>
      </c>
      <c r="CF94" s="56">
        <v>4783</v>
      </c>
      <c r="CG94" s="56">
        <v>44034</v>
      </c>
      <c r="CH94" s="56">
        <v>44630</v>
      </c>
      <c r="CI94" s="56">
        <v>142</v>
      </c>
      <c r="CJ94" s="56">
        <v>10911</v>
      </c>
      <c r="CK94" s="56">
        <v>350</v>
      </c>
      <c r="CL94" s="56">
        <v>22979</v>
      </c>
      <c r="CM94" s="56">
        <v>34240</v>
      </c>
      <c r="CN94" s="56">
        <v>15301</v>
      </c>
      <c r="CO94" s="56">
        <v>49683</v>
      </c>
      <c r="CP94" s="56">
        <v>2</v>
      </c>
      <c r="CQ94" s="56">
        <v>766</v>
      </c>
      <c r="CR94" s="56">
        <v>30</v>
      </c>
      <c r="CS94" s="56">
        <v>659</v>
      </c>
      <c r="CT94" s="56">
        <v>1455</v>
      </c>
      <c r="CU94" s="56">
        <v>1457</v>
      </c>
      <c r="CV94" s="56">
        <v>6081</v>
      </c>
      <c r="CW94" s="56">
        <v>147</v>
      </c>
      <c r="CX94" s="56">
        <v>977</v>
      </c>
      <c r="CY94" s="56">
        <v>0</v>
      </c>
      <c r="CZ94" s="56">
        <v>0</v>
      </c>
      <c r="DA94" s="56">
        <v>0</v>
      </c>
      <c r="DB94" s="56">
        <v>10</v>
      </c>
      <c r="DC94" s="56">
        <v>69</v>
      </c>
      <c r="DD94" s="56">
        <v>79</v>
      </c>
      <c r="DE94" s="56">
        <v>253</v>
      </c>
      <c r="DF94" s="56" t="s">
        <v>558</v>
      </c>
      <c r="DG94" s="56">
        <v>188545</v>
      </c>
      <c r="DH94" s="56">
        <v>144645</v>
      </c>
      <c r="DI94" s="56">
        <v>376116</v>
      </c>
      <c r="DJ94" s="56">
        <v>50800</v>
      </c>
      <c r="DK94" s="56">
        <v>760106</v>
      </c>
      <c r="DL94" s="56">
        <v>7659</v>
      </c>
      <c r="DM94" s="56">
        <v>1084</v>
      </c>
      <c r="DN94" s="56">
        <v>10929</v>
      </c>
      <c r="DO94" s="56">
        <v>19672</v>
      </c>
      <c r="DP94" s="56">
        <v>12214</v>
      </c>
      <c r="DQ94" s="56">
        <v>8712</v>
      </c>
      <c r="DR94" s="56">
        <v>4951</v>
      </c>
      <c r="DS94" s="56">
        <v>0</v>
      </c>
      <c r="DT94" s="56">
        <v>0</v>
      </c>
      <c r="DU94" s="56">
        <v>0</v>
      </c>
      <c r="DV94" s="56">
        <v>37077</v>
      </c>
      <c r="DW94" s="56" t="s">
        <v>558</v>
      </c>
      <c r="DX94" s="56">
        <v>76</v>
      </c>
      <c r="DY94" s="56">
        <v>86</v>
      </c>
      <c r="DZ94" s="56">
        <v>93</v>
      </c>
      <c r="EA94" s="56">
        <v>297091</v>
      </c>
      <c r="EB94" s="56" t="s">
        <v>558</v>
      </c>
      <c r="EC94" s="56" t="s">
        <v>56</v>
      </c>
      <c r="ED94" s="56">
        <v>65090</v>
      </c>
      <c r="EE94" s="56">
        <v>70</v>
      </c>
      <c r="EF94" s="56">
        <v>1818547</v>
      </c>
      <c r="EG94" s="56" t="s">
        <v>558</v>
      </c>
      <c r="EH94" s="56" t="s">
        <v>558</v>
      </c>
      <c r="EI94" s="56">
        <v>16</v>
      </c>
      <c r="EJ94" s="56">
        <v>105494</v>
      </c>
      <c r="EK94" s="56">
        <v>39</v>
      </c>
      <c r="EL94" s="56">
        <v>20</v>
      </c>
      <c r="EM94" s="56">
        <v>1865211</v>
      </c>
      <c r="EN94" s="56">
        <v>555908</v>
      </c>
      <c r="EO94" s="56">
        <v>9702.25</v>
      </c>
      <c r="EP94" s="56">
        <v>58911</v>
      </c>
      <c r="EQ94" s="56">
        <v>30200</v>
      </c>
      <c r="ER94" s="56">
        <v>89952.71</v>
      </c>
      <c r="ES94" s="56">
        <v>25003.62</v>
      </c>
      <c r="ET94" s="56">
        <v>41985</v>
      </c>
      <c r="EU94" s="56">
        <v>31138.91</v>
      </c>
      <c r="EV94" s="56">
        <v>85.57</v>
      </c>
      <c r="EW94" s="56">
        <v>8748.26</v>
      </c>
      <c r="EX94" s="56">
        <v>19116.04</v>
      </c>
      <c r="EY94" s="56">
        <v>6994</v>
      </c>
      <c r="EZ94" s="56">
        <v>3785</v>
      </c>
      <c r="FA94" s="56">
        <v>0</v>
      </c>
      <c r="FB94" s="56">
        <v>0</v>
      </c>
      <c r="FC94" s="56">
        <v>0</v>
      </c>
      <c r="FD94" s="56">
        <v>14740</v>
      </c>
      <c r="FE94" s="56">
        <v>12629</v>
      </c>
      <c r="FF94" s="56">
        <v>0</v>
      </c>
      <c r="FG94" s="56">
        <v>352991.36</v>
      </c>
      <c r="FH94" s="56">
        <v>35597</v>
      </c>
      <c r="FI94" s="56">
        <v>33389</v>
      </c>
      <c r="FJ94" s="56">
        <v>6860</v>
      </c>
      <c r="FK94" s="56">
        <v>0</v>
      </c>
      <c r="FL94" s="56">
        <v>32895</v>
      </c>
      <c r="FM94" s="56">
        <v>2882851.36</v>
      </c>
      <c r="FN94" s="56">
        <v>18204</v>
      </c>
      <c r="FO94" s="56">
        <v>274</v>
      </c>
      <c r="FP94" s="56">
        <v>0</v>
      </c>
      <c r="FQ94" s="56">
        <v>12283</v>
      </c>
      <c r="FR94" s="56">
        <v>0</v>
      </c>
      <c r="FS94" s="56">
        <v>66060</v>
      </c>
      <c r="FT94" s="56">
        <v>0</v>
      </c>
      <c r="FU94" s="56">
        <v>57276</v>
      </c>
      <c r="FV94" s="56">
        <v>0</v>
      </c>
      <c r="FW94" s="56">
        <v>154097</v>
      </c>
      <c r="FX94" s="56">
        <v>2728754.36</v>
      </c>
      <c r="FY94" s="56" t="s">
        <v>558</v>
      </c>
      <c r="FZ94" s="56">
        <v>1900000</v>
      </c>
      <c r="GA94" s="56">
        <v>500000</v>
      </c>
      <c r="GB94" s="56">
        <v>385500</v>
      </c>
      <c r="GC94" s="56">
        <v>125000</v>
      </c>
      <c r="GD94" s="56">
        <v>2910500</v>
      </c>
      <c r="GE94" s="56">
        <v>225000</v>
      </c>
      <c r="GF94" s="56">
        <v>2685500</v>
      </c>
      <c r="GG94" s="56" t="s">
        <v>558</v>
      </c>
      <c r="GH94" s="56">
        <v>0</v>
      </c>
      <c r="GI94" s="56">
        <v>0</v>
      </c>
      <c r="GJ94" s="56">
        <v>130000</v>
      </c>
      <c r="GK94" s="56">
        <v>0</v>
      </c>
      <c r="GL94" s="56">
        <v>0</v>
      </c>
      <c r="GM94" s="56">
        <v>0</v>
      </c>
      <c r="GN94" s="56">
        <v>130000</v>
      </c>
      <c r="GO94" s="56" t="s">
        <v>558</v>
      </c>
      <c r="GP94" s="56" t="s">
        <v>558</v>
      </c>
      <c r="GQ94" s="56" t="s">
        <v>558</v>
      </c>
      <c r="GR94" s="56" t="s">
        <v>3630</v>
      </c>
      <c r="GS94" s="56" t="s">
        <v>558</v>
      </c>
      <c r="GT94" s="56" t="s">
        <v>558</v>
      </c>
      <c r="GU94" s="56" t="s">
        <v>558</v>
      </c>
      <c r="GV94" s="56" t="s">
        <v>7466</v>
      </c>
      <c r="GW94" s="56">
        <v>16</v>
      </c>
      <c r="GX94" s="56">
        <v>3</v>
      </c>
      <c r="GY94" s="56">
        <v>18</v>
      </c>
      <c r="GZ94" s="56">
        <v>1</v>
      </c>
      <c r="HA94" s="56">
        <v>0</v>
      </c>
      <c r="HB94" s="56">
        <v>0</v>
      </c>
      <c r="HD94" s="56">
        <f t="shared" si="3"/>
        <v>49683</v>
      </c>
      <c r="HE94" s="56">
        <f t="shared" si="4"/>
        <v>1457</v>
      </c>
      <c r="HF94" s="56">
        <f t="shared" si="5"/>
        <v>19672</v>
      </c>
    </row>
    <row r="95" spans="1:214" ht="12.75" customHeight="1" x14ac:dyDescent="0.3">
      <c r="A95" s="56" t="s">
        <v>142</v>
      </c>
      <c r="B95" s="56">
        <v>8</v>
      </c>
      <c r="C95" s="56" t="s">
        <v>242</v>
      </c>
      <c r="D95" s="56" t="s">
        <v>3752</v>
      </c>
      <c r="E95" s="56" t="s">
        <v>934</v>
      </c>
      <c r="F95" s="56" t="s">
        <v>907</v>
      </c>
      <c r="G95" s="56">
        <v>15.5</v>
      </c>
      <c r="H95" s="56">
        <v>53.5</v>
      </c>
      <c r="I95" s="56" t="s">
        <v>6841</v>
      </c>
      <c r="J95" s="56" t="s">
        <v>39</v>
      </c>
      <c r="L95" s="56" t="s">
        <v>181</v>
      </c>
      <c r="M95" s="56">
        <v>0</v>
      </c>
      <c r="N95" s="56">
        <v>1</v>
      </c>
      <c r="O95" s="56">
        <v>1</v>
      </c>
      <c r="P95" s="56">
        <v>0</v>
      </c>
      <c r="Q95" s="56">
        <v>1</v>
      </c>
      <c r="R95" s="56">
        <v>1</v>
      </c>
      <c r="S95" s="56">
        <v>1</v>
      </c>
      <c r="T95" s="56">
        <v>0</v>
      </c>
      <c r="U95" s="56">
        <v>1</v>
      </c>
      <c r="V95" s="56">
        <v>0</v>
      </c>
      <c r="W95" s="56">
        <v>0</v>
      </c>
      <c r="X95" s="56">
        <v>0</v>
      </c>
      <c r="Y95" s="56">
        <v>0</v>
      </c>
      <c r="Z95" s="56">
        <v>0</v>
      </c>
      <c r="AA95" s="56">
        <v>6</v>
      </c>
      <c r="AB95" s="56">
        <v>0</v>
      </c>
      <c r="AC95" s="56">
        <v>0</v>
      </c>
      <c r="AD95" s="56">
        <v>0</v>
      </c>
      <c r="AE95" s="56">
        <v>0</v>
      </c>
      <c r="AF95" s="56">
        <v>0</v>
      </c>
      <c r="AG95" s="56">
        <v>0</v>
      </c>
      <c r="AH95" s="56">
        <v>0</v>
      </c>
      <c r="AI95" s="56">
        <v>0</v>
      </c>
      <c r="AJ95" s="56">
        <v>0</v>
      </c>
      <c r="AK95" s="56">
        <v>0</v>
      </c>
      <c r="AL95" s="56">
        <v>0</v>
      </c>
      <c r="AM95" s="56">
        <v>0</v>
      </c>
      <c r="AN95" s="56">
        <v>0</v>
      </c>
      <c r="AO95" s="56">
        <v>0</v>
      </c>
      <c r="AP95" s="56">
        <v>0</v>
      </c>
      <c r="AQ95" s="56">
        <v>0</v>
      </c>
      <c r="AR95" s="56">
        <v>1</v>
      </c>
      <c r="AS95" s="56">
        <v>1</v>
      </c>
      <c r="AT95" s="56">
        <v>0</v>
      </c>
      <c r="AU95" s="56">
        <v>1</v>
      </c>
      <c r="AV95" s="56">
        <v>1</v>
      </c>
      <c r="AW95" s="56">
        <v>1</v>
      </c>
      <c r="AX95" s="56">
        <v>0</v>
      </c>
      <c r="AY95" s="56">
        <v>1</v>
      </c>
      <c r="AZ95" s="56">
        <v>0</v>
      </c>
      <c r="BA95" s="56">
        <v>0</v>
      </c>
      <c r="BB95" s="56">
        <v>0</v>
      </c>
      <c r="BC95" s="56">
        <v>0</v>
      </c>
      <c r="BD95" s="56">
        <v>0</v>
      </c>
      <c r="BE95" s="56">
        <v>6</v>
      </c>
      <c r="BF95" s="56">
        <v>1</v>
      </c>
      <c r="BG95" s="56">
        <v>0</v>
      </c>
      <c r="BH95" s="56">
        <v>0</v>
      </c>
      <c r="BI95" s="56">
        <v>0</v>
      </c>
      <c r="BJ95" s="56" t="s">
        <v>3649</v>
      </c>
      <c r="BK95" s="56">
        <v>187624</v>
      </c>
      <c r="BL95" s="56" t="s">
        <v>3649</v>
      </c>
      <c r="BM95" s="56">
        <v>289568</v>
      </c>
      <c r="BN95" s="56">
        <v>108</v>
      </c>
      <c r="BO95" s="56">
        <v>282880</v>
      </c>
      <c r="BP95" s="56">
        <v>73126</v>
      </c>
      <c r="BQ95" s="56">
        <v>5</v>
      </c>
      <c r="BR95" s="56" t="s">
        <v>558</v>
      </c>
      <c r="BS95" s="56">
        <v>196830</v>
      </c>
      <c r="BT95" s="56">
        <v>3945</v>
      </c>
      <c r="BU95" s="56">
        <v>48097</v>
      </c>
      <c r="BV95" s="56">
        <v>25333</v>
      </c>
      <c r="BW95" s="56">
        <v>40420</v>
      </c>
      <c r="BX95" s="56">
        <v>19971</v>
      </c>
      <c r="BY95" s="56">
        <v>133821</v>
      </c>
      <c r="BZ95" s="56">
        <v>39751</v>
      </c>
      <c r="CA95" s="56">
        <v>177517</v>
      </c>
      <c r="CB95" s="56">
        <v>35</v>
      </c>
      <c r="CC95" s="56">
        <v>7585</v>
      </c>
      <c r="CD95" s="56">
        <v>1345</v>
      </c>
      <c r="CE95" s="56">
        <v>8124</v>
      </c>
      <c r="CF95" s="56">
        <v>1940</v>
      </c>
      <c r="CG95" s="56">
        <v>18994</v>
      </c>
      <c r="CH95" s="56">
        <v>19029</v>
      </c>
      <c r="CI95" s="56">
        <v>24</v>
      </c>
      <c r="CJ95" s="56">
        <v>6702</v>
      </c>
      <c r="CK95" s="56">
        <v>627</v>
      </c>
      <c r="CL95" s="56">
        <v>2227</v>
      </c>
      <c r="CM95" s="56">
        <v>9556</v>
      </c>
      <c r="CN95" s="56">
        <v>173</v>
      </c>
      <c r="CO95" s="56">
        <v>9753</v>
      </c>
      <c r="CP95" s="56">
        <v>0</v>
      </c>
      <c r="CQ95" s="56">
        <v>296</v>
      </c>
      <c r="CR95" s="56">
        <v>36</v>
      </c>
      <c r="CS95" s="56">
        <v>163</v>
      </c>
      <c r="CT95" s="56">
        <v>495</v>
      </c>
      <c r="CU95" s="56">
        <v>495</v>
      </c>
      <c r="CV95" s="56">
        <v>48878</v>
      </c>
      <c r="CW95" s="56">
        <v>32046</v>
      </c>
      <c r="CX95" s="56">
        <v>13511</v>
      </c>
      <c r="CY95" s="56">
        <v>2244300</v>
      </c>
      <c r="CZ95" s="56">
        <v>0</v>
      </c>
      <c r="DA95" s="56">
        <v>46</v>
      </c>
      <c r="DB95" s="56">
        <v>1.5</v>
      </c>
      <c r="DC95" s="56">
        <v>37.5</v>
      </c>
      <c r="DD95" s="56">
        <v>39</v>
      </c>
      <c r="DE95" s="56">
        <v>38</v>
      </c>
      <c r="DF95" s="56">
        <v>1152</v>
      </c>
      <c r="DG95" s="56">
        <v>143181</v>
      </c>
      <c r="DH95" s="56">
        <v>69648</v>
      </c>
      <c r="DI95" s="56">
        <v>172206</v>
      </c>
      <c r="DJ95" s="56">
        <v>35966</v>
      </c>
      <c r="DK95" s="56">
        <v>421001</v>
      </c>
      <c r="DL95" s="56">
        <v>16388</v>
      </c>
      <c r="DM95" s="56">
        <v>1209</v>
      </c>
      <c r="DN95" s="56">
        <v>2492</v>
      </c>
      <c r="DO95" s="56">
        <v>20089</v>
      </c>
      <c r="DP95" s="56">
        <v>13225</v>
      </c>
      <c r="DQ95" s="56">
        <v>20392</v>
      </c>
      <c r="DR95" s="56">
        <v>6872</v>
      </c>
      <c r="DS95" s="56">
        <v>132</v>
      </c>
      <c r="DT95" s="56">
        <v>0</v>
      </c>
      <c r="DU95" s="56">
        <v>67</v>
      </c>
      <c r="DV95" s="56">
        <v>31695</v>
      </c>
      <c r="DW95" s="56">
        <v>15855</v>
      </c>
      <c r="DX95" s="56">
        <v>43</v>
      </c>
      <c r="DY95" s="56">
        <v>64</v>
      </c>
      <c r="DZ95" s="56">
        <v>81</v>
      </c>
      <c r="EA95" s="56">
        <v>34632</v>
      </c>
      <c r="EB95" s="56">
        <v>260</v>
      </c>
      <c r="EC95" s="56" t="s">
        <v>778</v>
      </c>
      <c r="ED95" s="56">
        <v>15717</v>
      </c>
      <c r="EE95" s="56">
        <v>202</v>
      </c>
      <c r="EF95" s="56">
        <v>529878</v>
      </c>
      <c r="EG95" s="56">
        <v>16699</v>
      </c>
      <c r="EH95" s="56" t="s">
        <v>56</v>
      </c>
      <c r="EI95" s="56">
        <v>6</v>
      </c>
      <c r="EJ95" s="56">
        <v>205702</v>
      </c>
      <c r="EK95" s="56">
        <v>0</v>
      </c>
      <c r="EL95" s="56">
        <v>0</v>
      </c>
      <c r="EM95" s="56">
        <v>1248900.76</v>
      </c>
      <c r="EN95" s="56">
        <v>156360</v>
      </c>
      <c r="EO95" s="56">
        <v>1661</v>
      </c>
      <c r="EP95" s="56">
        <v>43171.68</v>
      </c>
      <c r="EQ95" s="56">
        <v>18954.45</v>
      </c>
      <c r="ER95" s="56">
        <v>43181.5</v>
      </c>
      <c r="ES95" s="56">
        <v>17116.169999999998</v>
      </c>
      <c r="ET95" s="56">
        <v>14735.71</v>
      </c>
      <c r="EU95" s="56">
        <v>12792</v>
      </c>
      <c r="EV95" s="56">
        <v>979</v>
      </c>
      <c r="EW95" s="56">
        <v>1691.84</v>
      </c>
      <c r="EX95" s="56" t="s">
        <v>7467</v>
      </c>
      <c r="EY95" s="56" t="s">
        <v>7467</v>
      </c>
      <c r="EZ95" s="56" t="s">
        <v>7467</v>
      </c>
      <c r="FA95" s="56" t="s">
        <v>7467</v>
      </c>
      <c r="FB95" s="56">
        <v>0</v>
      </c>
      <c r="FC95" s="56" t="s">
        <v>7467</v>
      </c>
      <c r="FD95" s="56" t="s">
        <v>7467</v>
      </c>
      <c r="FE95" s="56">
        <v>55317.38</v>
      </c>
      <c r="FF95" s="56">
        <v>0</v>
      </c>
      <c r="FG95" s="56">
        <v>209600.73</v>
      </c>
      <c r="FH95" s="56">
        <v>59908.21</v>
      </c>
      <c r="FI95" s="56">
        <v>64922.879999999997</v>
      </c>
      <c r="FJ95" s="56">
        <v>3702.71</v>
      </c>
      <c r="FK95" s="56">
        <v>59917.71</v>
      </c>
      <c r="FL95" s="56">
        <v>560854</v>
      </c>
      <c r="FM95" s="56">
        <v>2364167</v>
      </c>
      <c r="FN95" s="56">
        <v>12965.78</v>
      </c>
      <c r="FO95" s="56">
        <v>4.33</v>
      </c>
      <c r="FP95" s="56">
        <v>0</v>
      </c>
      <c r="FQ95" s="56">
        <v>1371.33</v>
      </c>
      <c r="FR95" s="56">
        <v>33947.67</v>
      </c>
      <c r="FS95" s="56">
        <v>711.08</v>
      </c>
      <c r="FT95" s="56">
        <v>0</v>
      </c>
      <c r="FU95" s="56">
        <v>13120.91</v>
      </c>
      <c r="FV95" s="56">
        <v>0</v>
      </c>
      <c r="FW95" s="56">
        <v>62121.100000000006</v>
      </c>
      <c r="FX95" s="56">
        <v>2302045.9</v>
      </c>
      <c r="FY95" s="56" t="s">
        <v>558</v>
      </c>
      <c r="FZ95" s="56">
        <v>1254987</v>
      </c>
      <c r="GA95" s="56">
        <v>149064</v>
      </c>
      <c r="GB95" s="56">
        <v>169000</v>
      </c>
      <c r="GC95" s="56">
        <v>686040</v>
      </c>
      <c r="GD95" s="56">
        <v>2259091</v>
      </c>
      <c r="GE95" s="56">
        <v>68565</v>
      </c>
      <c r="GF95" s="56">
        <v>2190526</v>
      </c>
      <c r="GG95" s="56" t="s">
        <v>558</v>
      </c>
      <c r="GH95" s="56">
        <v>0</v>
      </c>
      <c r="GI95" s="56">
        <v>0</v>
      </c>
      <c r="GJ95" s="56">
        <v>76000</v>
      </c>
      <c r="GK95" s="56">
        <v>0</v>
      </c>
      <c r="GL95" s="56">
        <v>0</v>
      </c>
      <c r="GM95" s="56">
        <v>0</v>
      </c>
      <c r="GN95" s="56">
        <v>76000</v>
      </c>
      <c r="GO95" s="56" t="s">
        <v>558</v>
      </c>
      <c r="GP95" s="56" t="s">
        <v>7468</v>
      </c>
      <c r="GQ95" s="56" t="s">
        <v>558</v>
      </c>
      <c r="GR95" s="56" t="s">
        <v>7469</v>
      </c>
      <c r="GS95" s="56">
        <v>0</v>
      </c>
      <c r="GT95" s="56" t="s">
        <v>558</v>
      </c>
      <c r="GU95" s="56" t="s">
        <v>7470</v>
      </c>
      <c r="GV95" s="56" t="s">
        <v>7471</v>
      </c>
      <c r="GW95" s="56">
        <v>6</v>
      </c>
      <c r="GX95" s="56">
        <v>0</v>
      </c>
      <c r="GY95" s="56">
        <v>0</v>
      </c>
      <c r="GZ95" s="56">
        <v>0</v>
      </c>
      <c r="HA95" s="56">
        <v>6</v>
      </c>
      <c r="HB95" s="56">
        <v>0</v>
      </c>
      <c r="HD95" s="56">
        <f t="shared" si="3"/>
        <v>9753</v>
      </c>
      <c r="HE95" s="56">
        <f t="shared" si="4"/>
        <v>495</v>
      </c>
      <c r="HF95" s="56">
        <f t="shared" si="5"/>
        <v>20089</v>
      </c>
    </row>
    <row r="96" spans="1:214" ht="12.75" customHeight="1" x14ac:dyDescent="0.3">
      <c r="A96" s="56" t="s">
        <v>142</v>
      </c>
      <c r="B96" s="56">
        <v>9</v>
      </c>
      <c r="C96" s="56" t="s">
        <v>242</v>
      </c>
      <c r="D96" s="56" t="s">
        <v>3753</v>
      </c>
      <c r="E96" s="56" t="s">
        <v>6924</v>
      </c>
      <c r="F96" s="56" t="s">
        <v>907</v>
      </c>
      <c r="G96" s="56">
        <v>23.5</v>
      </c>
      <c r="H96" s="56">
        <v>68.5</v>
      </c>
      <c r="I96" s="56" t="s">
        <v>6841</v>
      </c>
      <c r="J96" s="56" t="s">
        <v>39</v>
      </c>
      <c r="L96" s="56" t="s">
        <v>182</v>
      </c>
      <c r="M96" s="56">
        <v>0</v>
      </c>
      <c r="N96" s="56">
        <v>0</v>
      </c>
      <c r="O96" s="56">
        <v>4</v>
      </c>
      <c r="P96" s="56">
        <v>0</v>
      </c>
      <c r="Q96" s="56">
        <v>3</v>
      </c>
      <c r="R96" s="56">
        <v>0</v>
      </c>
      <c r="S96" s="56">
        <v>3</v>
      </c>
      <c r="T96" s="56">
        <v>2</v>
      </c>
      <c r="U96" s="56">
        <v>1</v>
      </c>
      <c r="V96" s="56">
        <v>2</v>
      </c>
      <c r="W96" s="56">
        <v>0</v>
      </c>
      <c r="X96" s="56">
        <v>2</v>
      </c>
      <c r="Y96" s="56">
        <v>0</v>
      </c>
      <c r="Z96" s="56">
        <v>0</v>
      </c>
      <c r="AA96" s="56">
        <v>17</v>
      </c>
      <c r="AB96" s="56">
        <v>0</v>
      </c>
      <c r="AC96" s="56">
        <v>0</v>
      </c>
      <c r="AD96" s="56">
        <v>0</v>
      </c>
      <c r="AE96" s="56">
        <v>0</v>
      </c>
      <c r="AF96" s="56">
        <v>0</v>
      </c>
      <c r="AG96" s="56">
        <v>0</v>
      </c>
      <c r="AH96" s="56">
        <v>0</v>
      </c>
      <c r="AI96" s="56">
        <v>0</v>
      </c>
      <c r="AJ96" s="56">
        <v>0</v>
      </c>
      <c r="AK96" s="56">
        <v>0</v>
      </c>
      <c r="AL96" s="56">
        <v>0</v>
      </c>
      <c r="AM96" s="56">
        <v>0</v>
      </c>
      <c r="AN96" s="56">
        <v>0</v>
      </c>
      <c r="AO96" s="56">
        <v>0</v>
      </c>
      <c r="AP96" s="56">
        <v>0</v>
      </c>
      <c r="AQ96" s="56">
        <v>0</v>
      </c>
      <c r="AR96" s="56">
        <v>0</v>
      </c>
      <c r="AS96" s="56">
        <v>4</v>
      </c>
      <c r="AT96" s="56">
        <v>0</v>
      </c>
      <c r="AU96" s="56">
        <v>3</v>
      </c>
      <c r="AV96" s="56">
        <v>0</v>
      </c>
      <c r="AW96" s="56">
        <v>3</v>
      </c>
      <c r="AX96" s="56">
        <v>2</v>
      </c>
      <c r="AY96" s="56">
        <v>1</v>
      </c>
      <c r="AZ96" s="56">
        <v>2</v>
      </c>
      <c r="BA96" s="56">
        <v>0</v>
      </c>
      <c r="BB96" s="56">
        <v>2</v>
      </c>
      <c r="BC96" s="56">
        <v>0</v>
      </c>
      <c r="BD96" s="56">
        <v>0</v>
      </c>
      <c r="BE96" s="56">
        <v>17</v>
      </c>
      <c r="BF96" s="56">
        <v>1</v>
      </c>
      <c r="BG96" s="56">
        <v>0</v>
      </c>
      <c r="BH96" s="56">
        <v>0</v>
      </c>
      <c r="BI96" s="56">
        <v>0</v>
      </c>
      <c r="BJ96" s="56" t="s">
        <v>1793</v>
      </c>
      <c r="BK96" s="56">
        <v>155230</v>
      </c>
      <c r="BL96" s="56" t="s">
        <v>1793</v>
      </c>
      <c r="BM96" s="56">
        <v>169074</v>
      </c>
      <c r="BN96" s="56">
        <v>147</v>
      </c>
      <c r="BO96" s="56">
        <v>319363</v>
      </c>
      <c r="BP96" s="56">
        <v>92557</v>
      </c>
      <c r="BQ96" s="56">
        <v>15</v>
      </c>
      <c r="BR96" s="56">
        <v>42355</v>
      </c>
      <c r="BS96" s="56">
        <v>243371</v>
      </c>
      <c r="BT96" s="56">
        <v>2445</v>
      </c>
      <c r="BU96" s="56">
        <v>66845</v>
      </c>
      <c r="BV96" s="56">
        <v>42807</v>
      </c>
      <c r="BW96" s="56">
        <v>91973</v>
      </c>
      <c r="BX96" s="56">
        <v>29322</v>
      </c>
      <c r="BY96" s="56">
        <v>230947</v>
      </c>
      <c r="BZ96" s="56">
        <v>12424</v>
      </c>
      <c r="CA96" s="56">
        <v>245816</v>
      </c>
      <c r="CB96" s="56">
        <v>13</v>
      </c>
      <c r="CC96" s="56">
        <v>5276</v>
      </c>
      <c r="CD96" s="56">
        <v>1578</v>
      </c>
      <c r="CE96" s="56">
        <v>13430</v>
      </c>
      <c r="CF96" s="56">
        <v>2125</v>
      </c>
      <c r="CG96" s="56">
        <v>22409</v>
      </c>
      <c r="CH96" s="56">
        <v>22422</v>
      </c>
      <c r="CI96" s="56">
        <v>0</v>
      </c>
      <c r="CJ96" s="56">
        <v>3214</v>
      </c>
      <c r="CK96" s="56">
        <v>621</v>
      </c>
      <c r="CL96" s="56">
        <v>6067</v>
      </c>
      <c r="CM96" s="56">
        <v>9902</v>
      </c>
      <c r="CN96" s="56">
        <v>0</v>
      </c>
      <c r="CO96" s="56">
        <v>9902</v>
      </c>
      <c r="CP96" s="56">
        <v>0</v>
      </c>
      <c r="CQ96" s="56">
        <v>284</v>
      </c>
      <c r="CR96" s="56">
        <v>77</v>
      </c>
      <c r="CS96" s="56">
        <v>478</v>
      </c>
      <c r="CT96" s="56">
        <v>839</v>
      </c>
      <c r="CU96" s="56">
        <v>839</v>
      </c>
      <c r="CV96" s="56">
        <v>11345</v>
      </c>
      <c r="CW96" s="56">
        <v>6608</v>
      </c>
      <c r="CX96" s="56">
        <v>1281</v>
      </c>
      <c r="CY96" s="56">
        <v>0</v>
      </c>
      <c r="CZ96" s="56">
        <v>0</v>
      </c>
      <c r="DA96" s="56">
        <v>0</v>
      </c>
      <c r="DB96" s="56">
        <v>8</v>
      </c>
      <c r="DC96" s="56">
        <v>62.3</v>
      </c>
      <c r="DD96" s="56">
        <v>70.3</v>
      </c>
      <c r="DE96" s="56">
        <v>131</v>
      </c>
      <c r="DF96" s="56">
        <v>5469</v>
      </c>
      <c r="DG96" s="56">
        <v>265767</v>
      </c>
      <c r="DH96" s="56">
        <v>81092</v>
      </c>
      <c r="DI96" s="56">
        <v>391438</v>
      </c>
      <c r="DJ96" s="56">
        <v>142057</v>
      </c>
      <c r="DK96" s="56">
        <v>880354</v>
      </c>
      <c r="DL96" s="56">
        <v>9011</v>
      </c>
      <c r="DM96" s="56">
        <v>1416</v>
      </c>
      <c r="DN96" s="56">
        <v>10908</v>
      </c>
      <c r="DO96" s="56">
        <v>21335</v>
      </c>
      <c r="DP96" s="56">
        <v>40671</v>
      </c>
      <c r="DQ96" s="56">
        <v>13742</v>
      </c>
      <c r="DR96" s="56">
        <v>9883</v>
      </c>
      <c r="DS96" s="56">
        <v>0</v>
      </c>
      <c r="DT96" s="56">
        <v>0</v>
      </c>
      <c r="DU96" s="56">
        <v>0</v>
      </c>
      <c r="DV96" s="56">
        <v>73419</v>
      </c>
      <c r="DW96" s="56">
        <v>10794</v>
      </c>
      <c r="DX96" s="56">
        <v>59</v>
      </c>
      <c r="DY96" s="56">
        <v>69</v>
      </c>
      <c r="DZ96" s="56">
        <v>82</v>
      </c>
      <c r="EA96" s="56">
        <v>267337</v>
      </c>
      <c r="EB96" s="56">
        <v>11937</v>
      </c>
      <c r="EC96" s="56" t="s">
        <v>56</v>
      </c>
      <c r="ED96" s="56">
        <v>31416</v>
      </c>
      <c r="EE96" s="56">
        <v>200</v>
      </c>
      <c r="EF96" s="56">
        <v>1062778</v>
      </c>
      <c r="EG96" s="56">
        <v>0</v>
      </c>
      <c r="EH96" s="56" t="s">
        <v>56</v>
      </c>
      <c r="EI96" s="56">
        <v>15</v>
      </c>
      <c r="EJ96" s="56">
        <v>166939</v>
      </c>
      <c r="EK96" s="56">
        <v>365</v>
      </c>
      <c r="EL96" s="56">
        <v>544</v>
      </c>
      <c r="EM96" s="56">
        <v>2039718</v>
      </c>
      <c r="EN96" s="56">
        <v>557279</v>
      </c>
      <c r="EO96" s="56">
        <v>338.25</v>
      </c>
      <c r="EP96" s="56">
        <v>59561.31</v>
      </c>
      <c r="EQ96" s="56">
        <v>16180.75</v>
      </c>
      <c r="ER96" s="56">
        <v>69332</v>
      </c>
      <c r="ES96" s="56">
        <v>14038.06</v>
      </c>
      <c r="ET96" s="56">
        <v>6658.36</v>
      </c>
      <c r="EU96" s="56">
        <v>11647.5</v>
      </c>
      <c r="EV96" s="56">
        <v>1928.93</v>
      </c>
      <c r="EW96" s="56">
        <v>5646.74</v>
      </c>
      <c r="EX96" s="56">
        <v>21722.13</v>
      </c>
      <c r="EY96" s="56">
        <v>11916.07</v>
      </c>
      <c r="EZ96" s="56">
        <v>9309.48</v>
      </c>
      <c r="FA96" s="56">
        <v>0</v>
      </c>
      <c r="FB96" s="56">
        <v>0</v>
      </c>
      <c r="FC96" s="56">
        <v>0</v>
      </c>
      <c r="FD96" s="56">
        <v>16376</v>
      </c>
      <c r="FE96" s="56">
        <v>27208</v>
      </c>
      <c r="FF96" s="56">
        <v>0</v>
      </c>
      <c r="FG96" s="56">
        <v>271863.57999999996</v>
      </c>
      <c r="FH96" s="56">
        <v>75315</v>
      </c>
      <c r="FI96" s="56">
        <v>161633</v>
      </c>
      <c r="FJ96" s="56">
        <v>19671</v>
      </c>
      <c r="FK96" s="56">
        <v>39900</v>
      </c>
      <c r="FL96" s="56">
        <v>575625</v>
      </c>
      <c r="FM96" s="56">
        <v>3741004.58</v>
      </c>
      <c r="FN96" s="56">
        <v>18370</v>
      </c>
      <c r="FO96" s="56">
        <v>1360</v>
      </c>
      <c r="FP96" s="56">
        <v>33205</v>
      </c>
      <c r="FQ96" s="56">
        <v>6813</v>
      </c>
      <c r="FR96" s="56">
        <v>29632</v>
      </c>
      <c r="FS96" s="56">
        <v>17143</v>
      </c>
      <c r="FT96" s="56">
        <v>0</v>
      </c>
      <c r="FU96" s="56">
        <v>52418</v>
      </c>
      <c r="FV96" s="56">
        <v>1700</v>
      </c>
      <c r="FW96" s="56">
        <v>160641</v>
      </c>
      <c r="FX96" s="56">
        <v>3580363.58</v>
      </c>
      <c r="FY96" s="56">
        <v>252428</v>
      </c>
      <c r="FZ96" s="56">
        <v>2213850</v>
      </c>
      <c r="GA96" s="56">
        <v>713855</v>
      </c>
      <c r="GB96" s="56">
        <v>310000</v>
      </c>
      <c r="GC96" s="56">
        <v>577769</v>
      </c>
      <c r="GD96" s="56">
        <v>3815474</v>
      </c>
      <c r="GE96" s="56">
        <v>158658</v>
      </c>
      <c r="GF96" s="56">
        <v>3656816</v>
      </c>
      <c r="GG96" s="56">
        <v>252428</v>
      </c>
      <c r="GH96" s="56">
        <v>0</v>
      </c>
      <c r="GI96" s="56">
        <v>0</v>
      </c>
      <c r="GJ96" s="56">
        <v>0</v>
      </c>
      <c r="GK96" s="56">
        <v>0</v>
      </c>
      <c r="GL96" s="56">
        <v>0</v>
      </c>
      <c r="GM96" s="56">
        <v>0</v>
      </c>
      <c r="GN96" s="56">
        <v>0</v>
      </c>
      <c r="GO96" s="56">
        <v>0</v>
      </c>
      <c r="GP96" s="56">
        <v>0</v>
      </c>
      <c r="GQ96" s="56" t="s">
        <v>7472</v>
      </c>
      <c r="GR96" s="56" t="s">
        <v>7473</v>
      </c>
      <c r="GS96" s="56">
        <v>0</v>
      </c>
      <c r="GT96" s="56" t="s">
        <v>558</v>
      </c>
      <c r="GU96" s="56" t="s">
        <v>558</v>
      </c>
      <c r="GV96" s="56" t="s">
        <v>7474</v>
      </c>
      <c r="GW96" s="56">
        <v>17</v>
      </c>
      <c r="GX96" s="56">
        <v>0</v>
      </c>
      <c r="GY96" s="56">
        <v>16</v>
      </c>
      <c r="GZ96" s="56">
        <v>1</v>
      </c>
      <c r="HA96" s="56">
        <v>0</v>
      </c>
      <c r="HB96" s="56">
        <v>0</v>
      </c>
      <c r="HD96" s="56">
        <f t="shared" si="3"/>
        <v>9902</v>
      </c>
      <c r="HE96" s="56">
        <f t="shared" si="4"/>
        <v>839</v>
      </c>
      <c r="HF96" s="56">
        <f t="shared" si="5"/>
        <v>21335</v>
      </c>
    </row>
    <row r="97" spans="1:214" ht="12.75" customHeight="1" x14ac:dyDescent="0.3">
      <c r="A97" s="56" t="s">
        <v>142</v>
      </c>
      <c r="B97" s="56">
        <v>10</v>
      </c>
      <c r="C97" s="56" t="s">
        <v>242</v>
      </c>
      <c r="D97" s="56" t="s">
        <v>3754</v>
      </c>
      <c r="E97" s="56" t="s">
        <v>935</v>
      </c>
      <c r="F97" s="56" t="s">
        <v>907</v>
      </c>
      <c r="G97" s="56">
        <v>16</v>
      </c>
      <c r="H97" s="56">
        <v>53</v>
      </c>
      <c r="I97" s="56" t="s">
        <v>6841</v>
      </c>
      <c r="J97" s="56" t="s">
        <v>39</v>
      </c>
      <c r="L97" s="56" t="s">
        <v>62</v>
      </c>
      <c r="M97" s="56" t="s">
        <v>558</v>
      </c>
      <c r="N97" s="56" t="s">
        <v>558</v>
      </c>
      <c r="O97" s="56" t="s">
        <v>558</v>
      </c>
      <c r="P97" s="56" t="s">
        <v>558</v>
      </c>
      <c r="Q97" s="56" t="s">
        <v>558</v>
      </c>
      <c r="R97" s="56" t="s">
        <v>558</v>
      </c>
      <c r="S97" s="56" t="s">
        <v>558</v>
      </c>
      <c r="T97" s="56" t="s">
        <v>558</v>
      </c>
      <c r="U97" s="56" t="s">
        <v>558</v>
      </c>
      <c r="V97" s="56" t="s">
        <v>558</v>
      </c>
      <c r="W97" s="56" t="s">
        <v>558</v>
      </c>
      <c r="X97" s="56" t="s">
        <v>558</v>
      </c>
      <c r="Y97" s="56" t="s">
        <v>558</v>
      </c>
      <c r="Z97" s="56" t="s">
        <v>558</v>
      </c>
      <c r="AA97" s="56" t="s">
        <v>558</v>
      </c>
      <c r="AB97" s="56" t="s">
        <v>558</v>
      </c>
      <c r="AC97" s="56" t="s">
        <v>558</v>
      </c>
      <c r="AD97" s="56" t="s">
        <v>558</v>
      </c>
      <c r="AE97" s="56" t="s">
        <v>558</v>
      </c>
      <c r="AF97" s="56" t="s">
        <v>558</v>
      </c>
      <c r="AG97" s="56" t="s">
        <v>558</v>
      </c>
      <c r="AH97" s="56" t="s">
        <v>558</v>
      </c>
      <c r="AI97" s="56" t="s">
        <v>558</v>
      </c>
      <c r="AJ97" s="56" t="s">
        <v>558</v>
      </c>
      <c r="AK97" s="56" t="s">
        <v>558</v>
      </c>
      <c r="AL97" s="56" t="s">
        <v>558</v>
      </c>
      <c r="AM97" s="56" t="s">
        <v>558</v>
      </c>
      <c r="AN97" s="56" t="s">
        <v>558</v>
      </c>
      <c r="AO97" s="56" t="s">
        <v>558</v>
      </c>
      <c r="AP97" s="56" t="s">
        <v>558</v>
      </c>
      <c r="AQ97" s="56" t="s">
        <v>558</v>
      </c>
      <c r="AR97" s="56" t="s">
        <v>558</v>
      </c>
      <c r="AS97" s="56" t="s">
        <v>558</v>
      </c>
      <c r="AT97" s="56" t="s">
        <v>558</v>
      </c>
      <c r="AU97" s="56" t="s">
        <v>558</v>
      </c>
      <c r="AV97" s="56" t="s">
        <v>558</v>
      </c>
      <c r="AW97" s="56" t="s">
        <v>558</v>
      </c>
      <c r="AX97" s="56" t="s">
        <v>558</v>
      </c>
      <c r="AY97" s="56" t="s">
        <v>558</v>
      </c>
      <c r="AZ97" s="56" t="s">
        <v>558</v>
      </c>
      <c r="BA97" s="56" t="s">
        <v>558</v>
      </c>
      <c r="BB97" s="56" t="s">
        <v>558</v>
      </c>
      <c r="BC97" s="56" t="s">
        <v>558</v>
      </c>
      <c r="BD97" s="56" t="s">
        <v>558</v>
      </c>
      <c r="BE97" s="56" t="s">
        <v>558</v>
      </c>
      <c r="BF97" s="56" t="s">
        <v>558</v>
      </c>
      <c r="BG97" s="56" t="s">
        <v>558</v>
      </c>
      <c r="BH97" s="56" t="s">
        <v>558</v>
      </c>
      <c r="BI97" s="56" t="s">
        <v>558</v>
      </c>
      <c r="BJ97" s="56" t="s">
        <v>558</v>
      </c>
      <c r="BK97" s="56" t="s">
        <v>558</v>
      </c>
      <c r="BL97" s="56" t="s">
        <v>558</v>
      </c>
      <c r="BM97" s="56" t="s">
        <v>558</v>
      </c>
      <c r="BN97" s="56" t="s">
        <v>558</v>
      </c>
      <c r="BO97" s="56" t="s">
        <v>558</v>
      </c>
      <c r="BP97" s="56" t="s">
        <v>558</v>
      </c>
      <c r="BQ97" s="56" t="s">
        <v>558</v>
      </c>
      <c r="BR97" s="56" t="s">
        <v>558</v>
      </c>
      <c r="BS97" s="56" t="s">
        <v>558</v>
      </c>
      <c r="BT97" s="56" t="s">
        <v>558</v>
      </c>
      <c r="BU97" s="56" t="s">
        <v>558</v>
      </c>
      <c r="BV97" s="56" t="s">
        <v>558</v>
      </c>
      <c r="BW97" s="56" t="s">
        <v>558</v>
      </c>
      <c r="BX97" s="56" t="s">
        <v>558</v>
      </c>
      <c r="BY97" s="56" t="s">
        <v>558</v>
      </c>
      <c r="BZ97" s="56" t="s">
        <v>558</v>
      </c>
      <c r="CA97" s="56" t="s">
        <v>558</v>
      </c>
      <c r="CB97" s="56" t="s">
        <v>558</v>
      </c>
      <c r="CC97" s="56" t="s">
        <v>558</v>
      </c>
      <c r="CD97" s="56" t="s">
        <v>558</v>
      </c>
      <c r="CE97" s="56" t="s">
        <v>558</v>
      </c>
      <c r="CF97" s="56" t="s">
        <v>558</v>
      </c>
      <c r="CG97" s="56" t="s">
        <v>558</v>
      </c>
      <c r="CH97" s="56" t="s">
        <v>558</v>
      </c>
      <c r="CI97" s="56" t="s">
        <v>558</v>
      </c>
      <c r="CJ97" s="56" t="s">
        <v>558</v>
      </c>
      <c r="CK97" s="56" t="s">
        <v>558</v>
      </c>
      <c r="CL97" s="56" t="s">
        <v>558</v>
      </c>
      <c r="CM97" s="56" t="s">
        <v>558</v>
      </c>
      <c r="CN97" s="56" t="s">
        <v>558</v>
      </c>
      <c r="CO97" s="56" t="s">
        <v>558</v>
      </c>
      <c r="CP97" s="56" t="s">
        <v>558</v>
      </c>
      <c r="CQ97" s="56" t="s">
        <v>558</v>
      </c>
      <c r="CR97" s="56" t="s">
        <v>558</v>
      </c>
      <c r="CS97" s="56" t="s">
        <v>558</v>
      </c>
      <c r="CT97" s="56" t="s">
        <v>558</v>
      </c>
      <c r="CU97" s="56" t="s">
        <v>558</v>
      </c>
      <c r="CV97" s="56" t="s">
        <v>558</v>
      </c>
      <c r="CW97" s="56" t="s">
        <v>558</v>
      </c>
      <c r="CX97" s="56" t="s">
        <v>558</v>
      </c>
      <c r="CY97" s="56" t="s">
        <v>558</v>
      </c>
      <c r="CZ97" s="56" t="s">
        <v>558</v>
      </c>
      <c r="DA97" s="56" t="s">
        <v>558</v>
      </c>
      <c r="DB97" s="56" t="s">
        <v>558</v>
      </c>
      <c r="DC97" s="56" t="s">
        <v>558</v>
      </c>
      <c r="DD97" s="56" t="s">
        <v>558</v>
      </c>
      <c r="DE97" s="56" t="s">
        <v>558</v>
      </c>
      <c r="DF97" s="56" t="s">
        <v>558</v>
      </c>
      <c r="DG97" s="56" t="s">
        <v>558</v>
      </c>
      <c r="DH97" s="56" t="s">
        <v>558</v>
      </c>
      <c r="DI97" s="56" t="s">
        <v>558</v>
      </c>
      <c r="DJ97" s="56" t="s">
        <v>558</v>
      </c>
      <c r="DK97" s="56" t="s">
        <v>558</v>
      </c>
      <c r="DL97" s="56" t="s">
        <v>558</v>
      </c>
      <c r="DM97" s="56" t="s">
        <v>558</v>
      </c>
      <c r="DN97" s="56" t="s">
        <v>558</v>
      </c>
      <c r="DO97" s="56" t="s">
        <v>558</v>
      </c>
      <c r="DP97" s="56" t="s">
        <v>558</v>
      </c>
      <c r="DQ97" s="56" t="s">
        <v>558</v>
      </c>
      <c r="DR97" s="56" t="s">
        <v>558</v>
      </c>
      <c r="DS97" s="56" t="s">
        <v>558</v>
      </c>
      <c r="DT97" s="56" t="s">
        <v>558</v>
      </c>
      <c r="DU97" s="56" t="s">
        <v>558</v>
      </c>
      <c r="DV97" s="56" t="s">
        <v>558</v>
      </c>
      <c r="DW97" s="56" t="s">
        <v>558</v>
      </c>
      <c r="DX97" s="56" t="s">
        <v>558</v>
      </c>
      <c r="DY97" s="56" t="s">
        <v>558</v>
      </c>
      <c r="DZ97" s="56" t="s">
        <v>558</v>
      </c>
      <c r="EA97" s="56" t="s">
        <v>558</v>
      </c>
      <c r="EB97" s="56" t="s">
        <v>558</v>
      </c>
      <c r="EC97" s="56" t="s">
        <v>558</v>
      </c>
      <c r="ED97" s="56" t="s">
        <v>558</v>
      </c>
      <c r="EE97" s="56" t="s">
        <v>558</v>
      </c>
      <c r="EF97" s="56" t="s">
        <v>558</v>
      </c>
      <c r="EG97" s="56" t="s">
        <v>558</v>
      </c>
      <c r="EH97" s="56" t="s">
        <v>558</v>
      </c>
      <c r="EI97" s="56" t="s">
        <v>558</v>
      </c>
      <c r="EJ97" s="56" t="s">
        <v>558</v>
      </c>
      <c r="EK97" s="56" t="s">
        <v>558</v>
      </c>
      <c r="EL97" s="56" t="s">
        <v>558</v>
      </c>
      <c r="EM97" s="56" t="s">
        <v>558</v>
      </c>
      <c r="EN97" s="56" t="s">
        <v>558</v>
      </c>
      <c r="EO97" s="56" t="s">
        <v>558</v>
      </c>
      <c r="EP97" s="56" t="s">
        <v>558</v>
      </c>
      <c r="EQ97" s="56" t="s">
        <v>558</v>
      </c>
      <c r="ER97" s="56" t="s">
        <v>558</v>
      </c>
      <c r="ES97" s="56" t="s">
        <v>558</v>
      </c>
      <c r="ET97" s="56" t="s">
        <v>558</v>
      </c>
      <c r="EU97" s="56" t="s">
        <v>558</v>
      </c>
      <c r="EV97" s="56" t="s">
        <v>558</v>
      </c>
      <c r="EW97" s="56" t="s">
        <v>558</v>
      </c>
      <c r="EX97" s="56" t="s">
        <v>558</v>
      </c>
      <c r="EY97" s="56" t="s">
        <v>558</v>
      </c>
      <c r="EZ97" s="56" t="s">
        <v>558</v>
      </c>
      <c r="FA97" s="56" t="s">
        <v>558</v>
      </c>
      <c r="FB97" s="56" t="s">
        <v>558</v>
      </c>
      <c r="FC97" s="56" t="s">
        <v>558</v>
      </c>
      <c r="FD97" s="56" t="s">
        <v>558</v>
      </c>
      <c r="FE97" s="56" t="s">
        <v>558</v>
      </c>
      <c r="FF97" s="56" t="s">
        <v>558</v>
      </c>
      <c r="FG97" s="56" t="s">
        <v>558</v>
      </c>
      <c r="FH97" s="56" t="s">
        <v>558</v>
      </c>
      <c r="FI97" s="56" t="s">
        <v>558</v>
      </c>
      <c r="FJ97" s="56" t="s">
        <v>558</v>
      </c>
      <c r="FK97" s="56" t="s">
        <v>558</v>
      </c>
      <c r="FL97" s="56" t="s">
        <v>558</v>
      </c>
      <c r="FM97" s="56" t="s">
        <v>558</v>
      </c>
      <c r="FN97" s="56" t="s">
        <v>558</v>
      </c>
      <c r="FO97" s="56" t="s">
        <v>558</v>
      </c>
      <c r="FP97" s="56" t="s">
        <v>558</v>
      </c>
      <c r="FQ97" s="56" t="s">
        <v>558</v>
      </c>
      <c r="FR97" s="56" t="s">
        <v>558</v>
      </c>
      <c r="FS97" s="56" t="s">
        <v>558</v>
      </c>
      <c r="FT97" s="56" t="s">
        <v>558</v>
      </c>
      <c r="FU97" s="56" t="s">
        <v>558</v>
      </c>
      <c r="FV97" s="56" t="s">
        <v>558</v>
      </c>
      <c r="FW97" s="56" t="s">
        <v>558</v>
      </c>
      <c r="FX97" s="56" t="s">
        <v>558</v>
      </c>
      <c r="FY97" s="56" t="s">
        <v>558</v>
      </c>
      <c r="FZ97" s="56" t="s">
        <v>558</v>
      </c>
      <c r="GA97" s="56" t="s">
        <v>558</v>
      </c>
      <c r="GB97" s="56" t="s">
        <v>558</v>
      </c>
      <c r="GC97" s="56" t="s">
        <v>558</v>
      </c>
      <c r="GD97" s="56" t="s">
        <v>558</v>
      </c>
      <c r="GE97" s="56" t="s">
        <v>558</v>
      </c>
      <c r="GF97" s="56" t="s">
        <v>558</v>
      </c>
      <c r="GG97" s="56" t="s">
        <v>558</v>
      </c>
      <c r="GH97" s="56" t="s">
        <v>558</v>
      </c>
      <c r="GI97" s="56" t="s">
        <v>558</v>
      </c>
      <c r="GJ97" s="56" t="s">
        <v>558</v>
      </c>
      <c r="GK97" s="56" t="s">
        <v>558</v>
      </c>
      <c r="GL97" s="56" t="s">
        <v>558</v>
      </c>
      <c r="GM97" s="56" t="s">
        <v>558</v>
      </c>
      <c r="GN97" s="56" t="s">
        <v>558</v>
      </c>
      <c r="GO97" s="56" t="s">
        <v>558</v>
      </c>
      <c r="GP97" s="56" t="s">
        <v>558</v>
      </c>
      <c r="GQ97" s="56" t="s">
        <v>558</v>
      </c>
      <c r="GR97" s="56" t="s">
        <v>558</v>
      </c>
      <c r="GS97" s="56" t="s">
        <v>558</v>
      </c>
      <c r="GT97" s="56" t="s">
        <v>558</v>
      </c>
      <c r="GU97" s="56" t="s">
        <v>558</v>
      </c>
      <c r="GV97" s="56" t="s">
        <v>558</v>
      </c>
      <c r="GW97" s="56" t="s">
        <v>558</v>
      </c>
      <c r="GX97" s="56" t="s">
        <v>558</v>
      </c>
      <c r="GY97" s="56" t="s">
        <v>558</v>
      </c>
      <c r="GZ97" s="56" t="s">
        <v>558</v>
      </c>
      <c r="HA97" s="56" t="s">
        <v>558</v>
      </c>
      <c r="HB97" s="56" t="s">
        <v>558</v>
      </c>
      <c r="HD97" s="56" t="str">
        <f t="shared" si="3"/>
        <v>..</v>
      </c>
      <c r="HE97" s="56" t="str">
        <f t="shared" si="4"/>
        <v>..</v>
      </c>
      <c r="HF97" s="56" t="str">
        <f t="shared" si="5"/>
        <v>..</v>
      </c>
    </row>
    <row r="98" spans="1:214" ht="12.75" customHeight="1" x14ac:dyDescent="0.3">
      <c r="A98" s="56" t="s">
        <v>142</v>
      </c>
      <c r="B98" s="56">
        <v>11</v>
      </c>
      <c r="C98" s="56" t="s">
        <v>242</v>
      </c>
      <c r="D98" s="56" t="s">
        <v>3755</v>
      </c>
      <c r="E98" s="56" t="s">
        <v>936</v>
      </c>
      <c r="F98" s="56" t="s">
        <v>907</v>
      </c>
      <c r="G98" s="56">
        <v>17.5</v>
      </c>
      <c r="H98" s="56">
        <v>0</v>
      </c>
      <c r="I98" s="56" t="s">
        <v>811</v>
      </c>
      <c r="J98" s="56" t="s">
        <v>39</v>
      </c>
      <c r="L98" s="56" t="s">
        <v>64</v>
      </c>
      <c r="M98" s="56" t="s">
        <v>558</v>
      </c>
      <c r="N98" s="56" t="s">
        <v>558</v>
      </c>
      <c r="O98" s="56" t="s">
        <v>558</v>
      </c>
      <c r="P98" s="56" t="s">
        <v>558</v>
      </c>
      <c r="Q98" s="56" t="s">
        <v>558</v>
      </c>
      <c r="R98" s="56" t="s">
        <v>558</v>
      </c>
      <c r="S98" s="56" t="s">
        <v>558</v>
      </c>
      <c r="T98" s="56" t="s">
        <v>558</v>
      </c>
      <c r="U98" s="56" t="s">
        <v>558</v>
      </c>
      <c r="V98" s="56" t="s">
        <v>558</v>
      </c>
      <c r="W98" s="56" t="s">
        <v>558</v>
      </c>
      <c r="X98" s="56" t="s">
        <v>558</v>
      </c>
      <c r="Y98" s="56" t="s">
        <v>558</v>
      </c>
      <c r="Z98" s="56" t="s">
        <v>558</v>
      </c>
      <c r="AA98" s="56" t="s">
        <v>558</v>
      </c>
      <c r="AB98" s="56" t="s">
        <v>558</v>
      </c>
      <c r="AC98" s="56" t="s">
        <v>558</v>
      </c>
      <c r="AD98" s="56" t="s">
        <v>558</v>
      </c>
      <c r="AE98" s="56" t="s">
        <v>558</v>
      </c>
      <c r="AF98" s="56" t="s">
        <v>558</v>
      </c>
      <c r="AG98" s="56" t="s">
        <v>558</v>
      </c>
      <c r="AH98" s="56" t="s">
        <v>558</v>
      </c>
      <c r="AI98" s="56" t="s">
        <v>558</v>
      </c>
      <c r="AJ98" s="56" t="s">
        <v>558</v>
      </c>
      <c r="AK98" s="56" t="s">
        <v>558</v>
      </c>
      <c r="AL98" s="56" t="s">
        <v>558</v>
      </c>
      <c r="AM98" s="56" t="s">
        <v>558</v>
      </c>
      <c r="AN98" s="56" t="s">
        <v>558</v>
      </c>
      <c r="AO98" s="56" t="s">
        <v>558</v>
      </c>
      <c r="AP98" s="56" t="s">
        <v>558</v>
      </c>
      <c r="AQ98" s="56" t="s">
        <v>558</v>
      </c>
      <c r="AR98" s="56" t="s">
        <v>558</v>
      </c>
      <c r="AS98" s="56" t="s">
        <v>558</v>
      </c>
      <c r="AT98" s="56" t="s">
        <v>558</v>
      </c>
      <c r="AU98" s="56" t="s">
        <v>558</v>
      </c>
      <c r="AV98" s="56" t="s">
        <v>558</v>
      </c>
      <c r="AW98" s="56" t="s">
        <v>558</v>
      </c>
      <c r="AX98" s="56" t="s">
        <v>558</v>
      </c>
      <c r="AY98" s="56" t="s">
        <v>558</v>
      </c>
      <c r="AZ98" s="56" t="s">
        <v>558</v>
      </c>
      <c r="BA98" s="56" t="s">
        <v>558</v>
      </c>
      <c r="BB98" s="56" t="s">
        <v>558</v>
      </c>
      <c r="BC98" s="56" t="s">
        <v>558</v>
      </c>
      <c r="BD98" s="56" t="s">
        <v>558</v>
      </c>
      <c r="BE98" s="56" t="s">
        <v>558</v>
      </c>
      <c r="BF98" s="56" t="s">
        <v>558</v>
      </c>
      <c r="BG98" s="56" t="s">
        <v>558</v>
      </c>
      <c r="BH98" s="56" t="s">
        <v>558</v>
      </c>
      <c r="BI98" s="56" t="s">
        <v>558</v>
      </c>
      <c r="BJ98" s="56" t="s">
        <v>558</v>
      </c>
      <c r="BK98" s="56" t="s">
        <v>558</v>
      </c>
      <c r="BL98" s="56" t="s">
        <v>558</v>
      </c>
      <c r="BM98" s="56" t="s">
        <v>558</v>
      </c>
      <c r="BN98" s="56" t="s">
        <v>558</v>
      </c>
      <c r="BO98" s="56" t="s">
        <v>558</v>
      </c>
      <c r="BP98" s="56" t="s">
        <v>558</v>
      </c>
      <c r="BQ98" s="56" t="s">
        <v>558</v>
      </c>
      <c r="BR98" s="56" t="s">
        <v>558</v>
      </c>
      <c r="BS98" s="56" t="s">
        <v>558</v>
      </c>
      <c r="BT98" s="56" t="s">
        <v>558</v>
      </c>
      <c r="BU98" s="56" t="s">
        <v>558</v>
      </c>
      <c r="BV98" s="56" t="s">
        <v>558</v>
      </c>
      <c r="BW98" s="56" t="s">
        <v>558</v>
      </c>
      <c r="BX98" s="56" t="s">
        <v>558</v>
      </c>
      <c r="BY98" s="56" t="s">
        <v>558</v>
      </c>
      <c r="BZ98" s="56" t="s">
        <v>558</v>
      </c>
      <c r="CA98" s="56" t="s">
        <v>558</v>
      </c>
      <c r="CB98" s="56" t="s">
        <v>558</v>
      </c>
      <c r="CC98" s="56" t="s">
        <v>558</v>
      </c>
      <c r="CD98" s="56" t="s">
        <v>558</v>
      </c>
      <c r="CE98" s="56" t="s">
        <v>558</v>
      </c>
      <c r="CF98" s="56" t="s">
        <v>558</v>
      </c>
      <c r="CG98" s="56" t="s">
        <v>558</v>
      </c>
      <c r="CH98" s="56" t="s">
        <v>558</v>
      </c>
      <c r="CI98" s="56" t="s">
        <v>558</v>
      </c>
      <c r="CJ98" s="56" t="s">
        <v>558</v>
      </c>
      <c r="CK98" s="56" t="s">
        <v>558</v>
      </c>
      <c r="CL98" s="56" t="s">
        <v>558</v>
      </c>
      <c r="CM98" s="56" t="s">
        <v>558</v>
      </c>
      <c r="CN98" s="56" t="s">
        <v>558</v>
      </c>
      <c r="CO98" s="56" t="s">
        <v>558</v>
      </c>
      <c r="CP98" s="56" t="s">
        <v>558</v>
      </c>
      <c r="CQ98" s="56" t="s">
        <v>558</v>
      </c>
      <c r="CR98" s="56" t="s">
        <v>558</v>
      </c>
      <c r="CS98" s="56" t="s">
        <v>558</v>
      </c>
      <c r="CT98" s="56" t="s">
        <v>558</v>
      </c>
      <c r="CU98" s="56" t="s">
        <v>558</v>
      </c>
      <c r="CV98" s="56" t="s">
        <v>558</v>
      </c>
      <c r="CW98" s="56" t="s">
        <v>558</v>
      </c>
      <c r="CX98" s="56" t="s">
        <v>558</v>
      </c>
      <c r="CY98" s="56" t="s">
        <v>558</v>
      </c>
      <c r="CZ98" s="56" t="s">
        <v>558</v>
      </c>
      <c r="DA98" s="56" t="s">
        <v>558</v>
      </c>
      <c r="DB98" s="56" t="s">
        <v>558</v>
      </c>
      <c r="DC98" s="56" t="s">
        <v>558</v>
      </c>
      <c r="DD98" s="56" t="s">
        <v>558</v>
      </c>
      <c r="DE98" s="56" t="s">
        <v>558</v>
      </c>
      <c r="DF98" s="56" t="s">
        <v>558</v>
      </c>
      <c r="DG98" s="56" t="s">
        <v>558</v>
      </c>
      <c r="DH98" s="56" t="s">
        <v>558</v>
      </c>
      <c r="DI98" s="56" t="s">
        <v>558</v>
      </c>
      <c r="DJ98" s="56" t="s">
        <v>558</v>
      </c>
      <c r="DK98" s="56" t="s">
        <v>558</v>
      </c>
      <c r="DL98" s="56" t="s">
        <v>558</v>
      </c>
      <c r="DM98" s="56" t="s">
        <v>558</v>
      </c>
      <c r="DN98" s="56" t="s">
        <v>558</v>
      </c>
      <c r="DO98" s="56" t="s">
        <v>558</v>
      </c>
      <c r="DP98" s="56" t="s">
        <v>558</v>
      </c>
      <c r="DQ98" s="56" t="s">
        <v>558</v>
      </c>
      <c r="DR98" s="56" t="s">
        <v>558</v>
      </c>
      <c r="DS98" s="56" t="s">
        <v>558</v>
      </c>
      <c r="DT98" s="56" t="s">
        <v>558</v>
      </c>
      <c r="DU98" s="56" t="s">
        <v>558</v>
      </c>
      <c r="DV98" s="56" t="s">
        <v>558</v>
      </c>
      <c r="DW98" s="56" t="s">
        <v>558</v>
      </c>
      <c r="DX98" s="56" t="s">
        <v>558</v>
      </c>
      <c r="DY98" s="56" t="s">
        <v>558</v>
      </c>
      <c r="DZ98" s="56" t="s">
        <v>558</v>
      </c>
      <c r="EA98" s="56" t="s">
        <v>558</v>
      </c>
      <c r="EB98" s="56" t="s">
        <v>558</v>
      </c>
      <c r="EC98" s="56" t="s">
        <v>558</v>
      </c>
      <c r="ED98" s="56" t="s">
        <v>558</v>
      </c>
      <c r="EE98" s="56" t="s">
        <v>558</v>
      </c>
      <c r="EF98" s="56" t="s">
        <v>558</v>
      </c>
      <c r="EG98" s="56" t="s">
        <v>558</v>
      </c>
      <c r="EH98" s="56" t="s">
        <v>558</v>
      </c>
      <c r="EI98" s="56" t="s">
        <v>558</v>
      </c>
      <c r="EJ98" s="56" t="s">
        <v>558</v>
      </c>
      <c r="EK98" s="56" t="s">
        <v>558</v>
      </c>
      <c r="EL98" s="56" t="s">
        <v>558</v>
      </c>
      <c r="EM98" s="56" t="s">
        <v>558</v>
      </c>
      <c r="EN98" s="56" t="s">
        <v>558</v>
      </c>
      <c r="EO98" s="56" t="s">
        <v>558</v>
      </c>
      <c r="EP98" s="56" t="s">
        <v>558</v>
      </c>
      <c r="EQ98" s="56" t="s">
        <v>558</v>
      </c>
      <c r="ER98" s="56" t="s">
        <v>558</v>
      </c>
      <c r="ES98" s="56" t="s">
        <v>558</v>
      </c>
      <c r="ET98" s="56" t="s">
        <v>558</v>
      </c>
      <c r="EU98" s="56" t="s">
        <v>558</v>
      </c>
      <c r="EV98" s="56" t="s">
        <v>558</v>
      </c>
      <c r="EW98" s="56" t="s">
        <v>558</v>
      </c>
      <c r="EX98" s="56" t="s">
        <v>558</v>
      </c>
      <c r="EY98" s="56" t="s">
        <v>558</v>
      </c>
      <c r="EZ98" s="56" t="s">
        <v>558</v>
      </c>
      <c r="FA98" s="56" t="s">
        <v>558</v>
      </c>
      <c r="FB98" s="56" t="s">
        <v>558</v>
      </c>
      <c r="FC98" s="56" t="s">
        <v>558</v>
      </c>
      <c r="FD98" s="56" t="s">
        <v>558</v>
      </c>
      <c r="FE98" s="56" t="s">
        <v>558</v>
      </c>
      <c r="FF98" s="56" t="s">
        <v>558</v>
      </c>
      <c r="FG98" s="56" t="s">
        <v>558</v>
      </c>
      <c r="FH98" s="56" t="s">
        <v>558</v>
      </c>
      <c r="FI98" s="56" t="s">
        <v>558</v>
      </c>
      <c r="FJ98" s="56" t="s">
        <v>558</v>
      </c>
      <c r="FK98" s="56" t="s">
        <v>558</v>
      </c>
      <c r="FL98" s="56" t="s">
        <v>558</v>
      </c>
      <c r="FM98" s="56" t="s">
        <v>558</v>
      </c>
      <c r="FN98" s="56" t="s">
        <v>558</v>
      </c>
      <c r="FO98" s="56" t="s">
        <v>558</v>
      </c>
      <c r="FP98" s="56" t="s">
        <v>558</v>
      </c>
      <c r="FQ98" s="56" t="s">
        <v>558</v>
      </c>
      <c r="FR98" s="56" t="s">
        <v>558</v>
      </c>
      <c r="FS98" s="56" t="s">
        <v>558</v>
      </c>
      <c r="FT98" s="56" t="s">
        <v>558</v>
      </c>
      <c r="FU98" s="56" t="s">
        <v>558</v>
      </c>
      <c r="FV98" s="56" t="s">
        <v>558</v>
      </c>
      <c r="FW98" s="56" t="s">
        <v>558</v>
      </c>
      <c r="FX98" s="56" t="s">
        <v>558</v>
      </c>
      <c r="FY98" s="56" t="s">
        <v>558</v>
      </c>
      <c r="FZ98" s="56" t="s">
        <v>558</v>
      </c>
      <c r="GA98" s="56" t="s">
        <v>558</v>
      </c>
      <c r="GB98" s="56" t="s">
        <v>558</v>
      </c>
      <c r="GC98" s="56" t="s">
        <v>558</v>
      </c>
      <c r="GD98" s="56" t="s">
        <v>558</v>
      </c>
      <c r="GE98" s="56" t="s">
        <v>558</v>
      </c>
      <c r="GF98" s="56" t="s">
        <v>558</v>
      </c>
      <c r="GG98" s="56" t="s">
        <v>558</v>
      </c>
      <c r="GH98" s="56" t="s">
        <v>558</v>
      </c>
      <c r="GI98" s="56" t="s">
        <v>558</v>
      </c>
      <c r="GJ98" s="56" t="s">
        <v>558</v>
      </c>
      <c r="GK98" s="56" t="s">
        <v>558</v>
      </c>
      <c r="GL98" s="56" t="s">
        <v>558</v>
      </c>
      <c r="GM98" s="56" t="s">
        <v>558</v>
      </c>
      <c r="GN98" s="56" t="s">
        <v>558</v>
      </c>
      <c r="GO98" s="56" t="s">
        <v>558</v>
      </c>
      <c r="GP98" s="56" t="s">
        <v>558</v>
      </c>
      <c r="GQ98" s="56" t="s">
        <v>558</v>
      </c>
      <c r="GR98" s="56" t="s">
        <v>558</v>
      </c>
      <c r="GS98" s="56" t="s">
        <v>558</v>
      </c>
      <c r="GT98" s="56" t="s">
        <v>558</v>
      </c>
      <c r="GU98" s="56" t="s">
        <v>558</v>
      </c>
      <c r="GV98" s="56" t="s">
        <v>558</v>
      </c>
      <c r="GW98" s="56" t="s">
        <v>558</v>
      </c>
      <c r="GX98" s="56" t="s">
        <v>558</v>
      </c>
      <c r="GY98" s="56" t="s">
        <v>558</v>
      </c>
      <c r="GZ98" s="56" t="s">
        <v>558</v>
      </c>
      <c r="HA98" s="56" t="s">
        <v>558</v>
      </c>
      <c r="HB98" s="56" t="s">
        <v>558</v>
      </c>
      <c r="HD98" s="56" t="str">
        <f t="shared" si="3"/>
        <v>..</v>
      </c>
      <c r="HE98" s="56" t="str">
        <f t="shared" si="4"/>
        <v>..</v>
      </c>
      <c r="HF98" s="56" t="str">
        <f t="shared" si="5"/>
        <v>..</v>
      </c>
    </row>
    <row r="99" spans="1:214" ht="12.75" customHeight="1" x14ac:dyDescent="0.3">
      <c r="A99" s="56" t="s">
        <v>142</v>
      </c>
      <c r="B99" s="56">
        <v>12</v>
      </c>
      <c r="C99" s="56" t="s">
        <v>242</v>
      </c>
      <c r="D99" s="56" t="s">
        <v>3756</v>
      </c>
      <c r="E99" s="56" t="s">
        <v>937</v>
      </c>
      <c r="F99" s="56" t="s">
        <v>907</v>
      </c>
      <c r="G99" s="56">
        <v>15.5</v>
      </c>
      <c r="H99" s="56">
        <v>53.5</v>
      </c>
      <c r="I99" s="56" t="s">
        <v>6841</v>
      </c>
      <c r="J99" s="56" t="s">
        <v>39</v>
      </c>
      <c r="L99" s="56" t="s">
        <v>66</v>
      </c>
      <c r="M99" s="56">
        <v>0</v>
      </c>
      <c r="N99" s="56">
        <v>0</v>
      </c>
      <c r="O99" s="56">
        <v>0</v>
      </c>
      <c r="P99" s="56">
        <v>0</v>
      </c>
      <c r="Q99" s="56">
        <v>2</v>
      </c>
      <c r="R99" s="56">
        <v>2</v>
      </c>
      <c r="S99" s="56">
        <v>0</v>
      </c>
      <c r="T99" s="56">
        <v>0</v>
      </c>
      <c r="U99" s="56">
        <v>0</v>
      </c>
      <c r="V99" s="56">
        <v>0</v>
      </c>
      <c r="W99" s="56">
        <v>0</v>
      </c>
      <c r="X99" s="56">
        <v>0</v>
      </c>
      <c r="Y99" s="56">
        <v>0</v>
      </c>
      <c r="Z99" s="56">
        <v>0</v>
      </c>
      <c r="AA99" s="56">
        <v>4</v>
      </c>
      <c r="AB99" s="56">
        <v>0</v>
      </c>
      <c r="AC99" s="56">
        <v>0</v>
      </c>
      <c r="AD99" s="56">
        <v>0</v>
      </c>
      <c r="AE99" s="56">
        <v>0</v>
      </c>
      <c r="AF99" s="56">
        <v>0</v>
      </c>
      <c r="AG99" s="56">
        <v>0</v>
      </c>
      <c r="AH99" s="56">
        <v>0</v>
      </c>
      <c r="AI99" s="56">
        <v>0</v>
      </c>
      <c r="AJ99" s="56">
        <v>0</v>
      </c>
      <c r="AK99" s="56">
        <v>0</v>
      </c>
      <c r="AL99" s="56">
        <v>0</v>
      </c>
      <c r="AM99" s="56">
        <v>0</v>
      </c>
      <c r="AN99" s="56">
        <v>0</v>
      </c>
      <c r="AO99" s="56">
        <v>5</v>
      </c>
      <c r="AP99" s="56">
        <v>5</v>
      </c>
      <c r="AQ99" s="56">
        <v>0</v>
      </c>
      <c r="AR99" s="56">
        <v>0</v>
      </c>
      <c r="AS99" s="56">
        <v>0</v>
      </c>
      <c r="AT99" s="56">
        <v>0</v>
      </c>
      <c r="AU99" s="56">
        <v>2</v>
      </c>
      <c r="AV99" s="56">
        <v>2</v>
      </c>
      <c r="AW99" s="56">
        <v>0</v>
      </c>
      <c r="AX99" s="56">
        <v>0</v>
      </c>
      <c r="AY99" s="56">
        <v>0</v>
      </c>
      <c r="AZ99" s="56">
        <v>0</v>
      </c>
      <c r="BA99" s="56">
        <v>0</v>
      </c>
      <c r="BB99" s="56">
        <v>0</v>
      </c>
      <c r="BC99" s="56">
        <v>0</v>
      </c>
      <c r="BD99" s="56">
        <v>5</v>
      </c>
      <c r="BE99" s="56">
        <v>9</v>
      </c>
      <c r="BF99" s="56">
        <v>1</v>
      </c>
      <c r="BG99" s="56">
        <v>0</v>
      </c>
      <c r="BH99" s="56">
        <v>0</v>
      </c>
      <c r="BI99" s="56">
        <v>0</v>
      </c>
      <c r="BJ99" s="56" t="s">
        <v>7475</v>
      </c>
      <c r="BK99" s="56">
        <v>75701</v>
      </c>
      <c r="BL99" s="56" t="s">
        <v>7475</v>
      </c>
      <c r="BM99" s="56">
        <v>97535</v>
      </c>
      <c r="BN99" s="56">
        <v>38</v>
      </c>
      <c r="BO99" s="56">
        <v>76219</v>
      </c>
      <c r="BP99" s="56">
        <v>21194</v>
      </c>
      <c r="BQ99" s="56">
        <v>4</v>
      </c>
      <c r="BR99" s="56" t="s">
        <v>558</v>
      </c>
      <c r="BS99" s="56">
        <v>146204</v>
      </c>
      <c r="BT99" s="56">
        <v>7263</v>
      </c>
      <c r="BU99" s="56">
        <v>58770</v>
      </c>
      <c r="BV99" s="56">
        <v>38013</v>
      </c>
      <c r="BW99" s="56">
        <v>17996</v>
      </c>
      <c r="BX99" s="56">
        <v>7544</v>
      </c>
      <c r="BY99" s="56">
        <v>122323</v>
      </c>
      <c r="BZ99" s="56">
        <v>26355</v>
      </c>
      <c r="CA99" s="56">
        <v>155941</v>
      </c>
      <c r="CB99" s="56">
        <v>95</v>
      </c>
      <c r="CC99" s="56">
        <v>6141</v>
      </c>
      <c r="CD99" s="56">
        <v>1702</v>
      </c>
      <c r="CE99" s="56">
        <v>3126</v>
      </c>
      <c r="CF99" s="56">
        <v>358</v>
      </c>
      <c r="CG99" s="56">
        <v>11327</v>
      </c>
      <c r="CH99" s="56">
        <v>11422</v>
      </c>
      <c r="CI99" s="56">
        <v>23</v>
      </c>
      <c r="CJ99" s="56">
        <v>6716</v>
      </c>
      <c r="CK99" s="56">
        <v>787</v>
      </c>
      <c r="CL99" s="56">
        <v>6016</v>
      </c>
      <c r="CM99" s="56">
        <v>13519</v>
      </c>
      <c r="CN99" s="56">
        <v>3055</v>
      </c>
      <c r="CO99" s="56">
        <v>16597</v>
      </c>
      <c r="CP99" s="56">
        <v>0</v>
      </c>
      <c r="CQ99" s="56">
        <v>231</v>
      </c>
      <c r="CR99" s="56">
        <v>54</v>
      </c>
      <c r="CS99" s="56">
        <v>475</v>
      </c>
      <c r="CT99" s="56">
        <v>760</v>
      </c>
      <c r="CU99" s="56">
        <v>760</v>
      </c>
      <c r="CV99" s="56">
        <v>1670</v>
      </c>
      <c r="CW99" s="56">
        <v>100</v>
      </c>
      <c r="CX99" s="56">
        <v>511</v>
      </c>
      <c r="CY99" s="56">
        <v>0</v>
      </c>
      <c r="CZ99" s="56">
        <v>0</v>
      </c>
      <c r="DA99" s="56">
        <v>0</v>
      </c>
      <c r="DB99" s="56">
        <v>4.5</v>
      </c>
      <c r="DC99" s="56">
        <v>27.75</v>
      </c>
      <c r="DD99" s="56">
        <v>32.25</v>
      </c>
      <c r="DE99" s="56">
        <v>46</v>
      </c>
      <c r="DF99" s="56">
        <v>2186</v>
      </c>
      <c r="DG99" s="56">
        <v>141801</v>
      </c>
      <c r="DH99" s="56">
        <v>31116</v>
      </c>
      <c r="DI99" s="56">
        <v>32874</v>
      </c>
      <c r="DJ99" s="56">
        <v>6701</v>
      </c>
      <c r="DK99" s="56">
        <v>212492</v>
      </c>
      <c r="DL99" s="56">
        <v>10070</v>
      </c>
      <c r="DM99" s="56">
        <v>523</v>
      </c>
      <c r="DN99" s="56">
        <v>2428</v>
      </c>
      <c r="DO99" s="56">
        <v>13021</v>
      </c>
      <c r="DP99" s="56">
        <v>785</v>
      </c>
      <c r="DQ99" s="56">
        <v>2350</v>
      </c>
      <c r="DR99" s="56">
        <v>1920</v>
      </c>
      <c r="DS99" s="56">
        <v>0</v>
      </c>
      <c r="DT99" s="56">
        <v>0</v>
      </c>
      <c r="DU99" s="56">
        <v>0</v>
      </c>
      <c r="DV99" s="56">
        <v>12529</v>
      </c>
      <c r="DW99" s="56">
        <v>2068</v>
      </c>
      <c r="DX99" s="56">
        <v>67.900000000000006</v>
      </c>
      <c r="DY99" s="56">
        <v>77.3</v>
      </c>
      <c r="DZ99" s="56">
        <v>87.4</v>
      </c>
      <c r="EA99" s="56" t="s">
        <v>558</v>
      </c>
      <c r="EB99" s="56" t="s">
        <v>558</v>
      </c>
      <c r="EC99" s="56" t="s">
        <v>558</v>
      </c>
      <c r="ED99" s="56">
        <v>7381</v>
      </c>
      <c r="EE99" s="56">
        <v>139</v>
      </c>
      <c r="EF99" s="56">
        <v>254824</v>
      </c>
      <c r="EG99" s="56">
        <v>0</v>
      </c>
      <c r="EH99" s="56" t="s">
        <v>56</v>
      </c>
      <c r="EI99" s="56">
        <v>4</v>
      </c>
      <c r="EJ99" s="56">
        <v>35937</v>
      </c>
      <c r="EK99" s="56">
        <v>17</v>
      </c>
      <c r="EL99" s="56">
        <v>3</v>
      </c>
      <c r="EM99" s="56" t="s">
        <v>558</v>
      </c>
      <c r="EN99" s="56" t="s">
        <v>558</v>
      </c>
      <c r="EO99" s="56" t="s">
        <v>558</v>
      </c>
      <c r="EP99" s="56" t="s">
        <v>558</v>
      </c>
      <c r="EQ99" s="56" t="s">
        <v>558</v>
      </c>
      <c r="ER99" s="56" t="s">
        <v>558</v>
      </c>
      <c r="ES99" s="56" t="s">
        <v>558</v>
      </c>
      <c r="ET99" s="56" t="s">
        <v>558</v>
      </c>
      <c r="EU99" s="56" t="s">
        <v>558</v>
      </c>
      <c r="EV99" s="56" t="s">
        <v>558</v>
      </c>
      <c r="EW99" s="56" t="s">
        <v>558</v>
      </c>
      <c r="EX99" s="56" t="s">
        <v>558</v>
      </c>
      <c r="EY99" s="56" t="s">
        <v>558</v>
      </c>
      <c r="EZ99" s="56" t="s">
        <v>558</v>
      </c>
      <c r="FA99" s="56" t="s">
        <v>558</v>
      </c>
      <c r="FB99" s="56" t="s">
        <v>558</v>
      </c>
      <c r="FC99" s="56" t="s">
        <v>558</v>
      </c>
      <c r="FD99" s="56" t="s">
        <v>558</v>
      </c>
      <c r="FE99" s="56" t="s">
        <v>558</v>
      </c>
      <c r="FF99" s="56" t="s">
        <v>558</v>
      </c>
      <c r="FG99" s="56" t="s">
        <v>558</v>
      </c>
      <c r="FH99" s="56" t="s">
        <v>558</v>
      </c>
      <c r="FI99" s="56" t="s">
        <v>558</v>
      </c>
      <c r="FJ99" s="56" t="s">
        <v>558</v>
      </c>
      <c r="FK99" s="56" t="s">
        <v>558</v>
      </c>
      <c r="FL99" s="56" t="s">
        <v>558</v>
      </c>
      <c r="FM99" s="56" t="s">
        <v>558</v>
      </c>
      <c r="FN99" s="56" t="s">
        <v>558</v>
      </c>
      <c r="FO99" s="56" t="s">
        <v>558</v>
      </c>
      <c r="FP99" s="56" t="s">
        <v>558</v>
      </c>
      <c r="FQ99" s="56" t="s">
        <v>558</v>
      </c>
      <c r="FR99" s="56" t="s">
        <v>558</v>
      </c>
      <c r="FS99" s="56" t="s">
        <v>558</v>
      </c>
      <c r="FT99" s="56" t="s">
        <v>558</v>
      </c>
      <c r="FU99" s="56" t="s">
        <v>558</v>
      </c>
      <c r="FV99" s="56" t="s">
        <v>558</v>
      </c>
      <c r="FW99" s="56" t="s">
        <v>558</v>
      </c>
      <c r="FX99" s="56" t="s">
        <v>558</v>
      </c>
      <c r="FY99" s="56" t="s">
        <v>558</v>
      </c>
      <c r="FZ99" s="56" t="s">
        <v>558</v>
      </c>
      <c r="GA99" s="56" t="s">
        <v>558</v>
      </c>
      <c r="GB99" s="56" t="s">
        <v>558</v>
      </c>
      <c r="GC99" s="56" t="s">
        <v>558</v>
      </c>
      <c r="GD99" s="56" t="s">
        <v>558</v>
      </c>
      <c r="GE99" s="56" t="s">
        <v>558</v>
      </c>
      <c r="GF99" s="56" t="s">
        <v>558</v>
      </c>
      <c r="GG99" s="56" t="s">
        <v>558</v>
      </c>
      <c r="GH99" s="56" t="s">
        <v>558</v>
      </c>
      <c r="GI99" s="56" t="s">
        <v>558</v>
      </c>
      <c r="GJ99" s="56" t="s">
        <v>558</v>
      </c>
      <c r="GK99" s="56" t="s">
        <v>558</v>
      </c>
      <c r="GL99" s="56" t="s">
        <v>558</v>
      </c>
      <c r="GM99" s="56" t="s">
        <v>558</v>
      </c>
      <c r="GN99" s="56" t="s">
        <v>558</v>
      </c>
      <c r="GO99" s="56" t="s">
        <v>558</v>
      </c>
      <c r="GP99" s="56" t="s">
        <v>7476</v>
      </c>
      <c r="GQ99" s="56" t="s">
        <v>558</v>
      </c>
      <c r="GR99" s="56" t="s">
        <v>558</v>
      </c>
      <c r="GS99" s="56" t="s">
        <v>558</v>
      </c>
      <c r="GT99" s="56" t="s">
        <v>558</v>
      </c>
      <c r="GU99" s="56" t="s">
        <v>558</v>
      </c>
      <c r="GV99" s="56" t="s">
        <v>7477</v>
      </c>
      <c r="GW99" s="56">
        <v>4</v>
      </c>
      <c r="GX99" s="56">
        <v>5</v>
      </c>
      <c r="GY99" s="56">
        <v>0</v>
      </c>
      <c r="GZ99" s="56">
        <v>5</v>
      </c>
      <c r="HA99" s="56">
        <v>4</v>
      </c>
      <c r="HB99" s="56">
        <v>0</v>
      </c>
      <c r="HD99" s="56">
        <f t="shared" si="3"/>
        <v>16597</v>
      </c>
      <c r="HE99" s="56">
        <f t="shared" si="4"/>
        <v>760</v>
      </c>
      <c r="HF99" s="56">
        <f t="shared" si="5"/>
        <v>13021</v>
      </c>
    </row>
    <row r="100" spans="1:214" ht="12.75" customHeight="1" x14ac:dyDescent="0.3">
      <c r="A100" s="56" t="s">
        <v>142</v>
      </c>
      <c r="B100" s="56">
        <v>13</v>
      </c>
      <c r="C100" s="56" t="s">
        <v>242</v>
      </c>
      <c r="D100" s="56" t="s">
        <v>3757</v>
      </c>
      <c r="E100" s="56" t="s">
        <v>938</v>
      </c>
      <c r="F100" s="56" t="s">
        <v>907</v>
      </c>
      <c r="G100" s="56">
        <v>15.5</v>
      </c>
      <c r="H100" s="56">
        <v>50.5</v>
      </c>
      <c r="I100" s="56" t="s">
        <v>6841</v>
      </c>
      <c r="J100" s="56" t="s">
        <v>39</v>
      </c>
      <c r="L100" s="56" t="s">
        <v>68</v>
      </c>
      <c r="M100" s="56">
        <v>0</v>
      </c>
      <c r="N100" s="56">
        <v>0</v>
      </c>
      <c r="O100" s="56">
        <v>0</v>
      </c>
      <c r="P100" s="56">
        <v>1</v>
      </c>
      <c r="Q100" s="56">
        <v>1</v>
      </c>
      <c r="R100" s="56">
        <v>2</v>
      </c>
      <c r="S100" s="56">
        <v>0</v>
      </c>
      <c r="T100" s="56">
        <v>3</v>
      </c>
      <c r="U100" s="56">
        <v>3</v>
      </c>
      <c r="V100" s="56">
        <v>4</v>
      </c>
      <c r="W100" s="56">
        <v>1</v>
      </c>
      <c r="X100" s="56">
        <v>1</v>
      </c>
      <c r="Y100" s="56">
        <v>0</v>
      </c>
      <c r="Z100" s="56">
        <v>0</v>
      </c>
      <c r="AA100" s="56">
        <v>16</v>
      </c>
      <c r="AB100" s="56">
        <v>0</v>
      </c>
      <c r="AC100" s="56">
        <v>0</v>
      </c>
      <c r="AD100" s="56">
        <v>0</v>
      </c>
      <c r="AE100" s="56">
        <v>0</v>
      </c>
      <c r="AF100" s="56">
        <v>0</v>
      </c>
      <c r="AG100" s="56">
        <v>0</v>
      </c>
      <c r="AH100" s="56">
        <v>0</v>
      </c>
      <c r="AI100" s="56">
        <v>0</v>
      </c>
      <c r="AJ100" s="56">
        <v>0</v>
      </c>
      <c r="AK100" s="56">
        <v>0</v>
      </c>
      <c r="AL100" s="56">
        <v>0</v>
      </c>
      <c r="AM100" s="56">
        <v>0</v>
      </c>
      <c r="AN100" s="56">
        <v>0</v>
      </c>
      <c r="AO100" s="56">
        <v>0</v>
      </c>
      <c r="AP100" s="56">
        <v>0</v>
      </c>
      <c r="AQ100" s="56">
        <v>0</v>
      </c>
      <c r="AR100" s="56">
        <v>0</v>
      </c>
      <c r="AS100" s="56">
        <v>0</v>
      </c>
      <c r="AT100" s="56">
        <v>1</v>
      </c>
      <c r="AU100" s="56">
        <v>1</v>
      </c>
      <c r="AV100" s="56">
        <v>2</v>
      </c>
      <c r="AW100" s="56">
        <v>0</v>
      </c>
      <c r="AX100" s="56">
        <v>3</v>
      </c>
      <c r="AY100" s="56">
        <v>3</v>
      </c>
      <c r="AZ100" s="56">
        <v>4</v>
      </c>
      <c r="BA100" s="56">
        <v>1</v>
      </c>
      <c r="BB100" s="56">
        <v>1</v>
      </c>
      <c r="BC100" s="56">
        <v>0</v>
      </c>
      <c r="BD100" s="56">
        <v>0</v>
      </c>
      <c r="BE100" s="56">
        <v>16</v>
      </c>
      <c r="BF100" s="56">
        <v>0.9527744982290437</v>
      </c>
      <c r="BG100" s="56">
        <v>4.7225501770956316E-2</v>
      </c>
      <c r="BH100" s="56">
        <v>0</v>
      </c>
      <c r="BI100" s="56">
        <v>0</v>
      </c>
      <c r="BJ100" s="56" t="s">
        <v>2562</v>
      </c>
      <c r="BK100" s="56">
        <v>81465</v>
      </c>
      <c r="BL100" s="56" t="s">
        <v>2562</v>
      </c>
      <c r="BM100" s="56">
        <v>106488</v>
      </c>
      <c r="BN100" s="56">
        <v>71</v>
      </c>
      <c r="BO100" s="56">
        <v>154076</v>
      </c>
      <c r="BP100" s="56">
        <v>21696</v>
      </c>
      <c r="BQ100" s="56">
        <v>15</v>
      </c>
      <c r="BR100" s="56" t="s">
        <v>558</v>
      </c>
      <c r="BS100" s="56">
        <v>228311</v>
      </c>
      <c r="BT100" s="56">
        <v>16539</v>
      </c>
      <c r="BU100" s="56">
        <v>52002</v>
      </c>
      <c r="BV100" s="56">
        <v>35061</v>
      </c>
      <c r="BW100" s="56">
        <v>46145</v>
      </c>
      <c r="BX100" s="56">
        <v>16395</v>
      </c>
      <c r="BY100" s="56">
        <v>149603</v>
      </c>
      <c r="BZ100" s="56">
        <v>48252</v>
      </c>
      <c r="CA100" s="56">
        <v>214394</v>
      </c>
      <c r="CB100" s="56">
        <v>80</v>
      </c>
      <c r="CC100" s="56">
        <v>5852</v>
      </c>
      <c r="CD100" s="56">
        <v>1785</v>
      </c>
      <c r="CE100" s="56">
        <v>3803</v>
      </c>
      <c r="CF100" s="56">
        <v>1396</v>
      </c>
      <c r="CG100" s="56">
        <v>12836</v>
      </c>
      <c r="CH100" s="56">
        <v>12916</v>
      </c>
      <c r="CI100" s="56">
        <v>20</v>
      </c>
      <c r="CJ100" s="56">
        <v>3043</v>
      </c>
      <c r="CK100" s="56">
        <v>389</v>
      </c>
      <c r="CL100" s="56">
        <v>712</v>
      </c>
      <c r="CM100" s="56">
        <v>4144</v>
      </c>
      <c r="CN100" s="56">
        <v>4726</v>
      </c>
      <c r="CO100" s="56">
        <v>8890</v>
      </c>
      <c r="CP100" s="56">
        <v>0</v>
      </c>
      <c r="CQ100" s="56">
        <v>454</v>
      </c>
      <c r="CR100" s="56">
        <v>15</v>
      </c>
      <c r="CS100" s="56">
        <v>1</v>
      </c>
      <c r="CT100" s="56">
        <v>470</v>
      </c>
      <c r="CU100" s="56">
        <v>470</v>
      </c>
      <c r="CV100" s="56">
        <v>1959</v>
      </c>
      <c r="CW100" s="56">
        <v>7225</v>
      </c>
      <c r="CX100" s="56">
        <v>1471</v>
      </c>
      <c r="CY100" s="56">
        <v>0</v>
      </c>
      <c r="CZ100" s="56">
        <v>0</v>
      </c>
      <c r="DA100" s="56">
        <v>0</v>
      </c>
      <c r="DB100" s="56">
        <v>5.98</v>
      </c>
      <c r="DC100" s="56">
        <v>23.72</v>
      </c>
      <c r="DD100" s="56">
        <v>29.7</v>
      </c>
      <c r="DE100" s="56">
        <v>88</v>
      </c>
      <c r="DF100" s="56">
        <v>4740</v>
      </c>
      <c r="DG100" s="56">
        <v>192071</v>
      </c>
      <c r="DH100" s="56">
        <v>58594</v>
      </c>
      <c r="DI100" s="56">
        <v>83027</v>
      </c>
      <c r="DJ100" s="56">
        <v>14001</v>
      </c>
      <c r="DK100" s="56">
        <v>347693</v>
      </c>
      <c r="DL100" s="56">
        <v>9753</v>
      </c>
      <c r="DM100" s="56">
        <v>254</v>
      </c>
      <c r="DN100" s="56">
        <v>188</v>
      </c>
      <c r="DO100" s="56">
        <v>10195</v>
      </c>
      <c r="DP100" s="56">
        <v>5747</v>
      </c>
      <c r="DQ100" s="56">
        <v>63925</v>
      </c>
      <c r="DR100" s="56">
        <v>4413</v>
      </c>
      <c r="DS100" s="56">
        <v>0</v>
      </c>
      <c r="DT100" s="56">
        <v>0</v>
      </c>
      <c r="DU100" s="56">
        <v>0</v>
      </c>
      <c r="DV100" s="56">
        <v>21623</v>
      </c>
      <c r="DW100" s="56">
        <v>8145</v>
      </c>
      <c r="DX100" s="56">
        <v>57</v>
      </c>
      <c r="DY100" s="56">
        <v>73</v>
      </c>
      <c r="DZ100" s="56">
        <v>87</v>
      </c>
      <c r="EA100" s="56">
        <v>147056</v>
      </c>
      <c r="EB100" s="56">
        <v>7488</v>
      </c>
      <c r="EC100" s="56" t="s">
        <v>778</v>
      </c>
      <c r="ED100" s="56">
        <v>11124</v>
      </c>
      <c r="EE100" s="56">
        <v>89</v>
      </c>
      <c r="EF100" s="56">
        <v>318579</v>
      </c>
      <c r="EG100" s="56" t="s">
        <v>558</v>
      </c>
      <c r="EH100" s="56" t="s">
        <v>778</v>
      </c>
      <c r="EI100" s="56">
        <v>3</v>
      </c>
      <c r="EJ100" s="56">
        <v>12661</v>
      </c>
      <c r="EK100" s="56">
        <v>22</v>
      </c>
      <c r="EL100" s="56">
        <v>18</v>
      </c>
      <c r="EM100" s="56">
        <v>1326053</v>
      </c>
      <c r="EN100" s="56">
        <v>354791</v>
      </c>
      <c r="EO100" s="56">
        <v>800</v>
      </c>
      <c r="EP100" s="56">
        <v>53971</v>
      </c>
      <c r="EQ100" s="56">
        <v>16844</v>
      </c>
      <c r="ER100" s="56">
        <v>19140</v>
      </c>
      <c r="ES100" s="56">
        <v>10048</v>
      </c>
      <c r="ET100" s="56">
        <v>3000</v>
      </c>
      <c r="EU100" s="56">
        <v>17045</v>
      </c>
      <c r="EV100" s="56">
        <v>50</v>
      </c>
      <c r="EW100" s="56">
        <v>50</v>
      </c>
      <c r="EX100" s="56">
        <v>3000</v>
      </c>
      <c r="EY100" s="56">
        <v>12835</v>
      </c>
      <c r="EZ100" s="56">
        <v>3000</v>
      </c>
      <c r="FA100" s="56">
        <v>0</v>
      </c>
      <c r="FB100" s="56">
        <v>0</v>
      </c>
      <c r="FC100" s="56">
        <v>0</v>
      </c>
      <c r="FD100" s="56">
        <v>0</v>
      </c>
      <c r="FE100" s="56">
        <v>7000</v>
      </c>
      <c r="FF100" s="56">
        <v>0</v>
      </c>
      <c r="FG100" s="56">
        <v>146783</v>
      </c>
      <c r="FH100" s="56">
        <v>12153</v>
      </c>
      <c r="FI100" s="56">
        <v>77487</v>
      </c>
      <c r="FJ100" s="56">
        <v>42889</v>
      </c>
      <c r="FK100" s="56">
        <v>0</v>
      </c>
      <c r="FL100" s="56">
        <v>4980</v>
      </c>
      <c r="FM100" s="56">
        <v>1965136</v>
      </c>
      <c r="FN100" s="56">
        <v>3034</v>
      </c>
      <c r="FO100" s="56">
        <v>873</v>
      </c>
      <c r="FP100" s="56">
        <v>0</v>
      </c>
      <c r="FQ100" s="56">
        <v>1650</v>
      </c>
      <c r="FR100" s="56">
        <v>14157</v>
      </c>
      <c r="FS100" s="56">
        <v>0</v>
      </c>
      <c r="FT100" s="56">
        <v>0</v>
      </c>
      <c r="FU100" s="56">
        <v>34866</v>
      </c>
      <c r="FV100" s="56">
        <v>0</v>
      </c>
      <c r="FW100" s="56">
        <v>54580</v>
      </c>
      <c r="FX100" s="56">
        <v>1910556</v>
      </c>
      <c r="FY100" s="56" t="s">
        <v>558</v>
      </c>
      <c r="FZ100" s="56">
        <v>1265500</v>
      </c>
      <c r="GA100" s="56">
        <v>5000</v>
      </c>
      <c r="GB100" s="56">
        <v>141000</v>
      </c>
      <c r="GC100" s="56">
        <v>89000</v>
      </c>
      <c r="GD100" s="56">
        <v>1500500</v>
      </c>
      <c r="GE100" s="56">
        <v>41500</v>
      </c>
      <c r="GF100" s="56">
        <v>1459000</v>
      </c>
      <c r="GG100" s="56" t="s">
        <v>558</v>
      </c>
      <c r="GH100" s="56">
        <v>0</v>
      </c>
      <c r="GI100" s="56">
        <v>567877</v>
      </c>
      <c r="GJ100" s="56">
        <v>10737</v>
      </c>
      <c r="GK100" s="56">
        <v>0</v>
      </c>
      <c r="GL100" s="56">
        <v>125390</v>
      </c>
      <c r="GM100" s="56">
        <v>0</v>
      </c>
      <c r="GN100" s="56">
        <v>704004</v>
      </c>
      <c r="GO100" s="56">
        <v>0</v>
      </c>
      <c r="GP100" s="56" t="s">
        <v>558</v>
      </c>
      <c r="GQ100" s="56" t="s">
        <v>7478</v>
      </c>
      <c r="GR100" s="56" t="s">
        <v>7479</v>
      </c>
      <c r="GS100" s="56" t="s">
        <v>558</v>
      </c>
      <c r="GT100" s="56" t="s">
        <v>7480</v>
      </c>
      <c r="GU100" s="56" t="s">
        <v>558</v>
      </c>
      <c r="GV100" s="56" t="s">
        <v>7481</v>
      </c>
      <c r="GW100" s="56">
        <v>16</v>
      </c>
      <c r="GX100" s="56">
        <v>0</v>
      </c>
      <c r="GY100" s="56">
        <v>14</v>
      </c>
      <c r="GZ100" s="56">
        <v>2</v>
      </c>
      <c r="HA100" s="56">
        <v>0</v>
      </c>
      <c r="HB100" s="56">
        <v>0</v>
      </c>
      <c r="HD100" s="56">
        <f t="shared" si="3"/>
        <v>8890</v>
      </c>
      <c r="HE100" s="56">
        <f t="shared" si="4"/>
        <v>470</v>
      </c>
      <c r="HF100" s="56">
        <f t="shared" si="5"/>
        <v>10195</v>
      </c>
    </row>
    <row r="101" spans="1:214" ht="12.75" customHeight="1" x14ac:dyDescent="0.3">
      <c r="A101" s="56" t="s">
        <v>142</v>
      </c>
      <c r="B101" s="56">
        <v>14</v>
      </c>
      <c r="C101" s="56" t="s">
        <v>242</v>
      </c>
      <c r="D101" s="56" t="s">
        <v>3758</v>
      </c>
      <c r="E101" s="56" t="s">
        <v>939</v>
      </c>
      <c r="F101" s="56" t="s">
        <v>907</v>
      </c>
      <c r="G101" s="56">
        <v>24</v>
      </c>
      <c r="H101" s="56">
        <v>0</v>
      </c>
      <c r="I101" s="56" t="s">
        <v>811</v>
      </c>
      <c r="J101" s="56" t="s">
        <v>39</v>
      </c>
      <c r="L101" s="56" t="s">
        <v>42</v>
      </c>
      <c r="M101" s="56">
        <v>5</v>
      </c>
      <c r="N101" s="56">
        <v>0</v>
      </c>
      <c r="O101" s="56">
        <v>1</v>
      </c>
      <c r="P101" s="56">
        <v>0</v>
      </c>
      <c r="Q101" s="56">
        <v>0</v>
      </c>
      <c r="R101" s="56">
        <v>1</v>
      </c>
      <c r="S101" s="56">
        <v>1</v>
      </c>
      <c r="T101" s="56">
        <v>1</v>
      </c>
      <c r="U101" s="56">
        <v>0</v>
      </c>
      <c r="V101" s="56">
        <v>2</v>
      </c>
      <c r="W101" s="56">
        <v>0</v>
      </c>
      <c r="X101" s="56">
        <v>1</v>
      </c>
      <c r="Y101" s="56">
        <v>0</v>
      </c>
      <c r="Z101" s="56">
        <v>0</v>
      </c>
      <c r="AA101" s="56">
        <v>12</v>
      </c>
      <c r="AB101" s="56">
        <v>0</v>
      </c>
      <c r="AC101" s="56">
        <v>0</v>
      </c>
      <c r="AD101" s="56">
        <v>0</v>
      </c>
      <c r="AE101" s="56">
        <v>0</v>
      </c>
      <c r="AF101" s="56">
        <v>0</v>
      </c>
      <c r="AG101" s="56">
        <v>0</v>
      </c>
      <c r="AH101" s="56">
        <v>0</v>
      </c>
      <c r="AI101" s="56">
        <v>0</v>
      </c>
      <c r="AJ101" s="56">
        <v>0</v>
      </c>
      <c r="AK101" s="56">
        <v>0</v>
      </c>
      <c r="AL101" s="56">
        <v>0</v>
      </c>
      <c r="AM101" s="56">
        <v>0</v>
      </c>
      <c r="AN101" s="56">
        <v>0</v>
      </c>
      <c r="AO101" s="56">
        <v>0</v>
      </c>
      <c r="AP101" s="56">
        <v>0</v>
      </c>
      <c r="AQ101" s="56">
        <v>5</v>
      </c>
      <c r="AR101" s="56">
        <v>0</v>
      </c>
      <c r="AS101" s="56">
        <v>1</v>
      </c>
      <c r="AT101" s="56">
        <v>0</v>
      </c>
      <c r="AU101" s="56">
        <v>0</v>
      </c>
      <c r="AV101" s="56">
        <v>1</v>
      </c>
      <c r="AW101" s="56">
        <v>1</v>
      </c>
      <c r="AX101" s="56">
        <v>1</v>
      </c>
      <c r="AY101" s="56">
        <v>0</v>
      </c>
      <c r="AZ101" s="56">
        <v>2</v>
      </c>
      <c r="BA101" s="56">
        <v>0</v>
      </c>
      <c r="BB101" s="56">
        <v>1</v>
      </c>
      <c r="BC101" s="56">
        <v>0</v>
      </c>
      <c r="BD101" s="56">
        <v>0</v>
      </c>
      <c r="BE101" s="56">
        <v>12</v>
      </c>
      <c r="BF101" s="56">
        <v>0.6377506538796861</v>
      </c>
      <c r="BG101" s="56">
        <v>0.36224934612031384</v>
      </c>
      <c r="BH101" s="56">
        <v>1</v>
      </c>
      <c r="BI101" s="56">
        <v>0</v>
      </c>
      <c r="BJ101" s="56" t="s">
        <v>2563</v>
      </c>
      <c r="BK101" s="56">
        <v>115340</v>
      </c>
      <c r="BL101" s="56" t="s">
        <v>6902</v>
      </c>
      <c r="BM101" s="56">
        <v>223858</v>
      </c>
      <c r="BN101" s="56">
        <v>91</v>
      </c>
      <c r="BO101" s="56">
        <v>289152.32</v>
      </c>
      <c r="BP101" s="56">
        <v>66854.64</v>
      </c>
      <c r="BQ101" s="56">
        <v>12</v>
      </c>
      <c r="BR101" s="56" t="s">
        <v>558</v>
      </c>
      <c r="BS101" s="56">
        <v>170497</v>
      </c>
      <c r="BT101" s="56">
        <v>9763</v>
      </c>
      <c r="BU101" s="56">
        <v>47578</v>
      </c>
      <c r="BV101" s="56">
        <v>36611</v>
      </c>
      <c r="BW101" s="56">
        <v>38786</v>
      </c>
      <c r="BX101" s="56">
        <v>11819</v>
      </c>
      <c r="BY101" s="56">
        <v>134794</v>
      </c>
      <c r="BZ101" s="56">
        <v>16731</v>
      </c>
      <c r="CA101" s="56">
        <v>161288</v>
      </c>
      <c r="CB101" s="56">
        <v>29</v>
      </c>
      <c r="CC101" s="56">
        <v>8228</v>
      </c>
      <c r="CD101" s="56">
        <v>2772</v>
      </c>
      <c r="CE101" s="56">
        <v>5091</v>
      </c>
      <c r="CF101" s="56">
        <v>2744</v>
      </c>
      <c r="CG101" s="56">
        <v>18835</v>
      </c>
      <c r="CH101" s="56">
        <v>18864</v>
      </c>
      <c r="CI101" s="56">
        <v>7</v>
      </c>
      <c r="CJ101" s="56">
        <v>6439</v>
      </c>
      <c r="CK101" s="56">
        <v>1862</v>
      </c>
      <c r="CL101" s="56">
        <v>5366</v>
      </c>
      <c r="CM101" s="56">
        <v>13667</v>
      </c>
      <c r="CN101" s="56">
        <v>966</v>
      </c>
      <c r="CO101" s="56">
        <v>14640</v>
      </c>
      <c r="CP101" s="56">
        <v>0</v>
      </c>
      <c r="CQ101" s="56">
        <v>433</v>
      </c>
      <c r="CR101" s="56">
        <v>106</v>
      </c>
      <c r="CS101" s="56">
        <v>581</v>
      </c>
      <c r="CT101" s="56">
        <v>1120</v>
      </c>
      <c r="CU101" s="56">
        <v>1120</v>
      </c>
      <c r="CV101" s="56">
        <v>7258</v>
      </c>
      <c r="CW101" s="56">
        <v>85</v>
      </c>
      <c r="CX101" s="56">
        <v>6550</v>
      </c>
      <c r="CY101" s="56">
        <v>0</v>
      </c>
      <c r="CZ101" s="56">
        <v>0</v>
      </c>
      <c r="DA101" s="56">
        <v>134</v>
      </c>
      <c r="DB101" s="56">
        <v>5.0999999999999996</v>
      </c>
      <c r="DC101" s="56">
        <v>36</v>
      </c>
      <c r="DD101" s="56">
        <v>41.1</v>
      </c>
      <c r="DE101" s="56">
        <v>370</v>
      </c>
      <c r="DF101" s="56">
        <v>9881</v>
      </c>
      <c r="DG101" s="56">
        <v>280026</v>
      </c>
      <c r="DH101" s="56">
        <v>107860</v>
      </c>
      <c r="DI101" s="56">
        <v>221979</v>
      </c>
      <c r="DJ101" s="56">
        <v>31729</v>
      </c>
      <c r="DK101" s="56">
        <v>641594</v>
      </c>
      <c r="DL101" s="56">
        <v>15130</v>
      </c>
      <c r="DM101" s="56">
        <v>5132</v>
      </c>
      <c r="DN101" s="56">
        <v>9246</v>
      </c>
      <c r="DO101" s="56">
        <v>29508</v>
      </c>
      <c r="DP101" s="56">
        <v>13114</v>
      </c>
      <c r="DQ101" s="56">
        <v>36927</v>
      </c>
      <c r="DR101" s="56">
        <v>16533</v>
      </c>
      <c r="DS101" s="56">
        <v>0</v>
      </c>
      <c r="DT101" s="56">
        <v>0</v>
      </c>
      <c r="DU101" s="56">
        <v>112</v>
      </c>
      <c r="DV101" s="56">
        <v>64871</v>
      </c>
      <c r="DW101" s="56">
        <v>40140</v>
      </c>
      <c r="DX101" s="56">
        <v>40</v>
      </c>
      <c r="DY101" s="56">
        <v>70</v>
      </c>
      <c r="DZ101" s="56">
        <v>79</v>
      </c>
      <c r="EA101" s="56">
        <v>107156</v>
      </c>
      <c r="EB101" s="56" t="s">
        <v>558</v>
      </c>
      <c r="EC101" s="56" t="s">
        <v>778</v>
      </c>
      <c r="ED101" s="56">
        <v>30067</v>
      </c>
      <c r="EE101" s="56">
        <v>227</v>
      </c>
      <c r="EF101" s="56">
        <v>682663</v>
      </c>
      <c r="EG101" s="56" t="s">
        <v>558</v>
      </c>
      <c r="EH101" s="56" t="s">
        <v>558</v>
      </c>
      <c r="EI101" s="56">
        <v>12</v>
      </c>
      <c r="EJ101" s="56">
        <v>148624</v>
      </c>
      <c r="EK101" s="56">
        <v>18</v>
      </c>
      <c r="EL101" s="56">
        <v>23</v>
      </c>
      <c r="EM101" s="56">
        <v>1309253</v>
      </c>
      <c r="EN101" s="56">
        <v>223524</v>
      </c>
      <c r="EO101" s="56">
        <v>21278</v>
      </c>
      <c r="EP101" s="56">
        <v>48250</v>
      </c>
      <c r="EQ101" s="56">
        <v>23254</v>
      </c>
      <c r="ER101" s="56">
        <v>21179</v>
      </c>
      <c r="ES101" s="56">
        <v>4568</v>
      </c>
      <c r="ET101" s="56">
        <v>4351</v>
      </c>
      <c r="EU101" s="56">
        <v>17441</v>
      </c>
      <c r="EV101" s="56">
        <v>2140</v>
      </c>
      <c r="EW101" s="56">
        <v>22546</v>
      </c>
      <c r="EX101" s="56">
        <v>3415</v>
      </c>
      <c r="EY101" s="56">
        <v>1773.88</v>
      </c>
      <c r="EZ101" s="56">
        <v>5715</v>
      </c>
      <c r="FA101" s="56">
        <v>0</v>
      </c>
      <c r="FB101" s="56">
        <v>0</v>
      </c>
      <c r="FC101" s="56">
        <v>0</v>
      </c>
      <c r="FD101" s="56">
        <v>18107</v>
      </c>
      <c r="FE101" s="56">
        <v>8386</v>
      </c>
      <c r="FF101" s="56">
        <v>0</v>
      </c>
      <c r="FG101" s="56">
        <v>202403.88</v>
      </c>
      <c r="FH101" s="56">
        <v>22983</v>
      </c>
      <c r="FI101" s="56">
        <v>36160</v>
      </c>
      <c r="FJ101" s="56">
        <v>15520</v>
      </c>
      <c r="FK101" s="56">
        <v>105503</v>
      </c>
      <c r="FL101" s="56">
        <v>34012</v>
      </c>
      <c r="FM101" s="56">
        <v>1949358.88</v>
      </c>
      <c r="FN101" s="56">
        <v>22737</v>
      </c>
      <c r="FO101" s="56">
        <v>3574</v>
      </c>
      <c r="FP101" s="56">
        <v>58614</v>
      </c>
      <c r="FQ101" s="56">
        <v>19592</v>
      </c>
      <c r="FR101" s="56">
        <v>0</v>
      </c>
      <c r="FS101" s="56">
        <v>0</v>
      </c>
      <c r="FT101" s="56">
        <v>3652</v>
      </c>
      <c r="FU101" s="56">
        <v>39860</v>
      </c>
      <c r="FV101" s="56">
        <v>5310</v>
      </c>
      <c r="FW101" s="56">
        <v>153339</v>
      </c>
      <c r="FX101" s="56">
        <v>1796019.88</v>
      </c>
      <c r="FY101" s="56">
        <v>26127</v>
      </c>
      <c r="FZ101" s="56">
        <v>1350100</v>
      </c>
      <c r="GA101" s="56">
        <v>199370</v>
      </c>
      <c r="GB101" s="56">
        <v>200000</v>
      </c>
      <c r="GC101" s="56">
        <v>147110</v>
      </c>
      <c r="GD101" s="56">
        <v>1896580</v>
      </c>
      <c r="GE101" s="56">
        <v>125940</v>
      </c>
      <c r="GF101" s="56">
        <v>1770640</v>
      </c>
      <c r="GG101" s="56">
        <v>19380</v>
      </c>
      <c r="GH101" s="56">
        <v>0</v>
      </c>
      <c r="GI101" s="56">
        <v>6745.2</v>
      </c>
      <c r="GJ101" s="56">
        <v>0</v>
      </c>
      <c r="GK101" s="56">
        <v>0</v>
      </c>
      <c r="GL101" s="56">
        <v>0</v>
      </c>
      <c r="GM101" s="56">
        <v>0</v>
      </c>
      <c r="GN101" s="56">
        <v>6745.2</v>
      </c>
      <c r="GO101" s="56" t="s">
        <v>7482</v>
      </c>
      <c r="GP101" s="56" t="s">
        <v>558</v>
      </c>
      <c r="GQ101" s="56" t="s">
        <v>558</v>
      </c>
      <c r="GR101" s="56" t="s">
        <v>558</v>
      </c>
      <c r="GS101" s="56" t="s">
        <v>558</v>
      </c>
      <c r="GT101" s="56" t="s">
        <v>7483</v>
      </c>
      <c r="GU101" s="56" t="s">
        <v>7484</v>
      </c>
      <c r="GV101" s="56" t="s">
        <v>7485</v>
      </c>
      <c r="GW101" s="56">
        <v>12</v>
      </c>
      <c r="GX101" s="56">
        <v>0</v>
      </c>
      <c r="GY101" s="56">
        <v>11</v>
      </c>
      <c r="GZ101" s="56">
        <v>1</v>
      </c>
      <c r="HA101" s="56">
        <v>0</v>
      </c>
      <c r="HB101" s="56">
        <v>0</v>
      </c>
      <c r="HD101" s="56">
        <f t="shared" si="3"/>
        <v>14640</v>
      </c>
      <c r="HE101" s="56">
        <f t="shared" si="4"/>
        <v>1120</v>
      </c>
      <c r="HF101" s="56">
        <f t="shared" si="5"/>
        <v>29508</v>
      </c>
    </row>
    <row r="102" spans="1:214" ht="12.75" customHeight="1" x14ac:dyDescent="0.3">
      <c r="A102" s="56" t="s">
        <v>142</v>
      </c>
      <c r="B102" s="56">
        <v>15</v>
      </c>
      <c r="C102" s="56" t="s">
        <v>242</v>
      </c>
      <c r="D102" s="56" t="s">
        <v>3759</v>
      </c>
      <c r="E102" s="56" t="s">
        <v>940</v>
      </c>
      <c r="F102" s="56" t="s">
        <v>907</v>
      </c>
      <c r="G102" s="56">
        <v>35</v>
      </c>
      <c r="H102" s="56">
        <v>0</v>
      </c>
      <c r="I102" s="56" t="s">
        <v>810</v>
      </c>
      <c r="J102" s="56" t="s">
        <v>40</v>
      </c>
      <c r="L102" s="56" t="s">
        <v>743</v>
      </c>
      <c r="M102" s="56" t="s">
        <v>558</v>
      </c>
      <c r="N102" s="56" t="s">
        <v>558</v>
      </c>
      <c r="O102" s="56" t="s">
        <v>558</v>
      </c>
      <c r="P102" s="56" t="s">
        <v>558</v>
      </c>
      <c r="Q102" s="56" t="s">
        <v>558</v>
      </c>
      <c r="R102" s="56" t="s">
        <v>558</v>
      </c>
      <c r="S102" s="56" t="s">
        <v>558</v>
      </c>
      <c r="T102" s="56" t="s">
        <v>558</v>
      </c>
      <c r="U102" s="56" t="s">
        <v>558</v>
      </c>
      <c r="V102" s="56" t="s">
        <v>558</v>
      </c>
      <c r="W102" s="56" t="s">
        <v>558</v>
      </c>
      <c r="X102" s="56" t="s">
        <v>558</v>
      </c>
      <c r="Y102" s="56" t="s">
        <v>558</v>
      </c>
      <c r="Z102" s="56" t="s">
        <v>558</v>
      </c>
      <c r="AA102" s="56" t="s">
        <v>558</v>
      </c>
      <c r="AB102" s="56" t="s">
        <v>558</v>
      </c>
      <c r="AC102" s="56" t="s">
        <v>558</v>
      </c>
      <c r="AD102" s="56" t="s">
        <v>558</v>
      </c>
      <c r="AE102" s="56" t="s">
        <v>558</v>
      </c>
      <c r="AF102" s="56" t="s">
        <v>558</v>
      </c>
      <c r="AG102" s="56" t="s">
        <v>558</v>
      </c>
      <c r="AH102" s="56" t="s">
        <v>558</v>
      </c>
      <c r="AI102" s="56" t="s">
        <v>558</v>
      </c>
      <c r="AJ102" s="56" t="s">
        <v>558</v>
      </c>
      <c r="AK102" s="56" t="s">
        <v>558</v>
      </c>
      <c r="AL102" s="56" t="s">
        <v>558</v>
      </c>
      <c r="AM102" s="56" t="s">
        <v>558</v>
      </c>
      <c r="AN102" s="56" t="s">
        <v>558</v>
      </c>
      <c r="AO102" s="56" t="s">
        <v>558</v>
      </c>
      <c r="AP102" s="56" t="s">
        <v>558</v>
      </c>
      <c r="AQ102" s="56" t="s">
        <v>558</v>
      </c>
      <c r="AR102" s="56" t="s">
        <v>558</v>
      </c>
      <c r="AS102" s="56" t="s">
        <v>558</v>
      </c>
      <c r="AT102" s="56" t="s">
        <v>558</v>
      </c>
      <c r="AU102" s="56" t="s">
        <v>558</v>
      </c>
      <c r="AV102" s="56" t="s">
        <v>558</v>
      </c>
      <c r="AW102" s="56" t="s">
        <v>558</v>
      </c>
      <c r="AX102" s="56" t="s">
        <v>558</v>
      </c>
      <c r="AY102" s="56" t="s">
        <v>558</v>
      </c>
      <c r="AZ102" s="56" t="s">
        <v>558</v>
      </c>
      <c r="BA102" s="56" t="s">
        <v>558</v>
      </c>
      <c r="BB102" s="56" t="s">
        <v>558</v>
      </c>
      <c r="BC102" s="56" t="s">
        <v>558</v>
      </c>
      <c r="BD102" s="56" t="s">
        <v>558</v>
      </c>
      <c r="BE102" s="56" t="s">
        <v>558</v>
      </c>
      <c r="BF102" s="56" t="s">
        <v>558</v>
      </c>
      <c r="BG102" s="56" t="s">
        <v>558</v>
      </c>
      <c r="BH102" s="56" t="s">
        <v>558</v>
      </c>
      <c r="BI102" s="56" t="s">
        <v>558</v>
      </c>
      <c r="BJ102" s="56" t="s">
        <v>558</v>
      </c>
      <c r="BK102" s="56" t="s">
        <v>558</v>
      </c>
      <c r="BL102" s="56" t="s">
        <v>558</v>
      </c>
      <c r="BM102" s="56" t="s">
        <v>558</v>
      </c>
      <c r="BN102" s="56" t="s">
        <v>558</v>
      </c>
      <c r="BO102" s="56" t="s">
        <v>558</v>
      </c>
      <c r="BP102" s="56" t="s">
        <v>558</v>
      </c>
      <c r="BQ102" s="56" t="s">
        <v>558</v>
      </c>
      <c r="BR102" s="56" t="s">
        <v>558</v>
      </c>
      <c r="BS102" s="56" t="s">
        <v>558</v>
      </c>
      <c r="BT102" s="56" t="s">
        <v>558</v>
      </c>
      <c r="BU102" s="56" t="s">
        <v>558</v>
      </c>
      <c r="BV102" s="56" t="s">
        <v>558</v>
      </c>
      <c r="BW102" s="56" t="s">
        <v>558</v>
      </c>
      <c r="BX102" s="56" t="s">
        <v>558</v>
      </c>
      <c r="BY102" s="56" t="s">
        <v>558</v>
      </c>
      <c r="BZ102" s="56" t="s">
        <v>558</v>
      </c>
      <c r="CA102" s="56" t="s">
        <v>558</v>
      </c>
      <c r="CB102" s="56" t="s">
        <v>558</v>
      </c>
      <c r="CC102" s="56" t="s">
        <v>558</v>
      </c>
      <c r="CD102" s="56" t="s">
        <v>558</v>
      </c>
      <c r="CE102" s="56" t="s">
        <v>558</v>
      </c>
      <c r="CF102" s="56" t="s">
        <v>558</v>
      </c>
      <c r="CG102" s="56" t="s">
        <v>558</v>
      </c>
      <c r="CH102" s="56" t="s">
        <v>558</v>
      </c>
      <c r="CI102" s="56" t="s">
        <v>558</v>
      </c>
      <c r="CJ102" s="56" t="s">
        <v>558</v>
      </c>
      <c r="CK102" s="56" t="s">
        <v>558</v>
      </c>
      <c r="CL102" s="56" t="s">
        <v>558</v>
      </c>
      <c r="CM102" s="56" t="s">
        <v>558</v>
      </c>
      <c r="CN102" s="56" t="s">
        <v>558</v>
      </c>
      <c r="CO102" s="56" t="s">
        <v>558</v>
      </c>
      <c r="CP102" s="56" t="s">
        <v>558</v>
      </c>
      <c r="CQ102" s="56" t="s">
        <v>558</v>
      </c>
      <c r="CR102" s="56" t="s">
        <v>558</v>
      </c>
      <c r="CS102" s="56" t="s">
        <v>558</v>
      </c>
      <c r="CT102" s="56" t="s">
        <v>558</v>
      </c>
      <c r="CU102" s="56" t="s">
        <v>558</v>
      </c>
      <c r="CV102" s="56" t="s">
        <v>558</v>
      </c>
      <c r="CW102" s="56" t="s">
        <v>558</v>
      </c>
      <c r="CX102" s="56" t="s">
        <v>558</v>
      </c>
      <c r="CY102" s="56" t="s">
        <v>558</v>
      </c>
      <c r="CZ102" s="56" t="s">
        <v>558</v>
      </c>
      <c r="DA102" s="56" t="s">
        <v>558</v>
      </c>
      <c r="DB102" s="56" t="s">
        <v>558</v>
      </c>
      <c r="DC102" s="56" t="s">
        <v>558</v>
      </c>
      <c r="DD102" s="56" t="s">
        <v>558</v>
      </c>
      <c r="DE102" s="56" t="s">
        <v>558</v>
      </c>
      <c r="DF102" s="56" t="s">
        <v>558</v>
      </c>
      <c r="DG102" s="56" t="s">
        <v>558</v>
      </c>
      <c r="DH102" s="56" t="s">
        <v>558</v>
      </c>
      <c r="DI102" s="56" t="s">
        <v>558</v>
      </c>
      <c r="DJ102" s="56" t="s">
        <v>558</v>
      </c>
      <c r="DK102" s="56" t="s">
        <v>558</v>
      </c>
      <c r="DL102" s="56" t="s">
        <v>558</v>
      </c>
      <c r="DM102" s="56" t="s">
        <v>558</v>
      </c>
      <c r="DN102" s="56" t="s">
        <v>558</v>
      </c>
      <c r="DO102" s="56" t="s">
        <v>558</v>
      </c>
      <c r="DP102" s="56" t="s">
        <v>558</v>
      </c>
      <c r="DQ102" s="56" t="s">
        <v>558</v>
      </c>
      <c r="DR102" s="56" t="s">
        <v>558</v>
      </c>
      <c r="DS102" s="56" t="s">
        <v>558</v>
      </c>
      <c r="DT102" s="56" t="s">
        <v>558</v>
      </c>
      <c r="DU102" s="56" t="s">
        <v>558</v>
      </c>
      <c r="DV102" s="56" t="s">
        <v>558</v>
      </c>
      <c r="DW102" s="56" t="s">
        <v>558</v>
      </c>
      <c r="DX102" s="56" t="s">
        <v>558</v>
      </c>
      <c r="DY102" s="56" t="s">
        <v>558</v>
      </c>
      <c r="DZ102" s="56" t="s">
        <v>558</v>
      </c>
      <c r="EA102" s="56" t="s">
        <v>558</v>
      </c>
      <c r="EB102" s="56" t="s">
        <v>558</v>
      </c>
      <c r="EC102" s="56" t="s">
        <v>558</v>
      </c>
      <c r="ED102" s="56" t="s">
        <v>558</v>
      </c>
      <c r="EE102" s="56" t="s">
        <v>558</v>
      </c>
      <c r="EF102" s="56" t="s">
        <v>558</v>
      </c>
      <c r="EG102" s="56" t="s">
        <v>558</v>
      </c>
      <c r="EH102" s="56" t="s">
        <v>558</v>
      </c>
      <c r="EI102" s="56" t="s">
        <v>558</v>
      </c>
      <c r="EJ102" s="56" t="s">
        <v>558</v>
      </c>
      <c r="EK102" s="56" t="s">
        <v>558</v>
      </c>
      <c r="EL102" s="56" t="s">
        <v>558</v>
      </c>
      <c r="EM102" s="56" t="s">
        <v>558</v>
      </c>
      <c r="EN102" s="56" t="s">
        <v>558</v>
      </c>
      <c r="EO102" s="56" t="s">
        <v>558</v>
      </c>
      <c r="EP102" s="56" t="s">
        <v>558</v>
      </c>
      <c r="EQ102" s="56" t="s">
        <v>558</v>
      </c>
      <c r="ER102" s="56" t="s">
        <v>558</v>
      </c>
      <c r="ES102" s="56" t="s">
        <v>558</v>
      </c>
      <c r="ET102" s="56" t="s">
        <v>558</v>
      </c>
      <c r="EU102" s="56" t="s">
        <v>558</v>
      </c>
      <c r="EV102" s="56" t="s">
        <v>558</v>
      </c>
      <c r="EW102" s="56" t="s">
        <v>558</v>
      </c>
      <c r="EX102" s="56" t="s">
        <v>558</v>
      </c>
      <c r="EY102" s="56" t="s">
        <v>558</v>
      </c>
      <c r="EZ102" s="56" t="s">
        <v>558</v>
      </c>
      <c r="FA102" s="56" t="s">
        <v>558</v>
      </c>
      <c r="FB102" s="56" t="s">
        <v>558</v>
      </c>
      <c r="FC102" s="56" t="s">
        <v>558</v>
      </c>
      <c r="FD102" s="56" t="s">
        <v>558</v>
      </c>
      <c r="FE102" s="56" t="s">
        <v>558</v>
      </c>
      <c r="FF102" s="56" t="s">
        <v>558</v>
      </c>
      <c r="FG102" s="56" t="s">
        <v>558</v>
      </c>
      <c r="FH102" s="56" t="s">
        <v>558</v>
      </c>
      <c r="FI102" s="56" t="s">
        <v>558</v>
      </c>
      <c r="FJ102" s="56" t="s">
        <v>558</v>
      </c>
      <c r="FK102" s="56" t="s">
        <v>558</v>
      </c>
      <c r="FL102" s="56" t="s">
        <v>558</v>
      </c>
      <c r="FM102" s="56" t="s">
        <v>558</v>
      </c>
      <c r="FN102" s="56" t="s">
        <v>558</v>
      </c>
      <c r="FO102" s="56" t="s">
        <v>558</v>
      </c>
      <c r="FP102" s="56" t="s">
        <v>558</v>
      </c>
      <c r="FQ102" s="56" t="s">
        <v>558</v>
      </c>
      <c r="FR102" s="56" t="s">
        <v>558</v>
      </c>
      <c r="FS102" s="56" t="s">
        <v>558</v>
      </c>
      <c r="FT102" s="56" t="s">
        <v>558</v>
      </c>
      <c r="FU102" s="56" t="s">
        <v>558</v>
      </c>
      <c r="FV102" s="56" t="s">
        <v>558</v>
      </c>
      <c r="FW102" s="56" t="s">
        <v>558</v>
      </c>
      <c r="FX102" s="56" t="s">
        <v>558</v>
      </c>
      <c r="FY102" s="56" t="s">
        <v>558</v>
      </c>
      <c r="FZ102" s="56" t="s">
        <v>558</v>
      </c>
      <c r="GA102" s="56" t="s">
        <v>558</v>
      </c>
      <c r="GB102" s="56" t="s">
        <v>558</v>
      </c>
      <c r="GC102" s="56" t="s">
        <v>558</v>
      </c>
      <c r="GD102" s="56" t="s">
        <v>558</v>
      </c>
      <c r="GE102" s="56" t="s">
        <v>558</v>
      </c>
      <c r="GF102" s="56" t="s">
        <v>558</v>
      </c>
      <c r="GG102" s="56" t="s">
        <v>558</v>
      </c>
      <c r="GH102" s="56" t="s">
        <v>558</v>
      </c>
      <c r="GI102" s="56" t="s">
        <v>558</v>
      </c>
      <c r="GJ102" s="56" t="s">
        <v>558</v>
      </c>
      <c r="GK102" s="56" t="s">
        <v>558</v>
      </c>
      <c r="GL102" s="56" t="s">
        <v>558</v>
      </c>
      <c r="GM102" s="56" t="s">
        <v>558</v>
      </c>
      <c r="GN102" s="56" t="s">
        <v>558</v>
      </c>
      <c r="GO102" s="56" t="s">
        <v>558</v>
      </c>
      <c r="GP102" s="56" t="s">
        <v>558</v>
      </c>
      <c r="GQ102" s="56" t="s">
        <v>558</v>
      </c>
      <c r="GR102" s="56" t="s">
        <v>558</v>
      </c>
      <c r="GS102" s="56" t="s">
        <v>558</v>
      </c>
      <c r="GT102" s="56" t="s">
        <v>558</v>
      </c>
      <c r="GU102" s="56" t="s">
        <v>558</v>
      </c>
      <c r="GV102" s="56" t="s">
        <v>558</v>
      </c>
      <c r="GW102" s="56" t="s">
        <v>558</v>
      </c>
      <c r="GX102" s="56" t="s">
        <v>558</v>
      </c>
      <c r="GY102" s="56" t="s">
        <v>558</v>
      </c>
      <c r="GZ102" s="56" t="s">
        <v>558</v>
      </c>
      <c r="HA102" s="56" t="s">
        <v>558</v>
      </c>
      <c r="HB102" s="56" t="s">
        <v>558</v>
      </c>
      <c r="HD102" s="56" t="str">
        <f t="shared" si="3"/>
        <v>..</v>
      </c>
      <c r="HE102" s="56" t="str">
        <f t="shared" si="4"/>
        <v>..</v>
      </c>
      <c r="HF102" s="56" t="str">
        <f t="shared" si="5"/>
        <v>..</v>
      </c>
    </row>
    <row r="103" spans="1:214" ht="12.75" customHeight="1" x14ac:dyDescent="0.3">
      <c r="A103" s="56" t="s">
        <v>142</v>
      </c>
      <c r="B103" s="56">
        <v>16</v>
      </c>
      <c r="C103" s="56" t="s">
        <v>242</v>
      </c>
      <c r="D103" s="56" t="s">
        <v>3760</v>
      </c>
      <c r="E103" s="56" t="s">
        <v>2170</v>
      </c>
      <c r="F103" s="56" t="s">
        <v>907</v>
      </c>
      <c r="G103" s="56">
        <v>48</v>
      </c>
      <c r="H103" s="56">
        <v>0</v>
      </c>
      <c r="I103" s="56" t="s">
        <v>2169</v>
      </c>
      <c r="J103" s="56" t="s">
        <v>40</v>
      </c>
      <c r="L103" s="56" t="s">
        <v>44</v>
      </c>
      <c r="M103" s="56">
        <v>0</v>
      </c>
      <c r="N103" s="56">
        <v>1</v>
      </c>
      <c r="O103" s="56">
        <v>3</v>
      </c>
      <c r="P103" s="56">
        <v>1</v>
      </c>
      <c r="Q103" s="56">
        <v>4</v>
      </c>
      <c r="R103" s="56">
        <v>4</v>
      </c>
      <c r="S103" s="56">
        <v>0</v>
      </c>
      <c r="T103" s="56">
        <v>0</v>
      </c>
      <c r="U103" s="56">
        <v>2</v>
      </c>
      <c r="V103" s="56">
        <v>0</v>
      </c>
      <c r="W103" s="56">
        <v>0</v>
      </c>
      <c r="X103" s="56">
        <v>0</v>
      </c>
      <c r="Y103" s="56">
        <v>0</v>
      </c>
      <c r="Z103" s="56">
        <v>0</v>
      </c>
      <c r="AA103" s="56">
        <v>15</v>
      </c>
      <c r="AB103" s="56">
        <v>0</v>
      </c>
      <c r="AC103" s="56">
        <v>0</v>
      </c>
      <c r="AD103" s="56">
        <v>0</v>
      </c>
      <c r="AE103" s="56">
        <v>0</v>
      </c>
      <c r="AF103" s="56">
        <v>0</v>
      </c>
      <c r="AG103" s="56">
        <v>0</v>
      </c>
      <c r="AH103" s="56">
        <v>0</v>
      </c>
      <c r="AI103" s="56">
        <v>0</v>
      </c>
      <c r="AJ103" s="56">
        <v>0</v>
      </c>
      <c r="AK103" s="56">
        <v>0</v>
      </c>
      <c r="AL103" s="56">
        <v>0</v>
      </c>
      <c r="AM103" s="56">
        <v>0</v>
      </c>
      <c r="AN103" s="56">
        <v>0</v>
      </c>
      <c r="AO103" s="56">
        <v>0</v>
      </c>
      <c r="AP103" s="56">
        <v>0</v>
      </c>
      <c r="AQ103" s="56">
        <v>0</v>
      </c>
      <c r="AR103" s="56">
        <v>1</v>
      </c>
      <c r="AS103" s="56">
        <v>3</v>
      </c>
      <c r="AT103" s="56">
        <v>1</v>
      </c>
      <c r="AU103" s="56">
        <v>4</v>
      </c>
      <c r="AV103" s="56">
        <v>4</v>
      </c>
      <c r="AW103" s="56">
        <v>0</v>
      </c>
      <c r="AX103" s="56">
        <v>0</v>
      </c>
      <c r="AY103" s="56">
        <v>2</v>
      </c>
      <c r="AZ103" s="56">
        <v>0</v>
      </c>
      <c r="BA103" s="56">
        <v>0</v>
      </c>
      <c r="BB103" s="56">
        <v>0</v>
      </c>
      <c r="BC103" s="56">
        <v>0</v>
      </c>
      <c r="BD103" s="56">
        <v>0</v>
      </c>
      <c r="BE103" s="56">
        <v>15</v>
      </c>
      <c r="BF103" s="56">
        <v>1</v>
      </c>
      <c r="BG103" s="56">
        <v>0</v>
      </c>
      <c r="BH103" s="56">
        <v>0</v>
      </c>
      <c r="BI103" s="56">
        <v>1</v>
      </c>
      <c r="BJ103" s="56" t="s">
        <v>3620</v>
      </c>
      <c r="BK103" s="56">
        <v>161813</v>
      </c>
      <c r="BL103" s="56" t="s">
        <v>3620</v>
      </c>
      <c r="BM103" s="56">
        <v>354025</v>
      </c>
      <c r="BN103" s="56">
        <v>215</v>
      </c>
      <c r="BO103" s="56">
        <v>437993</v>
      </c>
      <c r="BP103" s="56">
        <v>217703</v>
      </c>
      <c r="BQ103" s="56">
        <v>15</v>
      </c>
      <c r="BR103" s="56">
        <v>381731</v>
      </c>
      <c r="BS103" s="56">
        <v>644128</v>
      </c>
      <c r="BT103" s="56">
        <v>130689</v>
      </c>
      <c r="BU103" s="56">
        <v>99128</v>
      </c>
      <c r="BV103" s="56">
        <v>243210</v>
      </c>
      <c r="BW103" s="56">
        <v>76322</v>
      </c>
      <c r="BX103" s="56">
        <v>21427</v>
      </c>
      <c r="BY103" s="56">
        <v>440087</v>
      </c>
      <c r="BZ103" s="56">
        <v>45080</v>
      </c>
      <c r="CA103" s="56">
        <v>615856</v>
      </c>
      <c r="CB103" s="56">
        <v>133</v>
      </c>
      <c r="CC103" s="56">
        <v>9075</v>
      </c>
      <c r="CD103" s="56">
        <v>5953</v>
      </c>
      <c r="CE103" s="56">
        <v>10318</v>
      </c>
      <c r="CF103" s="56">
        <v>1489</v>
      </c>
      <c r="CG103" s="56">
        <v>26835</v>
      </c>
      <c r="CH103" s="56">
        <v>26968</v>
      </c>
      <c r="CI103" s="56">
        <v>270</v>
      </c>
      <c r="CJ103" s="56">
        <v>7346</v>
      </c>
      <c r="CK103" s="56">
        <v>1612</v>
      </c>
      <c r="CL103" s="56">
        <v>15384</v>
      </c>
      <c r="CM103" s="56">
        <v>24342</v>
      </c>
      <c r="CN103" s="56">
        <v>7722</v>
      </c>
      <c r="CO103" s="56">
        <v>32334</v>
      </c>
      <c r="CP103" s="56">
        <v>0</v>
      </c>
      <c r="CQ103" s="56">
        <v>430</v>
      </c>
      <c r="CR103" s="56">
        <v>92</v>
      </c>
      <c r="CS103" s="56">
        <v>219</v>
      </c>
      <c r="CT103" s="56">
        <v>741</v>
      </c>
      <c r="CU103" s="56">
        <v>741</v>
      </c>
      <c r="CV103" s="56">
        <v>6179</v>
      </c>
      <c r="CW103" s="56">
        <v>42</v>
      </c>
      <c r="CX103" s="56">
        <v>200</v>
      </c>
      <c r="CY103" s="56">
        <v>0</v>
      </c>
      <c r="CZ103" s="56">
        <v>0</v>
      </c>
      <c r="DA103" s="56">
        <v>137</v>
      </c>
      <c r="DB103" s="56">
        <v>0</v>
      </c>
      <c r="DC103" s="56">
        <v>98</v>
      </c>
      <c r="DD103" s="56">
        <v>98</v>
      </c>
      <c r="DE103" s="56">
        <v>219</v>
      </c>
      <c r="DF103" s="56">
        <v>6600.2</v>
      </c>
      <c r="DG103" s="56">
        <v>190485</v>
      </c>
      <c r="DH103" s="56">
        <v>153909</v>
      </c>
      <c r="DI103" s="56">
        <v>208105</v>
      </c>
      <c r="DJ103" s="56">
        <v>31271</v>
      </c>
      <c r="DK103" s="56">
        <v>583770</v>
      </c>
      <c r="DL103" s="56">
        <v>13843</v>
      </c>
      <c r="DM103" s="56">
        <v>2145</v>
      </c>
      <c r="DN103" s="56">
        <v>6305</v>
      </c>
      <c r="DO103" s="56">
        <v>22293</v>
      </c>
      <c r="DP103" s="56">
        <v>4182</v>
      </c>
      <c r="DQ103" s="56">
        <v>5654</v>
      </c>
      <c r="DR103" s="56">
        <v>326</v>
      </c>
      <c r="DS103" s="56">
        <v>0</v>
      </c>
      <c r="DT103" s="56">
        <v>0</v>
      </c>
      <c r="DU103" s="56">
        <v>184</v>
      </c>
      <c r="DV103" s="56">
        <v>35308</v>
      </c>
      <c r="DW103" s="56">
        <v>16086</v>
      </c>
      <c r="DX103" s="56">
        <v>55</v>
      </c>
      <c r="DY103" s="56">
        <v>78</v>
      </c>
      <c r="DZ103" s="56">
        <v>86</v>
      </c>
      <c r="EA103" s="56" t="s">
        <v>558</v>
      </c>
      <c r="EB103" s="56" t="s">
        <v>558</v>
      </c>
      <c r="EC103" s="56" t="s">
        <v>558</v>
      </c>
      <c r="ED103" s="56">
        <v>50734</v>
      </c>
      <c r="EE103" s="56">
        <v>234</v>
      </c>
      <c r="EF103" s="56">
        <v>1007079</v>
      </c>
      <c r="EG103" s="56" t="s">
        <v>558</v>
      </c>
      <c r="EH103" s="56" t="s">
        <v>55</v>
      </c>
      <c r="EI103" s="56">
        <v>0</v>
      </c>
      <c r="EJ103" s="56">
        <v>559864</v>
      </c>
      <c r="EK103" s="56">
        <v>336</v>
      </c>
      <c r="EL103" s="56">
        <v>142</v>
      </c>
      <c r="EM103" s="56">
        <v>2755552</v>
      </c>
      <c r="EN103" s="56">
        <v>880924</v>
      </c>
      <c r="EO103" s="56">
        <v>2928</v>
      </c>
      <c r="EP103" s="56">
        <v>72836</v>
      </c>
      <c r="EQ103" s="56">
        <v>53634</v>
      </c>
      <c r="ER103" s="56">
        <v>69420</v>
      </c>
      <c r="ES103" s="56">
        <v>9065</v>
      </c>
      <c r="ET103" s="56">
        <v>24000</v>
      </c>
      <c r="EU103" s="56">
        <v>20000</v>
      </c>
      <c r="EV103" s="56">
        <v>500</v>
      </c>
      <c r="EW103" s="56">
        <v>800</v>
      </c>
      <c r="EX103" s="56">
        <v>2500</v>
      </c>
      <c r="EY103" s="56">
        <v>7378</v>
      </c>
      <c r="EZ103" s="56">
        <v>4000</v>
      </c>
      <c r="FA103" s="56">
        <v>0</v>
      </c>
      <c r="FB103" s="56">
        <v>0</v>
      </c>
      <c r="FC103" s="56">
        <v>0</v>
      </c>
      <c r="FD103" s="56">
        <v>28650</v>
      </c>
      <c r="FE103" s="56">
        <v>10000</v>
      </c>
      <c r="FF103" s="56">
        <v>1639</v>
      </c>
      <c r="FG103" s="56">
        <v>307350</v>
      </c>
      <c r="FH103" s="56">
        <v>666665</v>
      </c>
      <c r="FI103" s="56">
        <v>315174</v>
      </c>
      <c r="FJ103" s="56">
        <v>7058</v>
      </c>
      <c r="FK103" s="56">
        <v>57120</v>
      </c>
      <c r="FL103" s="56">
        <v>410780</v>
      </c>
      <c r="FM103" s="56">
        <v>5400623</v>
      </c>
      <c r="FN103" s="56">
        <v>18891</v>
      </c>
      <c r="FO103" s="56">
        <v>79</v>
      </c>
      <c r="FP103" s="56">
        <v>39063</v>
      </c>
      <c r="FQ103" s="56">
        <v>19446</v>
      </c>
      <c r="FR103" s="56">
        <v>40243</v>
      </c>
      <c r="FS103" s="56">
        <v>78861</v>
      </c>
      <c r="FT103" s="56">
        <v>0</v>
      </c>
      <c r="FU103" s="56">
        <v>56815</v>
      </c>
      <c r="FV103" s="56">
        <v>92</v>
      </c>
      <c r="FW103" s="56">
        <v>253490</v>
      </c>
      <c r="FX103" s="56">
        <v>5147133</v>
      </c>
      <c r="FY103" s="56">
        <v>1587183.4600000002</v>
      </c>
      <c r="FZ103" s="56">
        <v>2867146</v>
      </c>
      <c r="GA103" s="56">
        <v>634251</v>
      </c>
      <c r="GB103" s="56">
        <v>311261</v>
      </c>
      <c r="GC103" s="56">
        <v>1041263</v>
      </c>
      <c r="GD103" s="56">
        <v>4853921</v>
      </c>
      <c r="GE103" s="56">
        <v>166910</v>
      </c>
      <c r="GF103" s="56">
        <v>4687011</v>
      </c>
      <c r="GG103" s="56">
        <v>197440</v>
      </c>
      <c r="GH103" s="56" t="s">
        <v>558</v>
      </c>
      <c r="GI103" s="56" t="s">
        <v>558</v>
      </c>
      <c r="GJ103" s="56" t="s">
        <v>558</v>
      </c>
      <c r="GK103" s="56" t="s">
        <v>558</v>
      </c>
      <c r="GL103" s="56" t="s">
        <v>558</v>
      </c>
      <c r="GM103" s="56" t="s">
        <v>558</v>
      </c>
      <c r="GN103" s="56" t="s">
        <v>558</v>
      </c>
      <c r="GO103" s="56" t="s">
        <v>7486</v>
      </c>
      <c r="GP103" s="56">
        <v>0</v>
      </c>
      <c r="GQ103" s="56">
        <v>0</v>
      </c>
      <c r="GR103" s="56" t="s">
        <v>7487</v>
      </c>
      <c r="GS103" s="56" t="s">
        <v>558</v>
      </c>
      <c r="GT103" s="56" t="s">
        <v>558</v>
      </c>
      <c r="GU103" s="56" t="s">
        <v>3650</v>
      </c>
      <c r="GV103" s="56" t="s">
        <v>7488</v>
      </c>
      <c r="GW103" s="56">
        <v>15</v>
      </c>
      <c r="GX103" s="56">
        <v>0</v>
      </c>
      <c r="GY103" s="56">
        <v>15</v>
      </c>
      <c r="GZ103" s="56">
        <v>0</v>
      </c>
      <c r="HA103" s="56">
        <v>0</v>
      </c>
      <c r="HB103" s="56">
        <v>0</v>
      </c>
      <c r="HD103" s="56">
        <f t="shared" si="3"/>
        <v>32334</v>
      </c>
      <c r="HE103" s="56">
        <f t="shared" si="4"/>
        <v>741</v>
      </c>
      <c r="HF103" s="56">
        <f t="shared" si="5"/>
        <v>22293</v>
      </c>
    </row>
    <row r="104" spans="1:214" ht="12.75" customHeight="1" x14ac:dyDescent="0.3">
      <c r="A104" s="56" t="s">
        <v>142</v>
      </c>
      <c r="B104" s="56">
        <v>17</v>
      </c>
      <c r="C104" s="56" t="s">
        <v>242</v>
      </c>
      <c r="D104" s="56" t="s">
        <v>3761</v>
      </c>
      <c r="E104" s="56" t="s">
        <v>2171</v>
      </c>
      <c r="F104" s="56" t="s">
        <v>908</v>
      </c>
      <c r="G104" s="56">
        <v>22</v>
      </c>
      <c r="H104" s="56">
        <v>0</v>
      </c>
      <c r="I104" s="56" t="s">
        <v>6841</v>
      </c>
      <c r="J104" s="56" t="s">
        <v>39</v>
      </c>
      <c r="L104" s="56" t="s">
        <v>46</v>
      </c>
      <c r="M104" s="56">
        <v>4</v>
      </c>
      <c r="N104" s="56">
        <v>1</v>
      </c>
      <c r="O104" s="56">
        <v>0</v>
      </c>
      <c r="P104" s="56">
        <v>0</v>
      </c>
      <c r="Q104" s="56">
        <v>1</v>
      </c>
      <c r="R104" s="56">
        <v>2</v>
      </c>
      <c r="S104" s="56">
        <v>0</v>
      </c>
      <c r="T104" s="56">
        <v>2</v>
      </c>
      <c r="U104" s="56">
        <v>0</v>
      </c>
      <c r="V104" s="56">
        <v>0</v>
      </c>
      <c r="W104" s="56">
        <v>0</v>
      </c>
      <c r="X104" s="56">
        <v>1</v>
      </c>
      <c r="Y104" s="56">
        <v>0</v>
      </c>
      <c r="Z104" s="56">
        <v>0</v>
      </c>
      <c r="AA104" s="56">
        <v>11</v>
      </c>
      <c r="AB104" s="56">
        <v>0</v>
      </c>
      <c r="AC104" s="56">
        <v>0</v>
      </c>
      <c r="AD104" s="56">
        <v>0</v>
      </c>
      <c r="AE104" s="56">
        <v>0</v>
      </c>
      <c r="AF104" s="56">
        <v>0</v>
      </c>
      <c r="AG104" s="56">
        <v>0</v>
      </c>
      <c r="AH104" s="56">
        <v>0</v>
      </c>
      <c r="AI104" s="56">
        <v>0</v>
      </c>
      <c r="AJ104" s="56">
        <v>0</v>
      </c>
      <c r="AK104" s="56">
        <v>0</v>
      </c>
      <c r="AL104" s="56">
        <v>0</v>
      </c>
      <c r="AM104" s="56">
        <v>0</v>
      </c>
      <c r="AN104" s="56">
        <v>0</v>
      </c>
      <c r="AO104" s="56">
        <v>0</v>
      </c>
      <c r="AP104" s="56">
        <v>0</v>
      </c>
      <c r="AQ104" s="56">
        <v>4</v>
      </c>
      <c r="AR104" s="56">
        <v>1</v>
      </c>
      <c r="AS104" s="56">
        <v>0</v>
      </c>
      <c r="AT104" s="56">
        <v>0</v>
      </c>
      <c r="AU104" s="56">
        <v>1</v>
      </c>
      <c r="AV104" s="56">
        <v>2</v>
      </c>
      <c r="AW104" s="56">
        <v>0</v>
      </c>
      <c r="AX104" s="56">
        <v>2</v>
      </c>
      <c r="AY104" s="56">
        <v>0</v>
      </c>
      <c r="AZ104" s="56">
        <v>0</v>
      </c>
      <c r="BA104" s="56">
        <v>0</v>
      </c>
      <c r="BB104" s="56">
        <v>1</v>
      </c>
      <c r="BC104" s="56">
        <v>0</v>
      </c>
      <c r="BD104" s="56">
        <v>0</v>
      </c>
      <c r="BE104" s="56">
        <v>11</v>
      </c>
      <c r="BF104" s="56">
        <v>0.31426489342321007</v>
      </c>
      <c r="BG104" s="56">
        <v>0.68573510657678993</v>
      </c>
      <c r="BH104" s="56">
        <v>0</v>
      </c>
      <c r="BI104" s="56">
        <v>0</v>
      </c>
      <c r="BJ104" s="56" t="s">
        <v>3621</v>
      </c>
      <c r="BK104" s="56">
        <v>96710</v>
      </c>
      <c r="BL104" s="56" t="s">
        <v>3621</v>
      </c>
      <c r="BM104" s="56">
        <v>141706</v>
      </c>
      <c r="BN104" s="56">
        <v>118</v>
      </c>
      <c r="BO104" s="56">
        <v>282955</v>
      </c>
      <c r="BP104" s="56">
        <v>73253.37</v>
      </c>
      <c r="BQ104" s="56">
        <v>10</v>
      </c>
      <c r="BR104" s="56" t="s">
        <v>558</v>
      </c>
      <c r="BS104" s="56">
        <v>217686</v>
      </c>
      <c r="BT104" s="56">
        <v>2031</v>
      </c>
      <c r="BU104" s="56">
        <v>94711</v>
      </c>
      <c r="BV104" s="56">
        <v>42035</v>
      </c>
      <c r="BW104" s="56">
        <v>60850</v>
      </c>
      <c r="BX104" s="56">
        <v>11789</v>
      </c>
      <c r="BY104" s="56">
        <v>209385</v>
      </c>
      <c r="BZ104" s="56">
        <v>2176</v>
      </c>
      <c r="CA104" s="56">
        <v>213592</v>
      </c>
      <c r="CB104" s="56">
        <v>31</v>
      </c>
      <c r="CC104" s="56">
        <v>9964</v>
      </c>
      <c r="CD104" s="56">
        <v>2973</v>
      </c>
      <c r="CE104" s="56">
        <v>7194</v>
      </c>
      <c r="CF104" s="56">
        <v>810</v>
      </c>
      <c r="CG104" s="56">
        <v>20941</v>
      </c>
      <c r="CH104" s="56">
        <v>20972</v>
      </c>
      <c r="CI104" s="56">
        <v>0</v>
      </c>
      <c r="CJ104" s="56">
        <v>6102</v>
      </c>
      <c r="CK104" s="56">
        <v>771</v>
      </c>
      <c r="CL104" s="56">
        <v>4792</v>
      </c>
      <c r="CM104" s="56">
        <v>11665</v>
      </c>
      <c r="CN104" s="56">
        <v>0</v>
      </c>
      <c r="CO104" s="56">
        <v>11665</v>
      </c>
      <c r="CP104" s="56">
        <v>0</v>
      </c>
      <c r="CQ104" s="56">
        <v>689</v>
      </c>
      <c r="CR104" s="56">
        <v>0</v>
      </c>
      <c r="CS104" s="56">
        <v>334</v>
      </c>
      <c r="CT104" s="56">
        <v>1023</v>
      </c>
      <c r="CU104" s="56">
        <v>1023</v>
      </c>
      <c r="CV104" s="56">
        <v>4087</v>
      </c>
      <c r="CW104" s="56">
        <v>30</v>
      </c>
      <c r="CX104" s="56">
        <v>2755</v>
      </c>
      <c r="CY104" s="56">
        <v>0</v>
      </c>
      <c r="CZ104" s="56">
        <v>0</v>
      </c>
      <c r="DA104" s="56">
        <v>0</v>
      </c>
      <c r="DB104" s="56">
        <v>2</v>
      </c>
      <c r="DC104" s="56">
        <v>20.8</v>
      </c>
      <c r="DD104" s="56">
        <v>22.8</v>
      </c>
      <c r="DE104" s="56">
        <v>192</v>
      </c>
      <c r="DF104" s="56">
        <v>6750</v>
      </c>
      <c r="DG104" s="56">
        <v>169607</v>
      </c>
      <c r="DH104" s="56">
        <v>45853</v>
      </c>
      <c r="DI104" s="56">
        <v>158892</v>
      </c>
      <c r="DJ104" s="56">
        <v>15709</v>
      </c>
      <c r="DK104" s="56">
        <v>390061</v>
      </c>
      <c r="DL104" s="56">
        <v>10119</v>
      </c>
      <c r="DM104" s="56">
        <v>782</v>
      </c>
      <c r="DN104" s="56">
        <v>4203</v>
      </c>
      <c r="DO104" s="56">
        <v>15104</v>
      </c>
      <c r="DP104" s="56">
        <v>21970</v>
      </c>
      <c r="DQ104" s="56">
        <v>5758</v>
      </c>
      <c r="DR104" s="56">
        <v>4673</v>
      </c>
      <c r="DS104" s="56">
        <v>0</v>
      </c>
      <c r="DT104" s="56">
        <v>0</v>
      </c>
      <c r="DU104" s="56">
        <v>0</v>
      </c>
      <c r="DV104" s="56">
        <v>17858</v>
      </c>
      <c r="DW104" s="56">
        <v>7131</v>
      </c>
      <c r="DX104" s="56">
        <v>73</v>
      </c>
      <c r="DY104" s="56">
        <v>83</v>
      </c>
      <c r="DZ104" s="56">
        <v>90</v>
      </c>
      <c r="EA104" s="56">
        <v>87197</v>
      </c>
      <c r="EB104" s="56">
        <v>3341</v>
      </c>
      <c r="EC104" s="56" t="s">
        <v>778</v>
      </c>
      <c r="ED104" s="56">
        <v>26041</v>
      </c>
      <c r="EE104" s="56">
        <v>340</v>
      </c>
      <c r="EF104" s="56">
        <v>348751</v>
      </c>
      <c r="EG104" s="56">
        <v>816</v>
      </c>
      <c r="EH104" s="56" t="s">
        <v>56</v>
      </c>
      <c r="EI104" s="56">
        <v>10</v>
      </c>
      <c r="EJ104" s="56">
        <v>140607</v>
      </c>
      <c r="EK104" s="56">
        <v>3</v>
      </c>
      <c r="EL104" s="56">
        <v>124</v>
      </c>
      <c r="EM104" s="56">
        <v>414460</v>
      </c>
      <c r="EN104" s="56">
        <v>234621</v>
      </c>
      <c r="EO104" s="56">
        <v>2885</v>
      </c>
      <c r="EP104" s="56">
        <v>70900</v>
      </c>
      <c r="EQ104" s="56">
        <v>26365</v>
      </c>
      <c r="ER104" s="56">
        <v>33330</v>
      </c>
      <c r="ES104" s="56">
        <v>5100</v>
      </c>
      <c r="ET104" s="56">
        <v>9992</v>
      </c>
      <c r="EU104" s="56">
        <v>23669</v>
      </c>
      <c r="EV104" s="56">
        <v>0</v>
      </c>
      <c r="EW104" s="56">
        <v>5530</v>
      </c>
      <c r="EX104" s="56">
        <v>19675</v>
      </c>
      <c r="EY104" s="56">
        <v>5600</v>
      </c>
      <c r="EZ104" s="56">
        <v>12038</v>
      </c>
      <c r="FA104" s="56">
        <v>0</v>
      </c>
      <c r="FB104" s="56">
        <v>0</v>
      </c>
      <c r="FC104" s="56">
        <v>0</v>
      </c>
      <c r="FD104" s="56">
        <v>0</v>
      </c>
      <c r="FE104" s="56">
        <v>0</v>
      </c>
      <c r="FF104" s="56">
        <v>913</v>
      </c>
      <c r="FG104" s="56">
        <v>215997</v>
      </c>
      <c r="FH104" s="56">
        <v>6356</v>
      </c>
      <c r="FI104" s="56">
        <v>27235</v>
      </c>
      <c r="FJ104" s="56">
        <v>3544</v>
      </c>
      <c r="FK104" s="56">
        <v>0</v>
      </c>
      <c r="FL104" s="56">
        <v>33683</v>
      </c>
      <c r="FM104" s="56">
        <v>935896</v>
      </c>
      <c r="FN104" s="56">
        <v>23243</v>
      </c>
      <c r="FO104" s="56">
        <v>0</v>
      </c>
      <c r="FP104" s="56">
        <v>52584</v>
      </c>
      <c r="FQ104" s="56">
        <v>44</v>
      </c>
      <c r="FR104" s="56">
        <v>0</v>
      </c>
      <c r="FS104" s="56">
        <v>10204</v>
      </c>
      <c r="FT104" s="56">
        <v>0</v>
      </c>
      <c r="FU104" s="56">
        <v>37496</v>
      </c>
      <c r="FV104" s="56">
        <v>32667</v>
      </c>
      <c r="FW104" s="56">
        <v>156238</v>
      </c>
      <c r="FX104" s="56">
        <v>779658</v>
      </c>
      <c r="FY104" s="56">
        <v>673639</v>
      </c>
      <c r="FZ104" s="56" t="s">
        <v>558</v>
      </c>
      <c r="GA104" s="56" t="s">
        <v>558</v>
      </c>
      <c r="GB104" s="56" t="s">
        <v>558</v>
      </c>
      <c r="GC104" s="56">
        <v>0</v>
      </c>
      <c r="GD104" s="56" t="s">
        <v>558</v>
      </c>
      <c r="GE104" s="56" t="s">
        <v>558</v>
      </c>
      <c r="GF104" s="56" t="s">
        <v>558</v>
      </c>
      <c r="GG104" s="56" t="s">
        <v>558</v>
      </c>
      <c r="GH104" s="56" t="s">
        <v>558</v>
      </c>
      <c r="GI104" s="56" t="s">
        <v>558</v>
      </c>
      <c r="GJ104" s="56" t="s">
        <v>558</v>
      </c>
      <c r="GK104" s="56" t="s">
        <v>558</v>
      </c>
      <c r="GL104" s="56" t="s">
        <v>558</v>
      </c>
      <c r="GM104" s="56" t="s">
        <v>558</v>
      </c>
      <c r="GN104" s="56" t="s">
        <v>558</v>
      </c>
      <c r="GO104" s="56" t="s">
        <v>3602</v>
      </c>
      <c r="GP104" s="56" t="s">
        <v>7489</v>
      </c>
      <c r="GQ104" s="56" t="s">
        <v>3602</v>
      </c>
      <c r="GR104" s="56" t="s">
        <v>558</v>
      </c>
      <c r="GS104" s="56" t="s">
        <v>7490</v>
      </c>
      <c r="GT104" s="56" t="s">
        <v>558</v>
      </c>
      <c r="GU104" s="56" t="s">
        <v>558</v>
      </c>
      <c r="GV104" s="56" t="s">
        <v>558</v>
      </c>
      <c r="GW104" s="56">
        <v>11</v>
      </c>
      <c r="GX104" s="56">
        <v>0</v>
      </c>
      <c r="GY104" s="56">
        <v>0</v>
      </c>
      <c r="GZ104" s="56">
        <v>11</v>
      </c>
      <c r="HA104" s="56">
        <v>0</v>
      </c>
      <c r="HB104" s="56">
        <v>0</v>
      </c>
      <c r="HD104" s="56">
        <f t="shared" si="3"/>
        <v>11665</v>
      </c>
      <c r="HE104" s="56">
        <f t="shared" si="4"/>
        <v>1023</v>
      </c>
      <c r="HF104" s="56">
        <f t="shared" si="5"/>
        <v>15104</v>
      </c>
    </row>
    <row r="105" spans="1:214" ht="12.75" customHeight="1" x14ac:dyDescent="0.3">
      <c r="A105" s="56" t="s">
        <v>734</v>
      </c>
      <c r="B105" s="56">
        <v>1</v>
      </c>
      <c r="C105" s="56" t="s">
        <v>677</v>
      </c>
      <c r="D105" s="56" t="s">
        <v>3762</v>
      </c>
      <c r="E105" s="56" t="s">
        <v>1903</v>
      </c>
      <c r="F105" s="56" t="s">
        <v>907</v>
      </c>
      <c r="G105" s="56">
        <v>35</v>
      </c>
      <c r="H105" s="56">
        <v>25</v>
      </c>
      <c r="I105" s="56" t="s">
        <v>6841</v>
      </c>
      <c r="J105" s="56" t="s">
        <v>39</v>
      </c>
      <c r="L105" s="56" t="s">
        <v>48</v>
      </c>
      <c r="M105" s="56">
        <v>0</v>
      </c>
      <c r="N105" s="56">
        <v>6</v>
      </c>
      <c r="O105" s="56">
        <v>1</v>
      </c>
      <c r="P105" s="56">
        <v>0</v>
      </c>
      <c r="Q105" s="56">
        <v>0</v>
      </c>
      <c r="R105" s="56">
        <v>2</v>
      </c>
      <c r="S105" s="56">
        <v>3</v>
      </c>
      <c r="T105" s="56">
        <v>0</v>
      </c>
      <c r="U105" s="56">
        <v>0</v>
      </c>
      <c r="V105" s="56">
        <v>0</v>
      </c>
      <c r="W105" s="56">
        <v>0</v>
      </c>
      <c r="X105" s="56">
        <v>0</v>
      </c>
      <c r="Y105" s="56">
        <v>0</v>
      </c>
      <c r="Z105" s="56">
        <v>0</v>
      </c>
      <c r="AA105" s="56">
        <v>12</v>
      </c>
      <c r="AB105" s="56">
        <v>0</v>
      </c>
      <c r="AC105" s="56">
        <v>0</v>
      </c>
      <c r="AD105" s="56">
        <v>0</v>
      </c>
      <c r="AE105" s="56">
        <v>0</v>
      </c>
      <c r="AF105" s="56">
        <v>0</v>
      </c>
      <c r="AG105" s="56">
        <v>0</v>
      </c>
      <c r="AH105" s="56">
        <v>0</v>
      </c>
      <c r="AI105" s="56">
        <v>0</v>
      </c>
      <c r="AJ105" s="56">
        <v>0</v>
      </c>
      <c r="AK105" s="56">
        <v>0</v>
      </c>
      <c r="AL105" s="56">
        <v>0</v>
      </c>
      <c r="AM105" s="56">
        <v>0</v>
      </c>
      <c r="AN105" s="56">
        <v>0</v>
      </c>
      <c r="AO105" s="56">
        <v>0</v>
      </c>
      <c r="AP105" s="56">
        <v>0</v>
      </c>
      <c r="AQ105" s="56">
        <v>0</v>
      </c>
      <c r="AR105" s="56">
        <v>6</v>
      </c>
      <c r="AS105" s="56">
        <v>1</v>
      </c>
      <c r="AT105" s="56">
        <v>0</v>
      </c>
      <c r="AU105" s="56">
        <v>0</v>
      </c>
      <c r="AV105" s="56">
        <v>2</v>
      </c>
      <c r="AW105" s="56">
        <v>3</v>
      </c>
      <c r="AX105" s="56">
        <v>0</v>
      </c>
      <c r="AY105" s="56">
        <v>0</v>
      </c>
      <c r="AZ105" s="56">
        <v>0</v>
      </c>
      <c r="BA105" s="56">
        <v>0</v>
      </c>
      <c r="BB105" s="56">
        <v>0</v>
      </c>
      <c r="BC105" s="56">
        <v>0</v>
      </c>
      <c r="BD105" s="56">
        <v>0</v>
      </c>
      <c r="BE105" s="56">
        <v>12</v>
      </c>
      <c r="BF105" s="56">
        <v>1</v>
      </c>
      <c r="BG105" s="56">
        <v>0</v>
      </c>
      <c r="BH105" s="56">
        <v>0</v>
      </c>
      <c r="BI105" s="56">
        <v>0</v>
      </c>
      <c r="BJ105" s="56" t="s">
        <v>2820</v>
      </c>
      <c r="BK105" s="56">
        <v>148169</v>
      </c>
      <c r="BL105" s="56" t="s">
        <v>2820</v>
      </c>
      <c r="BM105" s="56">
        <v>269388</v>
      </c>
      <c r="BN105" s="56">
        <v>136</v>
      </c>
      <c r="BO105" s="56">
        <v>354111</v>
      </c>
      <c r="BP105" s="56">
        <v>119369</v>
      </c>
      <c r="BQ105" s="56">
        <v>11</v>
      </c>
      <c r="BR105" s="56" t="s">
        <v>558</v>
      </c>
      <c r="BS105" s="56">
        <v>173272</v>
      </c>
      <c r="BT105" s="56">
        <v>41437</v>
      </c>
      <c r="BU105" s="56">
        <v>64777</v>
      </c>
      <c r="BV105" s="56">
        <v>62936</v>
      </c>
      <c r="BW105" s="56">
        <v>75948</v>
      </c>
      <c r="BX105" s="56">
        <v>18911</v>
      </c>
      <c r="BY105" s="56">
        <v>222572</v>
      </c>
      <c r="BZ105" s="56">
        <v>0</v>
      </c>
      <c r="CA105" s="56">
        <v>264009</v>
      </c>
      <c r="CB105" s="56">
        <v>91</v>
      </c>
      <c r="CC105" s="56">
        <v>8766</v>
      </c>
      <c r="CD105" s="56">
        <v>4462</v>
      </c>
      <c r="CE105" s="56">
        <v>5784</v>
      </c>
      <c r="CF105" s="56">
        <v>1267</v>
      </c>
      <c r="CG105" s="56">
        <v>20279</v>
      </c>
      <c r="CH105" s="56">
        <v>20370</v>
      </c>
      <c r="CI105" s="56">
        <v>17</v>
      </c>
      <c r="CJ105" s="56">
        <v>3356</v>
      </c>
      <c r="CK105" s="56">
        <v>1267</v>
      </c>
      <c r="CL105" s="56">
        <v>3846</v>
      </c>
      <c r="CM105" s="56">
        <v>8469</v>
      </c>
      <c r="CN105" s="56">
        <v>0</v>
      </c>
      <c r="CO105" s="56">
        <v>8486</v>
      </c>
      <c r="CP105" s="56">
        <v>0</v>
      </c>
      <c r="CQ105" s="56">
        <v>209</v>
      </c>
      <c r="CR105" s="56">
        <v>6</v>
      </c>
      <c r="CS105" s="56">
        <v>438</v>
      </c>
      <c r="CT105" s="56">
        <v>653</v>
      </c>
      <c r="CU105" s="56">
        <v>653</v>
      </c>
      <c r="CV105" s="56">
        <v>11069</v>
      </c>
      <c r="CW105" s="56">
        <v>884</v>
      </c>
      <c r="CX105" s="56">
        <v>939</v>
      </c>
      <c r="CY105" s="56">
        <v>0</v>
      </c>
      <c r="CZ105" s="56">
        <v>0</v>
      </c>
      <c r="DA105" s="56">
        <v>120</v>
      </c>
      <c r="DB105" s="56">
        <v>6.8</v>
      </c>
      <c r="DC105" s="56">
        <v>68.5</v>
      </c>
      <c r="DD105" s="56">
        <v>75.3</v>
      </c>
      <c r="DE105" s="56">
        <v>174</v>
      </c>
      <c r="DF105" s="56">
        <v>2585.5</v>
      </c>
      <c r="DG105" s="56">
        <v>237577</v>
      </c>
      <c r="DH105" s="56">
        <v>94003</v>
      </c>
      <c r="DI105" s="56">
        <v>227823</v>
      </c>
      <c r="DJ105" s="56">
        <v>32972</v>
      </c>
      <c r="DK105" s="56">
        <v>592375</v>
      </c>
      <c r="DL105" s="56">
        <v>14572</v>
      </c>
      <c r="DM105" s="56">
        <v>1731</v>
      </c>
      <c r="DN105" s="56">
        <v>1779</v>
      </c>
      <c r="DO105" s="56">
        <v>18082</v>
      </c>
      <c r="DP105" s="56">
        <v>34701</v>
      </c>
      <c r="DQ105" s="56">
        <v>29635</v>
      </c>
      <c r="DR105" s="56">
        <v>9377</v>
      </c>
      <c r="DS105" s="56">
        <v>0</v>
      </c>
      <c r="DT105" s="56">
        <v>0</v>
      </c>
      <c r="DU105" s="56">
        <v>0</v>
      </c>
      <c r="DV105" s="56">
        <v>43649</v>
      </c>
      <c r="DW105" s="56">
        <v>25886</v>
      </c>
      <c r="DX105" s="56">
        <v>68.760000000000005</v>
      </c>
      <c r="DY105" s="56">
        <v>81.17</v>
      </c>
      <c r="DZ105" s="56">
        <v>90.36</v>
      </c>
      <c r="EA105" s="56">
        <v>205650</v>
      </c>
      <c r="EB105" s="56">
        <v>1850</v>
      </c>
      <c r="EC105" s="56" t="s">
        <v>55</v>
      </c>
      <c r="ED105" s="56">
        <v>28089</v>
      </c>
      <c r="EE105" s="56">
        <v>76</v>
      </c>
      <c r="EF105" s="56">
        <v>764613</v>
      </c>
      <c r="EG105" s="56">
        <v>0</v>
      </c>
      <c r="EH105" s="56" t="s">
        <v>55</v>
      </c>
      <c r="EI105" s="56">
        <v>0</v>
      </c>
      <c r="EJ105" s="56">
        <v>1573479</v>
      </c>
      <c r="EK105" s="56">
        <v>1264</v>
      </c>
      <c r="EL105" s="56">
        <v>454</v>
      </c>
      <c r="EM105" s="56">
        <v>1753325</v>
      </c>
      <c r="EN105" s="56">
        <v>504293</v>
      </c>
      <c r="EO105" s="56">
        <v>7513</v>
      </c>
      <c r="EP105" s="56">
        <v>69473</v>
      </c>
      <c r="EQ105" s="56">
        <v>53801</v>
      </c>
      <c r="ER105" s="56">
        <v>19441</v>
      </c>
      <c r="ES105" s="56">
        <v>8306</v>
      </c>
      <c r="ET105" s="56">
        <v>4059</v>
      </c>
      <c r="EU105" s="56">
        <v>4177</v>
      </c>
      <c r="EV105" s="56" t="s">
        <v>7491</v>
      </c>
      <c r="EW105" s="56">
        <v>8864</v>
      </c>
      <c r="EX105" s="56" t="s">
        <v>3600</v>
      </c>
      <c r="EY105" s="56" t="s">
        <v>3600</v>
      </c>
      <c r="EZ105" s="56" t="s">
        <v>3600</v>
      </c>
      <c r="FA105" s="56">
        <v>0</v>
      </c>
      <c r="FB105" s="56">
        <v>0</v>
      </c>
      <c r="FC105" s="56" t="s">
        <v>3600</v>
      </c>
      <c r="FD105" s="56">
        <v>85033</v>
      </c>
      <c r="FE105" s="56">
        <v>15494</v>
      </c>
      <c r="FF105" s="56">
        <v>0</v>
      </c>
      <c r="FG105" s="56">
        <v>276161</v>
      </c>
      <c r="FH105" s="56">
        <v>-938</v>
      </c>
      <c r="FI105" s="56">
        <v>59120</v>
      </c>
      <c r="FJ105" s="56">
        <v>19629</v>
      </c>
      <c r="FK105" s="56">
        <v>7363</v>
      </c>
      <c r="FL105" s="56">
        <v>1390820</v>
      </c>
      <c r="FM105" s="56">
        <v>4009773</v>
      </c>
      <c r="FN105" s="56">
        <v>23902</v>
      </c>
      <c r="FO105" s="56">
        <v>0</v>
      </c>
      <c r="FP105" s="56">
        <v>22060</v>
      </c>
      <c r="FQ105" s="56">
        <v>5036</v>
      </c>
      <c r="FR105" s="56">
        <v>0</v>
      </c>
      <c r="FS105" s="56">
        <v>72701</v>
      </c>
      <c r="FT105" s="56">
        <v>24861</v>
      </c>
      <c r="FU105" s="56">
        <v>60267</v>
      </c>
      <c r="FV105" s="56">
        <v>0</v>
      </c>
      <c r="FW105" s="56">
        <v>208827</v>
      </c>
      <c r="FX105" s="56">
        <v>3800946</v>
      </c>
      <c r="FY105" s="56">
        <v>736915</v>
      </c>
      <c r="FZ105" s="56">
        <v>1738543</v>
      </c>
      <c r="GA105" s="56">
        <v>510793</v>
      </c>
      <c r="GB105" s="56">
        <v>276161</v>
      </c>
      <c r="GC105" s="56">
        <v>1475994</v>
      </c>
      <c r="GD105" s="56">
        <v>4001491</v>
      </c>
      <c r="GE105" s="56">
        <v>208827</v>
      </c>
      <c r="GF105" s="56">
        <v>3792664</v>
      </c>
      <c r="GG105" s="56">
        <v>736915</v>
      </c>
      <c r="GH105" s="56">
        <v>238367</v>
      </c>
      <c r="GI105" s="56">
        <v>-3416</v>
      </c>
      <c r="GJ105" s="56">
        <v>15269</v>
      </c>
      <c r="GK105" s="56">
        <v>0</v>
      </c>
      <c r="GL105" s="56">
        <v>0</v>
      </c>
      <c r="GM105" s="56">
        <v>0</v>
      </c>
      <c r="GN105" s="56">
        <v>250220</v>
      </c>
      <c r="GO105" s="56" t="s">
        <v>7492</v>
      </c>
      <c r="GP105" s="56" t="s">
        <v>558</v>
      </c>
      <c r="GQ105" s="56" t="s">
        <v>7493</v>
      </c>
      <c r="GR105" s="56" t="s">
        <v>7494</v>
      </c>
      <c r="GS105" s="56">
        <v>0</v>
      </c>
      <c r="GT105" s="56" t="s">
        <v>558</v>
      </c>
      <c r="GU105" s="56" t="s">
        <v>558</v>
      </c>
      <c r="GV105" s="56" t="s">
        <v>7495</v>
      </c>
      <c r="GW105" s="56">
        <v>12</v>
      </c>
      <c r="GX105" s="56">
        <v>0</v>
      </c>
      <c r="GY105" s="56">
        <v>12</v>
      </c>
      <c r="GZ105" s="56">
        <v>0</v>
      </c>
      <c r="HA105" s="56">
        <v>0</v>
      </c>
      <c r="HB105" s="56">
        <v>0</v>
      </c>
      <c r="HD105" s="56">
        <f t="shared" si="3"/>
        <v>8486</v>
      </c>
      <c r="HE105" s="56">
        <f t="shared" si="4"/>
        <v>653</v>
      </c>
      <c r="HF105" s="56">
        <f t="shared" si="5"/>
        <v>18082</v>
      </c>
    </row>
    <row r="106" spans="1:214" ht="12.75" customHeight="1" x14ac:dyDescent="0.3">
      <c r="A106" s="56" t="s">
        <v>734</v>
      </c>
      <c r="B106" s="56">
        <v>2</v>
      </c>
      <c r="C106" s="56" t="s">
        <v>677</v>
      </c>
      <c r="D106" s="56" t="s">
        <v>3763</v>
      </c>
      <c r="E106" s="56" t="s">
        <v>1906</v>
      </c>
      <c r="F106" s="56" t="s">
        <v>907</v>
      </c>
      <c r="G106" s="56">
        <v>15</v>
      </c>
      <c r="H106" s="56">
        <v>29</v>
      </c>
      <c r="I106" s="56" t="s">
        <v>6841</v>
      </c>
      <c r="J106" s="56" t="s">
        <v>39</v>
      </c>
      <c r="L106" s="56" t="s">
        <v>50</v>
      </c>
      <c r="M106" s="56">
        <v>0</v>
      </c>
      <c r="N106" s="56">
        <v>0</v>
      </c>
      <c r="O106" s="56">
        <v>1</v>
      </c>
      <c r="P106" s="56">
        <v>5</v>
      </c>
      <c r="Q106" s="56">
        <v>0</v>
      </c>
      <c r="R106" s="56">
        <v>0</v>
      </c>
      <c r="S106" s="56">
        <v>3</v>
      </c>
      <c r="T106" s="56">
        <v>0</v>
      </c>
      <c r="U106" s="56">
        <v>0</v>
      </c>
      <c r="V106" s="56">
        <v>0</v>
      </c>
      <c r="W106" s="56">
        <v>0</v>
      </c>
      <c r="X106" s="56">
        <v>1</v>
      </c>
      <c r="Y106" s="56">
        <v>0</v>
      </c>
      <c r="Z106" s="56">
        <v>0</v>
      </c>
      <c r="AA106" s="56">
        <v>10</v>
      </c>
      <c r="AB106" s="56">
        <v>0</v>
      </c>
      <c r="AC106" s="56">
        <v>0</v>
      </c>
      <c r="AD106" s="56">
        <v>0</v>
      </c>
      <c r="AE106" s="56">
        <v>0</v>
      </c>
      <c r="AF106" s="56">
        <v>0</v>
      </c>
      <c r="AG106" s="56">
        <v>0</v>
      </c>
      <c r="AH106" s="56">
        <v>0</v>
      </c>
      <c r="AI106" s="56">
        <v>0</v>
      </c>
      <c r="AJ106" s="56">
        <v>0</v>
      </c>
      <c r="AK106" s="56">
        <v>0</v>
      </c>
      <c r="AL106" s="56">
        <v>0</v>
      </c>
      <c r="AM106" s="56">
        <v>0</v>
      </c>
      <c r="AN106" s="56">
        <v>0</v>
      </c>
      <c r="AO106" s="56">
        <v>0</v>
      </c>
      <c r="AP106" s="56">
        <v>0</v>
      </c>
      <c r="AQ106" s="56">
        <v>0</v>
      </c>
      <c r="AR106" s="56">
        <v>0</v>
      </c>
      <c r="AS106" s="56">
        <v>1</v>
      </c>
      <c r="AT106" s="56">
        <v>5</v>
      </c>
      <c r="AU106" s="56">
        <v>0</v>
      </c>
      <c r="AV106" s="56">
        <v>0</v>
      </c>
      <c r="AW106" s="56">
        <v>3</v>
      </c>
      <c r="AX106" s="56">
        <v>0</v>
      </c>
      <c r="AY106" s="56">
        <v>0</v>
      </c>
      <c r="AZ106" s="56">
        <v>0</v>
      </c>
      <c r="BA106" s="56">
        <v>0</v>
      </c>
      <c r="BB106" s="56">
        <v>1</v>
      </c>
      <c r="BC106" s="56">
        <v>0</v>
      </c>
      <c r="BD106" s="56">
        <v>0</v>
      </c>
      <c r="BE106" s="56">
        <v>10</v>
      </c>
      <c r="BF106" s="56">
        <v>1</v>
      </c>
      <c r="BG106" s="56">
        <v>0</v>
      </c>
      <c r="BH106" s="56">
        <v>0</v>
      </c>
      <c r="BI106" s="56">
        <v>0</v>
      </c>
      <c r="BJ106" s="56" t="s">
        <v>6904</v>
      </c>
      <c r="BK106" s="56">
        <v>80710</v>
      </c>
      <c r="BL106" s="56" t="s">
        <v>6904</v>
      </c>
      <c r="BM106" s="56">
        <v>275572</v>
      </c>
      <c r="BN106" s="56">
        <v>154</v>
      </c>
      <c r="BO106" s="56">
        <v>311110</v>
      </c>
      <c r="BP106" s="56">
        <v>82265</v>
      </c>
      <c r="BQ106" s="56">
        <v>10</v>
      </c>
      <c r="BR106" s="56" t="s">
        <v>558</v>
      </c>
      <c r="BS106" s="56">
        <v>414960</v>
      </c>
      <c r="BT106" s="56">
        <v>77125</v>
      </c>
      <c r="BU106" s="56">
        <v>72253</v>
      </c>
      <c r="BV106" s="56">
        <v>113183</v>
      </c>
      <c r="BW106" s="56">
        <v>78604</v>
      </c>
      <c r="BX106" s="56">
        <v>19680</v>
      </c>
      <c r="BY106" s="56">
        <v>283720</v>
      </c>
      <c r="BZ106" s="56">
        <v>52739</v>
      </c>
      <c r="CA106" s="56">
        <v>413584</v>
      </c>
      <c r="CB106" s="56">
        <v>185</v>
      </c>
      <c r="CC106" s="56">
        <v>5310</v>
      </c>
      <c r="CD106" s="56">
        <v>3923</v>
      </c>
      <c r="CE106" s="56">
        <v>5570</v>
      </c>
      <c r="CF106" s="56">
        <v>1239</v>
      </c>
      <c r="CG106" s="56">
        <v>16042</v>
      </c>
      <c r="CH106" s="56">
        <v>16227</v>
      </c>
      <c r="CI106" s="56">
        <v>0</v>
      </c>
      <c r="CJ106" s="56">
        <v>4810</v>
      </c>
      <c r="CK106" s="56">
        <v>1317</v>
      </c>
      <c r="CL106" s="56">
        <v>12860</v>
      </c>
      <c r="CM106" s="56">
        <v>18987</v>
      </c>
      <c r="CN106" s="56">
        <v>0</v>
      </c>
      <c r="CO106" s="56">
        <v>18987</v>
      </c>
      <c r="CP106" s="56">
        <v>0</v>
      </c>
      <c r="CQ106" s="56">
        <v>258</v>
      </c>
      <c r="CR106" s="56">
        <v>1</v>
      </c>
      <c r="CS106" s="56">
        <v>351</v>
      </c>
      <c r="CT106" s="56">
        <v>610</v>
      </c>
      <c r="CU106" s="56">
        <v>610</v>
      </c>
      <c r="CV106" s="56">
        <v>1332</v>
      </c>
      <c r="CW106" s="56">
        <v>90</v>
      </c>
      <c r="CX106" s="56">
        <v>691</v>
      </c>
      <c r="CY106" s="56">
        <v>15000000</v>
      </c>
      <c r="CZ106" s="56">
        <v>0</v>
      </c>
      <c r="DA106" s="56">
        <v>0</v>
      </c>
      <c r="DB106" s="56">
        <v>5</v>
      </c>
      <c r="DC106" s="56">
        <v>36.61</v>
      </c>
      <c r="DD106" s="56">
        <v>41.61</v>
      </c>
      <c r="DE106" s="56">
        <v>220</v>
      </c>
      <c r="DF106" s="56">
        <v>15049</v>
      </c>
      <c r="DG106" s="56">
        <v>169906</v>
      </c>
      <c r="DH106" s="56">
        <v>69825</v>
      </c>
      <c r="DI106" s="56">
        <v>145000</v>
      </c>
      <c r="DJ106" s="56">
        <v>17850</v>
      </c>
      <c r="DK106" s="56">
        <v>402581</v>
      </c>
      <c r="DL106" s="56">
        <v>13086</v>
      </c>
      <c r="DM106" s="56">
        <v>1104</v>
      </c>
      <c r="DN106" s="56">
        <v>4017</v>
      </c>
      <c r="DO106" s="56">
        <v>18207</v>
      </c>
      <c r="DP106" s="56">
        <v>8693</v>
      </c>
      <c r="DQ106" s="56">
        <v>12345</v>
      </c>
      <c r="DR106" s="56">
        <v>10578</v>
      </c>
      <c r="DS106" s="56">
        <v>48788</v>
      </c>
      <c r="DT106" s="56">
        <v>0</v>
      </c>
      <c r="DU106" s="56">
        <v>0</v>
      </c>
      <c r="DV106" s="56">
        <v>18847</v>
      </c>
      <c r="DW106" s="56">
        <v>7517</v>
      </c>
      <c r="DX106" s="56">
        <v>48</v>
      </c>
      <c r="DY106" s="56">
        <v>56</v>
      </c>
      <c r="DZ106" s="56">
        <v>76</v>
      </c>
      <c r="EA106" s="56">
        <v>208400</v>
      </c>
      <c r="EB106" s="56" t="s">
        <v>558</v>
      </c>
      <c r="EC106" s="56" t="s">
        <v>778</v>
      </c>
      <c r="ED106" s="56">
        <v>18607</v>
      </c>
      <c r="EE106" s="56">
        <v>59</v>
      </c>
      <c r="EF106" s="56">
        <v>961786</v>
      </c>
      <c r="EG106" s="56">
        <v>0</v>
      </c>
      <c r="EH106" s="56" t="s">
        <v>56</v>
      </c>
      <c r="EI106" s="56">
        <v>8</v>
      </c>
      <c r="EJ106" s="56">
        <v>121570</v>
      </c>
      <c r="EK106" s="56">
        <v>185</v>
      </c>
      <c r="EL106" s="56">
        <v>122</v>
      </c>
      <c r="EM106" s="56">
        <v>1096568</v>
      </c>
      <c r="EN106" s="56">
        <v>638725</v>
      </c>
      <c r="EO106" s="56">
        <v>16041</v>
      </c>
      <c r="EP106" s="56">
        <v>43598</v>
      </c>
      <c r="EQ106" s="56">
        <v>25872</v>
      </c>
      <c r="ER106" s="56">
        <v>36185</v>
      </c>
      <c r="ES106" s="56" t="s">
        <v>3594</v>
      </c>
      <c r="ET106" s="56">
        <v>5335</v>
      </c>
      <c r="EU106" s="56">
        <v>4792</v>
      </c>
      <c r="EV106" s="56" t="s">
        <v>3594</v>
      </c>
      <c r="EW106" s="56">
        <v>3385</v>
      </c>
      <c r="EX106" s="56">
        <v>20795</v>
      </c>
      <c r="EY106" s="56">
        <v>703</v>
      </c>
      <c r="EZ106" s="56">
        <v>8447</v>
      </c>
      <c r="FA106" s="56">
        <v>7905</v>
      </c>
      <c r="FB106" s="56">
        <v>0</v>
      </c>
      <c r="FC106" s="56">
        <v>0</v>
      </c>
      <c r="FD106" s="56">
        <v>20730</v>
      </c>
      <c r="FE106" s="56">
        <v>0</v>
      </c>
      <c r="FF106" s="56">
        <v>185</v>
      </c>
      <c r="FG106" s="56">
        <v>193973</v>
      </c>
      <c r="FH106" s="56">
        <v>68505</v>
      </c>
      <c r="FI106" s="56">
        <v>58752</v>
      </c>
      <c r="FJ106" s="56">
        <v>12361</v>
      </c>
      <c r="FK106" s="56">
        <v>6064</v>
      </c>
      <c r="FL106" s="56">
        <v>595130</v>
      </c>
      <c r="FM106" s="56">
        <v>2670078</v>
      </c>
      <c r="FN106" s="56">
        <v>3162</v>
      </c>
      <c r="FO106" s="56">
        <v>2266</v>
      </c>
      <c r="FP106" s="56">
        <v>57417</v>
      </c>
      <c r="FQ106" s="56">
        <v>5327</v>
      </c>
      <c r="FR106" s="56">
        <v>0</v>
      </c>
      <c r="FS106" s="56">
        <v>47134</v>
      </c>
      <c r="FT106" s="56">
        <v>0</v>
      </c>
      <c r="FU106" s="56">
        <v>43568</v>
      </c>
      <c r="FV106" s="56">
        <v>53149</v>
      </c>
      <c r="FW106" s="56">
        <v>212023</v>
      </c>
      <c r="FX106" s="56">
        <v>2458055</v>
      </c>
      <c r="FY106" s="56">
        <v>497692</v>
      </c>
      <c r="FZ106" s="56">
        <v>1146250</v>
      </c>
      <c r="GA106" s="56">
        <v>571600</v>
      </c>
      <c r="GB106" s="56">
        <v>223650</v>
      </c>
      <c r="GC106" s="56">
        <v>954657</v>
      </c>
      <c r="GD106" s="56">
        <v>2896157</v>
      </c>
      <c r="GE106" s="56">
        <v>251600</v>
      </c>
      <c r="GF106" s="56">
        <v>2644557</v>
      </c>
      <c r="GG106" s="56">
        <v>1745600</v>
      </c>
      <c r="GH106" s="56">
        <v>0</v>
      </c>
      <c r="GI106" s="56">
        <v>0</v>
      </c>
      <c r="GJ106" s="56">
        <v>0</v>
      </c>
      <c r="GK106" s="56">
        <v>0</v>
      </c>
      <c r="GL106" s="56">
        <v>0</v>
      </c>
      <c r="GM106" s="56">
        <v>0</v>
      </c>
      <c r="GN106" s="56">
        <v>0</v>
      </c>
      <c r="GO106" s="56" t="s">
        <v>558</v>
      </c>
      <c r="GP106" s="56" t="s">
        <v>558</v>
      </c>
      <c r="GQ106" s="56" t="s">
        <v>3601</v>
      </c>
      <c r="GR106" s="56" t="s">
        <v>558</v>
      </c>
      <c r="GS106" s="56" t="s">
        <v>558</v>
      </c>
      <c r="GT106" s="56" t="s">
        <v>558</v>
      </c>
      <c r="GU106" s="56" t="s">
        <v>558</v>
      </c>
      <c r="GV106" s="56" t="s">
        <v>558</v>
      </c>
      <c r="GW106" s="56">
        <v>10</v>
      </c>
      <c r="GX106" s="56">
        <v>0</v>
      </c>
      <c r="GY106" s="56">
        <v>10</v>
      </c>
      <c r="GZ106" s="56">
        <v>0</v>
      </c>
      <c r="HA106" s="56">
        <v>0</v>
      </c>
      <c r="HB106" s="56">
        <v>0</v>
      </c>
      <c r="HD106" s="56">
        <f t="shared" si="3"/>
        <v>18987</v>
      </c>
      <c r="HE106" s="56">
        <f t="shared" si="4"/>
        <v>610</v>
      </c>
      <c r="HF106" s="56">
        <f t="shared" si="5"/>
        <v>18207</v>
      </c>
    </row>
    <row r="107" spans="1:214" ht="12.75" customHeight="1" x14ac:dyDescent="0.3">
      <c r="A107" s="56" t="s">
        <v>734</v>
      </c>
      <c r="B107" s="56">
        <v>3</v>
      </c>
      <c r="C107" s="56" t="s">
        <v>677</v>
      </c>
      <c r="D107" s="56" t="s">
        <v>3764</v>
      </c>
      <c r="E107" s="56" t="s">
        <v>1904</v>
      </c>
      <c r="F107" s="56" t="s">
        <v>907</v>
      </c>
      <c r="G107" s="56">
        <v>30.5</v>
      </c>
      <c r="H107" s="56">
        <v>0</v>
      </c>
      <c r="I107" s="56" t="s">
        <v>6841</v>
      </c>
      <c r="J107" s="56" t="s">
        <v>39</v>
      </c>
      <c r="L107" s="56" t="s">
        <v>52</v>
      </c>
      <c r="M107" s="56">
        <v>0</v>
      </c>
      <c r="N107" s="56">
        <v>0</v>
      </c>
      <c r="O107" s="56">
        <v>0</v>
      </c>
      <c r="P107" s="56">
        <v>0</v>
      </c>
      <c r="Q107" s="56">
        <v>0</v>
      </c>
      <c r="R107" s="56">
        <v>1</v>
      </c>
      <c r="S107" s="56">
        <v>0</v>
      </c>
      <c r="T107" s="56">
        <v>1</v>
      </c>
      <c r="U107" s="56">
        <v>3</v>
      </c>
      <c r="V107" s="56">
        <v>2</v>
      </c>
      <c r="W107" s="56">
        <v>0</v>
      </c>
      <c r="X107" s="56">
        <v>0</v>
      </c>
      <c r="Y107" s="56">
        <v>1</v>
      </c>
      <c r="Z107" s="56">
        <v>0</v>
      </c>
      <c r="AA107" s="56">
        <v>8</v>
      </c>
      <c r="AB107" s="56">
        <v>0</v>
      </c>
      <c r="AC107" s="56">
        <v>0</v>
      </c>
      <c r="AD107" s="56">
        <v>0</v>
      </c>
      <c r="AE107" s="56">
        <v>0</v>
      </c>
      <c r="AF107" s="56">
        <v>0</v>
      </c>
      <c r="AG107" s="56">
        <v>0</v>
      </c>
      <c r="AH107" s="56">
        <v>0</v>
      </c>
      <c r="AI107" s="56">
        <v>0</v>
      </c>
      <c r="AJ107" s="56">
        <v>0</v>
      </c>
      <c r="AK107" s="56">
        <v>0</v>
      </c>
      <c r="AL107" s="56">
        <v>0</v>
      </c>
      <c r="AM107" s="56">
        <v>0</v>
      </c>
      <c r="AN107" s="56">
        <v>0</v>
      </c>
      <c r="AO107" s="56">
        <v>0</v>
      </c>
      <c r="AP107" s="56">
        <v>0</v>
      </c>
      <c r="AQ107" s="56">
        <v>0</v>
      </c>
      <c r="AR107" s="56">
        <v>0</v>
      </c>
      <c r="AS107" s="56">
        <v>0</v>
      </c>
      <c r="AT107" s="56">
        <v>0</v>
      </c>
      <c r="AU107" s="56">
        <v>0</v>
      </c>
      <c r="AV107" s="56">
        <v>1</v>
      </c>
      <c r="AW107" s="56">
        <v>0</v>
      </c>
      <c r="AX107" s="56">
        <v>1</v>
      </c>
      <c r="AY107" s="56">
        <v>3</v>
      </c>
      <c r="AZ107" s="56">
        <v>2</v>
      </c>
      <c r="BA107" s="56">
        <v>0</v>
      </c>
      <c r="BB107" s="56">
        <v>0</v>
      </c>
      <c r="BC107" s="56">
        <v>1</v>
      </c>
      <c r="BD107" s="56">
        <v>0</v>
      </c>
      <c r="BE107" s="56">
        <v>8</v>
      </c>
      <c r="BF107" s="56">
        <v>1</v>
      </c>
      <c r="BG107" s="56">
        <v>0</v>
      </c>
      <c r="BH107" s="56">
        <v>0</v>
      </c>
      <c r="BI107" s="56">
        <v>0</v>
      </c>
      <c r="BJ107" s="56" t="s">
        <v>2840</v>
      </c>
      <c r="BK107" s="56">
        <v>196546</v>
      </c>
      <c r="BL107" s="56" t="s">
        <v>2840</v>
      </c>
      <c r="BM107" s="56">
        <v>246243</v>
      </c>
      <c r="BN107" s="56">
        <v>65</v>
      </c>
      <c r="BO107" s="56">
        <v>111054</v>
      </c>
      <c r="BP107" s="56">
        <v>42709</v>
      </c>
      <c r="BQ107" s="56">
        <v>7</v>
      </c>
      <c r="BR107" s="56">
        <v>46617</v>
      </c>
      <c r="BS107" s="56">
        <v>301893</v>
      </c>
      <c r="BT107" s="56">
        <v>13767</v>
      </c>
      <c r="BU107" s="56">
        <v>66184</v>
      </c>
      <c r="BV107" s="56">
        <v>74357</v>
      </c>
      <c r="BW107" s="56">
        <v>57824</v>
      </c>
      <c r="BX107" s="56">
        <v>10861</v>
      </c>
      <c r="BY107" s="56">
        <v>209226</v>
      </c>
      <c r="BZ107" s="56">
        <v>66604</v>
      </c>
      <c r="CA107" s="56">
        <v>289597</v>
      </c>
      <c r="CB107" s="56">
        <v>561</v>
      </c>
      <c r="CC107" s="56">
        <v>4378</v>
      </c>
      <c r="CD107" s="56">
        <v>1388</v>
      </c>
      <c r="CE107" s="56">
        <v>4247</v>
      </c>
      <c r="CF107" s="56">
        <v>637</v>
      </c>
      <c r="CG107" s="56">
        <v>10650</v>
      </c>
      <c r="CH107" s="56">
        <v>11211</v>
      </c>
      <c r="CI107" s="56">
        <v>0</v>
      </c>
      <c r="CJ107" s="56">
        <v>6395</v>
      </c>
      <c r="CK107" s="56">
        <v>587</v>
      </c>
      <c r="CL107" s="56">
        <v>3768</v>
      </c>
      <c r="CM107" s="56">
        <v>10750</v>
      </c>
      <c r="CN107" s="56">
        <v>0</v>
      </c>
      <c r="CO107" s="56">
        <v>10750</v>
      </c>
      <c r="CP107" s="56">
        <v>0</v>
      </c>
      <c r="CQ107" s="56">
        <v>130</v>
      </c>
      <c r="CR107" s="56">
        <v>56</v>
      </c>
      <c r="CS107" s="56">
        <v>63</v>
      </c>
      <c r="CT107" s="56">
        <v>249</v>
      </c>
      <c r="CU107" s="56">
        <v>249</v>
      </c>
      <c r="CV107" s="56">
        <v>1058</v>
      </c>
      <c r="CW107" s="56">
        <v>145</v>
      </c>
      <c r="CX107" s="56">
        <v>47</v>
      </c>
      <c r="CY107" s="56">
        <v>0</v>
      </c>
      <c r="CZ107" s="56">
        <v>0</v>
      </c>
      <c r="DA107" s="56">
        <v>0</v>
      </c>
      <c r="DB107" s="56">
        <v>2.5</v>
      </c>
      <c r="DC107" s="56">
        <v>20.399999999999999</v>
      </c>
      <c r="DD107" s="56">
        <v>22.9</v>
      </c>
      <c r="DE107" s="56" t="s">
        <v>558</v>
      </c>
      <c r="DF107" s="56">
        <v>1501</v>
      </c>
      <c r="DG107" s="56">
        <v>155366</v>
      </c>
      <c r="DH107" s="56">
        <v>105380</v>
      </c>
      <c r="DI107" s="56">
        <v>199821</v>
      </c>
      <c r="DJ107" s="56">
        <v>29698</v>
      </c>
      <c r="DK107" s="56">
        <v>490265</v>
      </c>
      <c r="DL107" s="56">
        <v>3776</v>
      </c>
      <c r="DM107" s="56">
        <v>1402</v>
      </c>
      <c r="DN107" s="56">
        <v>2138</v>
      </c>
      <c r="DO107" s="56">
        <v>7316</v>
      </c>
      <c r="DP107" s="56">
        <v>7663</v>
      </c>
      <c r="DQ107" s="56">
        <v>8275</v>
      </c>
      <c r="DR107" s="56">
        <v>901</v>
      </c>
      <c r="DS107" s="56">
        <v>0</v>
      </c>
      <c r="DT107" s="56">
        <v>0</v>
      </c>
      <c r="DU107" s="56">
        <v>0</v>
      </c>
      <c r="DV107" s="56">
        <v>17232</v>
      </c>
      <c r="DW107" s="56">
        <v>10932</v>
      </c>
      <c r="DX107" s="56" t="s">
        <v>558</v>
      </c>
      <c r="DY107" s="56" t="s">
        <v>558</v>
      </c>
      <c r="DZ107" s="56" t="s">
        <v>558</v>
      </c>
      <c r="EA107" s="56" t="s">
        <v>558</v>
      </c>
      <c r="EB107" s="56" t="s">
        <v>558</v>
      </c>
      <c r="EC107" s="56" t="s">
        <v>558</v>
      </c>
      <c r="ED107" s="56">
        <v>15278</v>
      </c>
      <c r="EE107" s="56">
        <v>422</v>
      </c>
      <c r="EF107" s="56">
        <v>458996</v>
      </c>
      <c r="EG107" s="56" t="s">
        <v>558</v>
      </c>
      <c r="EH107" s="56" t="s">
        <v>56</v>
      </c>
      <c r="EI107" s="56">
        <v>7</v>
      </c>
      <c r="EJ107" s="56" t="s">
        <v>558</v>
      </c>
      <c r="EK107" s="56">
        <v>13</v>
      </c>
      <c r="EL107" s="56">
        <v>17</v>
      </c>
      <c r="EM107" s="56">
        <v>726386</v>
      </c>
      <c r="EN107" s="56">
        <v>257271</v>
      </c>
      <c r="EO107" s="56">
        <v>895</v>
      </c>
      <c r="EP107" s="56">
        <v>28593</v>
      </c>
      <c r="EQ107" s="56">
        <v>14417</v>
      </c>
      <c r="ER107" s="56">
        <v>27458</v>
      </c>
      <c r="ES107" s="56" t="s">
        <v>3594</v>
      </c>
      <c r="ET107" s="56">
        <v>9711</v>
      </c>
      <c r="EU107" s="56">
        <v>5809</v>
      </c>
      <c r="EV107" s="56" t="s">
        <v>3591</v>
      </c>
      <c r="EW107" s="56">
        <v>876</v>
      </c>
      <c r="EX107" s="56">
        <v>5000</v>
      </c>
      <c r="EY107" s="56">
        <v>1015</v>
      </c>
      <c r="EZ107" s="56">
        <v>100</v>
      </c>
      <c r="FA107" s="56">
        <v>0</v>
      </c>
      <c r="FB107" s="56">
        <v>0</v>
      </c>
      <c r="FC107" s="56">
        <v>0</v>
      </c>
      <c r="FD107" s="56">
        <v>7531</v>
      </c>
      <c r="FE107" s="56">
        <v>0</v>
      </c>
      <c r="FF107" s="56">
        <v>0</v>
      </c>
      <c r="FG107" s="56">
        <v>101405</v>
      </c>
      <c r="FH107" s="56">
        <v>0</v>
      </c>
      <c r="FI107" s="56">
        <v>148844</v>
      </c>
      <c r="FJ107" s="56">
        <v>14272</v>
      </c>
      <c r="FK107" s="56">
        <v>0</v>
      </c>
      <c r="FL107" s="56">
        <v>15902</v>
      </c>
      <c r="FM107" s="56">
        <v>1264080</v>
      </c>
      <c r="FN107" s="56">
        <v>30403</v>
      </c>
      <c r="FO107" s="56" t="s">
        <v>7496</v>
      </c>
      <c r="FP107" s="56">
        <v>110206</v>
      </c>
      <c r="FQ107" s="56">
        <v>6862</v>
      </c>
      <c r="FR107" s="56">
        <v>0</v>
      </c>
      <c r="FS107" s="56">
        <v>41776</v>
      </c>
      <c r="FT107" s="56">
        <v>899</v>
      </c>
      <c r="FU107" s="56">
        <v>57332</v>
      </c>
      <c r="FV107" s="56">
        <v>0</v>
      </c>
      <c r="FW107" s="56">
        <v>247478</v>
      </c>
      <c r="FX107" s="56">
        <v>1016602</v>
      </c>
      <c r="FY107" s="56" t="s">
        <v>558</v>
      </c>
      <c r="FZ107" s="56">
        <v>817100</v>
      </c>
      <c r="GA107" s="56">
        <v>259900</v>
      </c>
      <c r="GB107" s="56">
        <v>110000</v>
      </c>
      <c r="GC107" s="56">
        <v>108600</v>
      </c>
      <c r="GD107" s="56">
        <v>1295600</v>
      </c>
      <c r="GE107" s="56">
        <v>310600</v>
      </c>
      <c r="GF107" s="56">
        <v>985000</v>
      </c>
      <c r="GG107" s="56" t="s">
        <v>558</v>
      </c>
      <c r="GH107" s="56" t="s">
        <v>558</v>
      </c>
      <c r="GI107" s="56" t="s">
        <v>558</v>
      </c>
      <c r="GJ107" s="56" t="s">
        <v>558</v>
      </c>
      <c r="GK107" s="56" t="s">
        <v>558</v>
      </c>
      <c r="GL107" s="56" t="s">
        <v>558</v>
      </c>
      <c r="GM107" s="56" t="s">
        <v>558</v>
      </c>
      <c r="GN107" s="56" t="s">
        <v>558</v>
      </c>
      <c r="GO107" s="56" t="s">
        <v>558</v>
      </c>
      <c r="GP107" s="56" t="s">
        <v>558</v>
      </c>
      <c r="GQ107" s="56" t="s">
        <v>558</v>
      </c>
      <c r="GR107" s="56" t="s">
        <v>558</v>
      </c>
      <c r="GS107" s="56" t="s">
        <v>558</v>
      </c>
      <c r="GT107" s="56" t="s">
        <v>558</v>
      </c>
      <c r="GU107" s="56" t="s">
        <v>558</v>
      </c>
      <c r="GV107" s="56" t="s">
        <v>7497</v>
      </c>
      <c r="GW107" s="56">
        <v>8</v>
      </c>
      <c r="GX107" s="56">
        <v>0</v>
      </c>
      <c r="GY107" s="56">
        <v>8</v>
      </c>
      <c r="GZ107" s="56">
        <v>0</v>
      </c>
      <c r="HA107" s="56">
        <v>0</v>
      </c>
      <c r="HB107" s="56">
        <v>0</v>
      </c>
      <c r="HD107" s="56">
        <f t="shared" si="3"/>
        <v>10750</v>
      </c>
      <c r="HE107" s="56">
        <f t="shared" si="4"/>
        <v>249</v>
      </c>
      <c r="HF107" s="56">
        <f t="shared" si="5"/>
        <v>7316</v>
      </c>
    </row>
    <row r="108" spans="1:214" ht="12.75" customHeight="1" x14ac:dyDescent="0.3">
      <c r="A108" s="56" t="s">
        <v>734</v>
      </c>
      <c r="B108" s="56">
        <v>4</v>
      </c>
      <c r="C108" s="56" t="s">
        <v>677</v>
      </c>
      <c r="D108" s="56" t="s">
        <v>3765</v>
      </c>
      <c r="E108" s="56" t="s">
        <v>1905</v>
      </c>
      <c r="F108" s="56" t="s">
        <v>907</v>
      </c>
      <c r="G108" s="56">
        <v>30.5</v>
      </c>
      <c r="H108" s="56">
        <v>0</v>
      </c>
      <c r="I108" s="56" t="s">
        <v>6841</v>
      </c>
      <c r="J108" s="56" t="s">
        <v>39</v>
      </c>
      <c r="L108" s="56" t="s">
        <v>98</v>
      </c>
      <c r="M108" s="56">
        <v>0</v>
      </c>
      <c r="N108" s="56">
        <v>0</v>
      </c>
      <c r="O108" s="56">
        <v>0</v>
      </c>
      <c r="P108" s="56">
        <v>3</v>
      </c>
      <c r="Q108" s="56">
        <v>0</v>
      </c>
      <c r="R108" s="56">
        <v>0</v>
      </c>
      <c r="S108" s="56">
        <v>7</v>
      </c>
      <c r="T108" s="56">
        <v>0</v>
      </c>
      <c r="U108" s="56">
        <v>0</v>
      </c>
      <c r="V108" s="56">
        <v>0</v>
      </c>
      <c r="W108" s="56">
        <v>3</v>
      </c>
      <c r="X108" s="56">
        <v>1</v>
      </c>
      <c r="Y108" s="56">
        <v>0</v>
      </c>
      <c r="Z108" s="56">
        <v>0</v>
      </c>
      <c r="AA108" s="56">
        <v>14</v>
      </c>
      <c r="AB108" s="56">
        <v>0</v>
      </c>
      <c r="AC108" s="56">
        <v>0</v>
      </c>
      <c r="AD108" s="56">
        <v>0</v>
      </c>
      <c r="AE108" s="56">
        <v>0</v>
      </c>
      <c r="AF108" s="56">
        <v>0</v>
      </c>
      <c r="AG108" s="56">
        <v>0</v>
      </c>
      <c r="AH108" s="56">
        <v>0</v>
      </c>
      <c r="AI108" s="56">
        <v>0</v>
      </c>
      <c r="AJ108" s="56">
        <v>0</v>
      </c>
      <c r="AK108" s="56">
        <v>0</v>
      </c>
      <c r="AL108" s="56">
        <v>0</v>
      </c>
      <c r="AM108" s="56">
        <v>0</v>
      </c>
      <c r="AN108" s="56">
        <v>0</v>
      </c>
      <c r="AO108" s="56">
        <v>0</v>
      </c>
      <c r="AP108" s="56">
        <v>0</v>
      </c>
      <c r="AQ108" s="56">
        <v>0</v>
      </c>
      <c r="AR108" s="56">
        <v>0</v>
      </c>
      <c r="AS108" s="56">
        <v>0</v>
      </c>
      <c r="AT108" s="56">
        <v>3</v>
      </c>
      <c r="AU108" s="56">
        <v>0</v>
      </c>
      <c r="AV108" s="56">
        <v>0</v>
      </c>
      <c r="AW108" s="56">
        <v>7</v>
      </c>
      <c r="AX108" s="56">
        <v>0</v>
      </c>
      <c r="AY108" s="56">
        <v>0</v>
      </c>
      <c r="AZ108" s="56">
        <v>0</v>
      </c>
      <c r="BA108" s="56">
        <v>3</v>
      </c>
      <c r="BB108" s="56">
        <v>1</v>
      </c>
      <c r="BC108" s="56">
        <v>0</v>
      </c>
      <c r="BD108" s="56">
        <v>0</v>
      </c>
      <c r="BE108" s="56">
        <v>14</v>
      </c>
      <c r="BF108" s="56">
        <v>1</v>
      </c>
      <c r="BG108" s="56">
        <v>0</v>
      </c>
      <c r="BH108" s="56">
        <v>0</v>
      </c>
      <c r="BI108" s="56">
        <v>0</v>
      </c>
      <c r="BJ108" s="56" t="s">
        <v>2859</v>
      </c>
      <c r="BK108" s="56">
        <v>49994</v>
      </c>
      <c r="BL108" s="56" t="s">
        <v>2864</v>
      </c>
      <c r="BM108" s="56">
        <v>156739</v>
      </c>
      <c r="BN108" s="56">
        <v>129</v>
      </c>
      <c r="BO108" s="56">
        <v>212018</v>
      </c>
      <c r="BP108" s="56">
        <v>47163</v>
      </c>
      <c r="BQ108" s="56">
        <v>13</v>
      </c>
      <c r="BR108" s="56" t="s">
        <v>558</v>
      </c>
      <c r="BS108" s="56">
        <v>139915</v>
      </c>
      <c r="BT108" s="56">
        <v>1198</v>
      </c>
      <c r="BU108" s="56">
        <v>60005</v>
      </c>
      <c r="BV108" s="56">
        <v>43342</v>
      </c>
      <c r="BW108" s="56">
        <v>19566</v>
      </c>
      <c r="BX108" s="56">
        <v>6975</v>
      </c>
      <c r="BY108" s="56">
        <v>129888</v>
      </c>
      <c r="BZ108" s="56">
        <v>0</v>
      </c>
      <c r="CA108" s="56">
        <v>131086</v>
      </c>
      <c r="CB108" s="56">
        <v>18</v>
      </c>
      <c r="CC108" s="56">
        <v>3420</v>
      </c>
      <c r="CD108" s="56">
        <v>182</v>
      </c>
      <c r="CE108" s="56">
        <v>783</v>
      </c>
      <c r="CF108" s="56">
        <v>82</v>
      </c>
      <c r="CG108" s="56">
        <v>4467</v>
      </c>
      <c r="CH108" s="56">
        <v>4485</v>
      </c>
      <c r="CI108" s="56">
        <v>0</v>
      </c>
      <c r="CJ108" s="56">
        <v>3728</v>
      </c>
      <c r="CK108" s="56">
        <v>596</v>
      </c>
      <c r="CL108" s="56">
        <v>0</v>
      </c>
      <c r="CM108" s="56">
        <v>4324</v>
      </c>
      <c r="CN108" s="56">
        <v>0</v>
      </c>
      <c r="CO108" s="56">
        <v>4324</v>
      </c>
      <c r="CP108" s="56">
        <v>0</v>
      </c>
      <c r="CQ108" s="56">
        <v>271</v>
      </c>
      <c r="CR108" s="56">
        <v>0</v>
      </c>
      <c r="CS108" s="56">
        <v>0</v>
      </c>
      <c r="CT108" s="56">
        <v>271</v>
      </c>
      <c r="CU108" s="56">
        <v>271</v>
      </c>
      <c r="CV108" s="56">
        <v>0</v>
      </c>
      <c r="CW108" s="56">
        <v>0</v>
      </c>
      <c r="CX108" s="56">
        <v>0</v>
      </c>
      <c r="CY108" s="56">
        <v>0</v>
      </c>
      <c r="CZ108" s="56">
        <v>0</v>
      </c>
      <c r="DA108" s="56">
        <v>0</v>
      </c>
      <c r="DB108" s="56">
        <v>8</v>
      </c>
      <c r="DC108" s="56">
        <v>37.200000000000003</v>
      </c>
      <c r="DD108" s="56">
        <v>45.2</v>
      </c>
      <c r="DE108" s="56">
        <v>17</v>
      </c>
      <c r="DF108" s="56">
        <v>1889.5</v>
      </c>
      <c r="DG108" s="56">
        <v>142811</v>
      </c>
      <c r="DH108" s="56">
        <v>18518</v>
      </c>
      <c r="DI108" s="56">
        <v>29351</v>
      </c>
      <c r="DJ108" s="56">
        <v>3505</v>
      </c>
      <c r="DK108" s="56">
        <v>194185</v>
      </c>
      <c r="DL108" s="56">
        <v>7722</v>
      </c>
      <c r="DM108" s="56">
        <v>367</v>
      </c>
      <c r="DN108" s="56">
        <v>0</v>
      </c>
      <c r="DO108" s="56">
        <v>8089</v>
      </c>
      <c r="DP108" s="56">
        <v>0</v>
      </c>
      <c r="DQ108" s="56">
        <v>0</v>
      </c>
      <c r="DR108" s="56">
        <v>0</v>
      </c>
      <c r="DS108" s="56">
        <v>0</v>
      </c>
      <c r="DT108" s="56">
        <v>0</v>
      </c>
      <c r="DU108" s="56">
        <v>0</v>
      </c>
      <c r="DV108" s="56">
        <v>6735</v>
      </c>
      <c r="DW108" s="56" t="s">
        <v>558</v>
      </c>
      <c r="DX108" s="56">
        <v>81</v>
      </c>
      <c r="DY108" s="56">
        <v>86</v>
      </c>
      <c r="DZ108" s="56">
        <v>92</v>
      </c>
      <c r="EA108" s="56">
        <v>72370</v>
      </c>
      <c r="EB108" s="56" t="s">
        <v>558</v>
      </c>
      <c r="EC108" s="56" t="s">
        <v>55</v>
      </c>
      <c r="ED108" s="56">
        <v>10569</v>
      </c>
      <c r="EE108" s="56">
        <v>40</v>
      </c>
      <c r="EF108" s="56">
        <v>463739</v>
      </c>
      <c r="EG108" s="56">
        <v>0</v>
      </c>
      <c r="EH108" s="56" t="s">
        <v>56</v>
      </c>
      <c r="EI108" s="56">
        <v>13</v>
      </c>
      <c r="EJ108" s="56" t="s">
        <v>558</v>
      </c>
      <c r="EK108" s="56">
        <v>0</v>
      </c>
      <c r="EL108" s="56">
        <v>0</v>
      </c>
      <c r="EM108" s="56" t="s">
        <v>558</v>
      </c>
      <c r="EN108" s="56" t="s">
        <v>558</v>
      </c>
      <c r="EO108" s="56" t="s">
        <v>558</v>
      </c>
      <c r="EP108" s="56" t="s">
        <v>558</v>
      </c>
      <c r="EQ108" s="56" t="s">
        <v>558</v>
      </c>
      <c r="ER108" s="56" t="s">
        <v>558</v>
      </c>
      <c r="ES108" s="56" t="s">
        <v>558</v>
      </c>
      <c r="ET108" s="56" t="s">
        <v>558</v>
      </c>
      <c r="EU108" s="56" t="s">
        <v>558</v>
      </c>
      <c r="EV108" s="56" t="s">
        <v>558</v>
      </c>
      <c r="EW108" s="56" t="s">
        <v>558</v>
      </c>
      <c r="EX108" s="56" t="s">
        <v>558</v>
      </c>
      <c r="EY108" s="56" t="s">
        <v>558</v>
      </c>
      <c r="EZ108" s="56" t="s">
        <v>558</v>
      </c>
      <c r="FA108" s="56" t="s">
        <v>558</v>
      </c>
      <c r="FB108" s="56" t="s">
        <v>558</v>
      </c>
      <c r="FC108" s="56" t="s">
        <v>558</v>
      </c>
      <c r="FD108" s="56" t="s">
        <v>558</v>
      </c>
      <c r="FE108" s="56" t="s">
        <v>558</v>
      </c>
      <c r="FF108" s="56" t="s">
        <v>558</v>
      </c>
      <c r="FG108" s="56" t="s">
        <v>558</v>
      </c>
      <c r="FH108" s="56" t="s">
        <v>558</v>
      </c>
      <c r="FI108" s="56" t="s">
        <v>558</v>
      </c>
      <c r="FJ108" s="56" t="s">
        <v>558</v>
      </c>
      <c r="FK108" s="56" t="s">
        <v>558</v>
      </c>
      <c r="FL108" s="56" t="s">
        <v>558</v>
      </c>
      <c r="FM108" s="56" t="s">
        <v>558</v>
      </c>
      <c r="FN108" s="56" t="s">
        <v>558</v>
      </c>
      <c r="FO108" s="56" t="s">
        <v>558</v>
      </c>
      <c r="FP108" s="56" t="s">
        <v>558</v>
      </c>
      <c r="FQ108" s="56" t="s">
        <v>558</v>
      </c>
      <c r="FR108" s="56" t="s">
        <v>558</v>
      </c>
      <c r="FS108" s="56" t="s">
        <v>558</v>
      </c>
      <c r="FT108" s="56" t="s">
        <v>558</v>
      </c>
      <c r="FU108" s="56" t="s">
        <v>558</v>
      </c>
      <c r="FV108" s="56" t="s">
        <v>558</v>
      </c>
      <c r="FW108" s="56" t="s">
        <v>558</v>
      </c>
      <c r="FX108" s="56" t="s">
        <v>558</v>
      </c>
      <c r="FY108" s="56" t="s">
        <v>558</v>
      </c>
      <c r="FZ108" s="56" t="s">
        <v>558</v>
      </c>
      <c r="GA108" s="56" t="s">
        <v>558</v>
      </c>
      <c r="GB108" s="56" t="s">
        <v>558</v>
      </c>
      <c r="GC108" s="56" t="s">
        <v>558</v>
      </c>
      <c r="GD108" s="56" t="s">
        <v>558</v>
      </c>
      <c r="GE108" s="56" t="s">
        <v>558</v>
      </c>
      <c r="GF108" s="56" t="s">
        <v>558</v>
      </c>
      <c r="GG108" s="56" t="s">
        <v>558</v>
      </c>
      <c r="GH108" s="56" t="s">
        <v>558</v>
      </c>
      <c r="GI108" s="56" t="s">
        <v>558</v>
      </c>
      <c r="GJ108" s="56" t="s">
        <v>558</v>
      </c>
      <c r="GK108" s="56" t="s">
        <v>558</v>
      </c>
      <c r="GL108" s="56" t="s">
        <v>558</v>
      </c>
      <c r="GM108" s="56" t="s">
        <v>558</v>
      </c>
      <c r="GN108" s="56" t="s">
        <v>558</v>
      </c>
      <c r="GO108" s="56">
        <v>0</v>
      </c>
      <c r="GP108" s="56" t="s">
        <v>558</v>
      </c>
      <c r="GQ108" s="56" t="s">
        <v>6913</v>
      </c>
      <c r="GR108" s="56" t="s">
        <v>558</v>
      </c>
      <c r="GS108" s="56" t="s">
        <v>558</v>
      </c>
      <c r="GT108" s="56" t="s">
        <v>558</v>
      </c>
      <c r="GU108" s="56" t="s">
        <v>558</v>
      </c>
      <c r="GV108" s="56" t="s">
        <v>7498</v>
      </c>
      <c r="GW108" s="56">
        <v>14</v>
      </c>
      <c r="GX108" s="56">
        <v>0</v>
      </c>
      <c r="GY108" s="56">
        <v>14</v>
      </c>
      <c r="GZ108" s="56">
        <v>0</v>
      </c>
      <c r="HA108" s="56">
        <v>0</v>
      </c>
      <c r="HB108" s="56">
        <v>0</v>
      </c>
      <c r="HD108" s="56">
        <f t="shared" si="3"/>
        <v>4324</v>
      </c>
      <c r="HE108" s="56">
        <f t="shared" si="4"/>
        <v>271</v>
      </c>
      <c r="HF108" s="56">
        <f t="shared" si="5"/>
        <v>8089</v>
      </c>
    </row>
    <row r="109" spans="1:214" ht="12.75" customHeight="1" x14ac:dyDescent="0.3">
      <c r="A109" s="56" t="s">
        <v>734</v>
      </c>
      <c r="B109" s="56">
        <v>5</v>
      </c>
      <c r="C109" s="56" t="s">
        <v>677</v>
      </c>
      <c r="D109" s="56" t="s">
        <v>3766</v>
      </c>
      <c r="E109" s="56" t="s">
        <v>1907</v>
      </c>
      <c r="F109" s="56" t="s">
        <v>907</v>
      </c>
      <c r="G109" s="56">
        <v>15</v>
      </c>
      <c r="H109" s="56">
        <v>30</v>
      </c>
      <c r="I109" s="56" t="s">
        <v>6841</v>
      </c>
      <c r="J109" s="56" t="s">
        <v>39</v>
      </c>
      <c r="L109" s="56" t="s">
        <v>100</v>
      </c>
      <c r="M109" s="56">
        <v>0</v>
      </c>
      <c r="N109" s="56">
        <v>0</v>
      </c>
      <c r="O109" s="56">
        <v>0</v>
      </c>
      <c r="P109" s="56">
        <v>0</v>
      </c>
      <c r="Q109" s="56">
        <v>1</v>
      </c>
      <c r="R109" s="56">
        <v>0</v>
      </c>
      <c r="S109" s="56">
        <v>0</v>
      </c>
      <c r="T109" s="56">
        <v>0</v>
      </c>
      <c r="U109" s="56">
        <v>0</v>
      </c>
      <c r="V109" s="56">
        <v>3</v>
      </c>
      <c r="W109" s="56">
        <v>0</v>
      </c>
      <c r="X109" s="56">
        <v>1</v>
      </c>
      <c r="Y109" s="56">
        <v>0</v>
      </c>
      <c r="Z109" s="56">
        <v>0</v>
      </c>
      <c r="AA109" s="56">
        <v>5</v>
      </c>
      <c r="AB109" s="56">
        <v>0</v>
      </c>
      <c r="AC109" s="56">
        <v>0</v>
      </c>
      <c r="AD109" s="56">
        <v>0</v>
      </c>
      <c r="AE109" s="56">
        <v>0</v>
      </c>
      <c r="AF109" s="56">
        <v>0</v>
      </c>
      <c r="AG109" s="56">
        <v>0</v>
      </c>
      <c r="AH109" s="56">
        <v>0</v>
      </c>
      <c r="AI109" s="56">
        <v>0</v>
      </c>
      <c r="AJ109" s="56">
        <v>0</v>
      </c>
      <c r="AK109" s="56">
        <v>0</v>
      </c>
      <c r="AL109" s="56">
        <v>0</v>
      </c>
      <c r="AM109" s="56">
        <v>0</v>
      </c>
      <c r="AN109" s="56">
        <v>0</v>
      </c>
      <c r="AO109" s="56">
        <v>0</v>
      </c>
      <c r="AP109" s="56">
        <v>0</v>
      </c>
      <c r="AQ109" s="56">
        <v>0</v>
      </c>
      <c r="AR109" s="56">
        <v>0</v>
      </c>
      <c r="AS109" s="56">
        <v>0</v>
      </c>
      <c r="AT109" s="56">
        <v>0</v>
      </c>
      <c r="AU109" s="56">
        <v>1</v>
      </c>
      <c r="AV109" s="56">
        <v>0</v>
      </c>
      <c r="AW109" s="56">
        <v>0</v>
      </c>
      <c r="AX109" s="56">
        <v>0</v>
      </c>
      <c r="AY109" s="56">
        <v>0</v>
      </c>
      <c r="AZ109" s="56">
        <v>3</v>
      </c>
      <c r="BA109" s="56">
        <v>0</v>
      </c>
      <c r="BB109" s="56">
        <v>1</v>
      </c>
      <c r="BC109" s="56">
        <v>0</v>
      </c>
      <c r="BD109" s="56">
        <v>0</v>
      </c>
      <c r="BE109" s="56">
        <v>5</v>
      </c>
      <c r="BF109" s="56">
        <v>1</v>
      </c>
      <c r="BG109" s="56">
        <v>0</v>
      </c>
      <c r="BH109" s="56">
        <v>0</v>
      </c>
      <c r="BI109" s="56">
        <v>0</v>
      </c>
      <c r="BJ109" s="56" t="s">
        <v>2927</v>
      </c>
      <c r="BK109" s="56">
        <v>103254</v>
      </c>
      <c r="BL109" s="56" t="s">
        <v>2927</v>
      </c>
      <c r="BM109" s="56">
        <v>58861</v>
      </c>
      <c r="BN109" s="56">
        <v>32</v>
      </c>
      <c r="BO109" s="56" t="s">
        <v>558</v>
      </c>
      <c r="BP109" s="56" t="s">
        <v>558</v>
      </c>
      <c r="BQ109" s="56">
        <v>4</v>
      </c>
      <c r="BR109" s="56" t="s">
        <v>558</v>
      </c>
      <c r="BS109" s="56">
        <v>55376</v>
      </c>
      <c r="BT109" s="56">
        <v>5724</v>
      </c>
      <c r="BU109" s="56">
        <v>14162</v>
      </c>
      <c r="BV109" s="56">
        <v>9222</v>
      </c>
      <c r="BW109" s="56">
        <v>16145</v>
      </c>
      <c r="BX109" s="56">
        <v>5483</v>
      </c>
      <c r="BY109" s="56">
        <v>45012</v>
      </c>
      <c r="BZ109" s="56">
        <v>5423</v>
      </c>
      <c r="CA109" s="56">
        <v>56159</v>
      </c>
      <c r="CB109" s="56">
        <v>11</v>
      </c>
      <c r="CC109" s="56">
        <v>2970</v>
      </c>
      <c r="CD109" s="56">
        <v>882</v>
      </c>
      <c r="CE109" s="56">
        <v>1818</v>
      </c>
      <c r="CF109" s="56">
        <v>343</v>
      </c>
      <c r="CG109" s="56">
        <v>6013</v>
      </c>
      <c r="CH109" s="56">
        <v>6024</v>
      </c>
      <c r="CI109" s="56">
        <v>39</v>
      </c>
      <c r="CJ109" s="56">
        <v>1389</v>
      </c>
      <c r="CK109" s="56">
        <v>583</v>
      </c>
      <c r="CL109" s="56">
        <v>1814</v>
      </c>
      <c r="CM109" s="56">
        <v>3786</v>
      </c>
      <c r="CN109" s="56">
        <v>442</v>
      </c>
      <c r="CO109" s="56">
        <v>4267</v>
      </c>
      <c r="CP109" s="56">
        <v>0</v>
      </c>
      <c r="CQ109" s="56">
        <v>162</v>
      </c>
      <c r="CR109" s="56">
        <v>53</v>
      </c>
      <c r="CS109" s="56">
        <v>284</v>
      </c>
      <c r="CT109" s="56">
        <v>499</v>
      </c>
      <c r="CU109" s="56">
        <v>499</v>
      </c>
      <c r="CV109" s="56">
        <v>7123</v>
      </c>
      <c r="CW109" s="56">
        <v>0</v>
      </c>
      <c r="CX109" s="56">
        <v>4087</v>
      </c>
      <c r="CY109" s="56">
        <v>0</v>
      </c>
      <c r="CZ109" s="56">
        <v>0</v>
      </c>
      <c r="DA109" s="56">
        <v>0</v>
      </c>
      <c r="DB109" s="56">
        <v>2.8170000000000002</v>
      </c>
      <c r="DC109" s="56">
        <v>6.3377999999999997</v>
      </c>
      <c r="DD109" s="56">
        <v>9.1547999999999998</v>
      </c>
      <c r="DE109" s="56">
        <v>13</v>
      </c>
      <c r="DF109" s="56" t="s">
        <v>558</v>
      </c>
      <c r="DG109" s="56">
        <v>69897</v>
      </c>
      <c r="DH109" s="56">
        <v>21692</v>
      </c>
      <c r="DI109" s="56">
        <v>47950</v>
      </c>
      <c r="DJ109" s="56">
        <v>8757</v>
      </c>
      <c r="DK109" s="56">
        <v>148296</v>
      </c>
      <c r="DL109" s="56">
        <v>6472</v>
      </c>
      <c r="DM109" s="56">
        <v>1191</v>
      </c>
      <c r="DN109" s="56">
        <v>2682</v>
      </c>
      <c r="DO109" s="56">
        <v>10345</v>
      </c>
      <c r="DP109" s="56">
        <v>4058</v>
      </c>
      <c r="DQ109" s="56">
        <v>0</v>
      </c>
      <c r="DR109" s="56">
        <v>5148</v>
      </c>
      <c r="DS109" s="56">
        <v>0</v>
      </c>
      <c r="DT109" s="56">
        <v>0</v>
      </c>
      <c r="DU109" s="56">
        <v>0</v>
      </c>
      <c r="DV109" s="56">
        <v>17737</v>
      </c>
      <c r="DW109" s="56">
        <v>7019</v>
      </c>
      <c r="DX109" s="56">
        <v>41.4</v>
      </c>
      <c r="DY109" s="56">
        <v>75.2</v>
      </c>
      <c r="DZ109" s="56">
        <v>86.3</v>
      </c>
      <c r="EA109" s="56">
        <v>4048</v>
      </c>
      <c r="EB109" s="56" t="s">
        <v>558</v>
      </c>
      <c r="EC109" s="56" t="s">
        <v>56</v>
      </c>
      <c r="ED109" s="56">
        <v>5219</v>
      </c>
      <c r="EE109" s="56">
        <v>6</v>
      </c>
      <c r="EF109" s="56">
        <v>94348</v>
      </c>
      <c r="EG109" s="56">
        <v>0</v>
      </c>
      <c r="EH109" s="56" t="s">
        <v>56</v>
      </c>
      <c r="EI109" s="56">
        <v>3</v>
      </c>
      <c r="EJ109" s="56">
        <v>28925</v>
      </c>
      <c r="EK109" s="56">
        <v>0</v>
      </c>
      <c r="EL109" s="56">
        <v>225</v>
      </c>
      <c r="EM109" s="56">
        <v>277400</v>
      </c>
      <c r="EN109" s="56">
        <v>56800</v>
      </c>
      <c r="EO109" s="56">
        <v>400</v>
      </c>
      <c r="EP109" s="56">
        <v>14570</v>
      </c>
      <c r="EQ109" s="56">
        <v>5543</v>
      </c>
      <c r="ER109" s="56">
        <v>7500</v>
      </c>
      <c r="ES109" s="56">
        <v>2500</v>
      </c>
      <c r="ET109" s="56">
        <v>3977</v>
      </c>
      <c r="EU109" s="56">
        <v>6134</v>
      </c>
      <c r="EV109" s="56">
        <v>1317</v>
      </c>
      <c r="EW109" s="56">
        <v>3704</v>
      </c>
      <c r="EX109" s="56">
        <v>3500</v>
      </c>
      <c r="EY109" s="56">
        <v>0</v>
      </c>
      <c r="EZ109" s="56">
        <v>1500</v>
      </c>
      <c r="FA109" s="56">
        <v>0</v>
      </c>
      <c r="FB109" s="56">
        <v>0</v>
      </c>
      <c r="FC109" s="56">
        <v>0</v>
      </c>
      <c r="FD109" s="56">
        <v>0</v>
      </c>
      <c r="FE109" s="56">
        <v>0</v>
      </c>
      <c r="FF109" s="56">
        <v>0</v>
      </c>
      <c r="FG109" s="56">
        <v>50645</v>
      </c>
      <c r="FH109" s="56">
        <v>11872</v>
      </c>
      <c r="FI109" s="56">
        <v>21221</v>
      </c>
      <c r="FJ109" s="56">
        <v>13491</v>
      </c>
      <c r="FK109" s="56">
        <v>0</v>
      </c>
      <c r="FL109" s="56">
        <v>0</v>
      </c>
      <c r="FM109" s="56">
        <v>431429</v>
      </c>
      <c r="FN109" s="56">
        <v>0</v>
      </c>
      <c r="FO109" s="56">
        <v>0</v>
      </c>
      <c r="FP109" s="56">
        <v>5024</v>
      </c>
      <c r="FQ109" s="56">
        <v>5394</v>
      </c>
      <c r="FR109" s="56">
        <v>0</v>
      </c>
      <c r="FS109" s="56">
        <v>0</v>
      </c>
      <c r="FT109" s="56">
        <v>0</v>
      </c>
      <c r="FU109" s="56">
        <v>5449</v>
      </c>
      <c r="FV109" s="56">
        <v>7000</v>
      </c>
      <c r="FW109" s="56">
        <v>22867</v>
      </c>
      <c r="FX109" s="56">
        <v>408562</v>
      </c>
      <c r="FY109" s="56">
        <v>52158</v>
      </c>
      <c r="FZ109" s="56">
        <v>286400</v>
      </c>
      <c r="GA109" s="56">
        <v>60500</v>
      </c>
      <c r="GB109" s="56">
        <v>71100</v>
      </c>
      <c r="GC109" s="56">
        <v>26200</v>
      </c>
      <c r="GD109" s="56">
        <v>444200</v>
      </c>
      <c r="GE109" s="56">
        <v>36900</v>
      </c>
      <c r="GF109" s="56">
        <v>407300</v>
      </c>
      <c r="GG109" s="56">
        <v>41500</v>
      </c>
      <c r="GH109" s="56">
        <v>0</v>
      </c>
      <c r="GI109" s="56">
        <v>0</v>
      </c>
      <c r="GJ109" s="56">
        <v>0</v>
      </c>
      <c r="GK109" s="56">
        <v>0</v>
      </c>
      <c r="GL109" s="56">
        <v>0</v>
      </c>
      <c r="GM109" s="56">
        <v>0</v>
      </c>
      <c r="GN109" s="56">
        <v>0</v>
      </c>
      <c r="GO109" s="56" t="s">
        <v>558</v>
      </c>
      <c r="GP109" s="56" t="s">
        <v>558</v>
      </c>
      <c r="GQ109" s="56" t="s">
        <v>558</v>
      </c>
      <c r="GR109" s="56" t="s">
        <v>558</v>
      </c>
      <c r="GS109" s="56">
        <v>0</v>
      </c>
      <c r="GT109" s="56" t="s">
        <v>558</v>
      </c>
      <c r="GU109" s="56" t="s">
        <v>558</v>
      </c>
      <c r="GV109" s="56" t="s">
        <v>7499</v>
      </c>
      <c r="GW109" s="56">
        <v>5</v>
      </c>
      <c r="GX109" s="56">
        <v>0</v>
      </c>
      <c r="GY109" s="56">
        <v>5</v>
      </c>
      <c r="GZ109" s="56">
        <v>0</v>
      </c>
      <c r="HA109" s="56">
        <v>0</v>
      </c>
      <c r="HB109" s="56">
        <v>0</v>
      </c>
      <c r="HD109" s="56">
        <f t="shared" si="3"/>
        <v>4267</v>
      </c>
      <c r="HE109" s="56">
        <f t="shared" si="4"/>
        <v>499</v>
      </c>
      <c r="HF109" s="56">
        <f t="shared" si="5"/>
        <v>10345</v>
      </c>
    </row>
    <row r="110" spans="1:214" ht="12.75" customHeight="1" x14ac:dyDescent="0.3">
      <c r="A110" s="56" t="s">
        <v>734</v>
      </c>
      <c r="B110" s="56">
        <v>6</v>
      </c>
      <c r="C110" s="56" t="s">
        <v>677</v>
      </c>
      <c r="D110" s="56" t="s">
        <v>3767</v>
      </c>
      <c r="E110" s="56" t="s">
        <v>908</v>
      </c>
      <c r="F110" s="56" t="s">
        <v>908</v>
      </c>
      <c r="G110" s="56">
        <v>20</v>
      </c>
      <c r="H110" s="56">
        <v>0</v>
      </c>
      <c r="I110" s="56" t="s">
        <v>6841</v>
      </c>
      <c r="J110" s="56" t="s">
        <v>39</v>
      </c>
      <c r="L110" s="56" t="s">
        <v>228</v>
      </c>
      <c r="M110" s="56">
        <v>1</v>
      </c>
      <c r="N110" s="56">
        <v>1</v>
      </c>
      <c r="O110" s="56">
        <v>0</v>
      </c>
      <c r="P110" s="56">
        <v>2</v>
      </c>
      <c r="Q110" s="56">
        <v>1</v>
      </c>
      <c r="R110" s="56">
        <v>1</v>
      </c>
      <c r="S110" s="56">
        <v>5</v>
      </c>
      <c r="T110" s="56">
        <v>0</v>
      </c>
      <c r="U110" s="56">
        <v>6</v>
      </c>
      <c r="V110" s="56">
        <v>4</v>
      </c>
      <c r="W110" s="56">
        <v>0</v>
      </c>
      <c r="X110" s="56">
        <v>3</v>
      </c>
      <c r="Y110" s="56">
        <v>0</v>
      </c>
      <c r="Z110" s="56">
        <v>0</v>
      </c>
      <c r="AA110" s="56">
        <v>24</v>
      </c>
      <c r="AB110" s="56">
        <v>0</v>
      </c>
      <c r="AC110" s="56">
        <v>0</v>
      </c>
      <c r="AD110" s="56">
        <v>0</v>
      </c>
      <c r="AE110" s="56">
        <v>0</v>
      </c>
      <c r="AF110" s="56">
        <v>0</v>
      </c>
      <c r="AG110" s="56">
        <v>0</v>
      </c>
      <c r="AH110" s="56">
        <v>0</v>
      </c>
      <c r="AI110" s="56">
        <v>0</v>
      </c>
      <c r="AJ110" s="56">
        <v>0</v>
      </c>
      <c r="AK110" s="56">
        <v>0</v>
      </c>
      <c r="AL110" s="56">
        <v>0</v>
      </c>
      <c r="AM110" s="56">
        <v>0</v>
      </c>
      <c r="AN110" s="56">
        <v>0</v>
      </c>
      <c r="AO110" s="56">
        <v>0</v>
      </c>
      <c r="AP110" s="56">
        <v>0</v>
      </c>
      <c r="AQ110" s="56">
        <v>1</v>
      </c>
      <c r="AR110" s="56">
        <v>1</v>
      </c>
      <c r="AS110" s="56">
        <v>0</v>
      </c>
      <c r="AT110" s="56">
        <v>2</v>
      </c>
      <c r="AU110" s="56">
        <v>1</v>
      </c>
      <c r="AV110" s="56">
        <v>1</v>
      </c>
      <c r="AW110" s="56">
        <v>5</v>
      </c>
      <c r="AX110" s="56">
        <v>0</v>
      </c>
      <c r="AY110" s="56">
        <v>6</v>
      </c>
      <c r="AZ110" s="56">
        <v>4</v>
      </c>
      <c r="BA110" s="56">
        <v>0</v>
      </c>
      <c r="BB110" s="56">
        <v>3</v>
      </c>
      <c r="BC110" s="56">
        <v>0</v>
      </c>
      <c r="BD110" s="56">
        <v>0</v>
      </c>
      <c r="BE110" s="56">
        <v>24</v>
      </c>
      <c r="BF110" s="56">
        <v>0.98463751518791109</v>
      </c>
      <c r="BG110" s="56">
        <v>1.536248481208888E-2</v>
      </c>
      <c r="BH110" s="56">
        <v>0</v>
      </c>
      <c r="BI110" s="56">
        <v>0</v>
      </c>
      <c r="BJ110" s="56" t="s">
        <v>3009</v>
      </c>
      <c r="BK110" s="56">
        <v>142853</v>
      </c>
      <c r="BL110" s="56" t="s">
        <v>3006</v>
      </c>
      <c r="BM110" s="56">
        <v>174645</v>
      </c>
      <c r="BN110" s="56">
        <v>121</v>
      </c>
      <c r="BO110" s="56">
        <v>205640</v>
      </c>
      <c r="BP110" s="56">
        <v>57845</v>
      </c>
      <c r="BQ110" s="56">
        <v>20</v>
      </c>
      <c r="BR110" s="56" t="s">
        <v>558</v>
      </c>
      <c r="BS110" s="56">
        <v>351443</v>
      </c>
      <c r="BT110" s="56">
        <v>16578</v>
      </c>
      <c r="BU110" s="56">
        <v>106260</v>
      </c>
      <c r="BV110" s="56">
        <v>92437</v>
      </c>
      <c r="BW110" s="56">
        <v>71053</v>
      </c>
      <c r="BX110" s="56">
        <v>22741</v>
      </c>
      <c r="BY110" s="56">
        <v>292491</v>
      </c>
      <c r="BZ110" s="56">
        <v>38637</v>
      </c>
      <c r="CA110" s="56">
        <v>347706</v>
      </c>
      <c r="CB110" s="56">
        <v>67</v>
      </c>
      <c r="CC110" s="56">
        <v>9343</v>
      </c>
      <c r="CD110" s="56">
        <v>4179</v>
      </c>
      <c r="CE110" s="56">
        <v>4814</v>
      </c>
      <c r="CF110" s="56">
        <v>934</v>
      </c>
      <c r="CG110" s="56">
        <v>19270</v>
      </c>
      <c r="CH110" s="56">
        <v>19337</v>
      </c>
      <c r="CI110" s="56">
        <v>0</v>
      </c>
      <c r="CJ110" s="56">
        <v>4913</v>
      </c>
      <c r="CK110" s="56">
        <v>1821</v>
      </c>
      <c r="CL110" s="56">
        <v>7332</v>
      </c>
      <c r="CM110" s="56">
        <v>14066</v>
      </c>
      <c r="CN110" s="56">
        <v>4269</v>
      </c>
      <c r="CO110" s="56">
        <v>18335</v>
      </c>
      <c r="CP110" s="56">
        <v>0</v>
      </c>
      <c r="CQ110" s="56">
        <v>409</v>
      </c>
      <c r="CR110" s="56">
        <v>155</v>
      </c>
      <c r="CS110" s="56">
        <v>207</v>
      </c>
      <c r="CT110" s="56">
        <v>771</v>
      </c>
      <c r="CU110" s="56">
        <v>771</v>
      </c>
      <c r="CV110" s="56">
        <v>18640</v>
      </c>
      <c r="CW110" s="56">
        <v>7195</v>
      </c>
      <c r="CX110" s="56">
        <v>763</v>
      </c>
      <c r="CY110" s="56">
        <v>0</v>
      </c>
      <c r="CZ110" s="56">
        <v>0</v>
      </c>
      <c r="DA110" s="56">
        <v>0</v>
      </c>
      <c r="DB110" s="56">
        <v>18.8</v>
      </c>
      <c r="DC110" s="56">
        <v>41.4</v>
      </c>
      <c r="DD110" s="56">
        <v>60.2</v>
      </c>
      <c r="DE110" s="56">
        <v>261</v>
      </c>
      <c r="DF110" s="56">
        <v>9698</v>
      </c>
      <c r="DG110" s="56">
        <v>434111</v>
      </c>
      <c r="DH110" s="56">
        <v>131064</v>
      </c>
      <c r="DI110" s="56">
        <v>168011</v>
      </c>
      <c r="DJ110" s="56">
        <v>23594</v>
      </c>
      <c r="DK110" s="56">
        <v>756780</v>
      </c>
      <c r="DL110" s="56">
        <v>13539</v>
      </c>
      <c r="DM110" s="56">
        <v>2487</v>
      </c>
      <c r="DN110" s="56">
        <v>9626</v>
      </c>
      <c r="DO110" s="56">
        <v>25652</v>
      </c>
      <c r="DP110" s="56">
        <v>24359</v>
      </c>
      <c r="DQ110" s="56">
        <v>16110</v>
      </c>
      <c r="DR110" s="56">
        <v>4816</v>
      </c>
      <c r="DS110" s="56">
        <v>0</v>
      </c>
      <c r="DT110" s="56">
        <v>0</v>
      </c>
      <c r="DU110" s="56">
        <v>0</v>
      </c>
      <c r="DV110" s="56">
        <v>61549</v>
      </c>
      <c r="DW110" s="56">
        <v>22659</v>
      </c>
      <c r="DX110" s="56">
        <v>66</v>
      </c>
      <c r="DY110" s="56">
        <v>78</v>
      </c>
      <c r="DZ110" s="56">
        <v>87</v>
      </c>
      <c r="EA110" s="56">
        <v>313960</v>
      </c>
      <c r="EB110" s="56" t="s">
        <v>558</v>
      </c>
      <c r="EC110" s="56" t="s">
        <v>778</v>
      </c>
      <c r="ED110" s="56">
        <v>28492</v>
      </c>
      <c r="EE110" s="56">
        <v>83</v>
      </c>
      <c r="EF110" s="56">
        <v>924012</v>
      </c>
      <c r="EG110" s="56" t="s">
        <v>558</v>
      </c>
      <c r="EH110" s="56" t="s">
        <v>56</v>
      </c>
      <c r="EI110" s="56">
        <v>19</v>
      </c>
      <c r="EJ110" s="56">
        <v>174267</v>
      </c>
      <c r="EK110" s="56">
        <v>83</v>
      </c>
      <c r="EL110" s="56">
        <v>303</v>
      </c>
      <c r="EM110" s="56">
        <v>1641837</v>
      </c>
      <c r="EN110" s="56">
        <v>494220</v>
      </c>
      <c r="EO110" s="56">
        <v>2250</v>
      </c>
      <c r="EP110" s="56">
        <v>73753</v>
      </c>
      <c r="EQ110" s="56">
        <v>39098</v>
      </c>
      <c r="ER110" s="56">
        <v>26676</v>
      </c>
      <c r="ES110" s="56">
        <v>6070</v>
      </c>
      <c r="ET110" s="56">
        <v>8250</v>
      </c>
      <c r="EU110" s="56">
        <v>10067</v>
      </c>
      <c r="EV110" s="56">
        <v>3235</v>
      </c>
      <c r="EW110" s="56">
        <v>3304</v>
      </c>
      <c r="EX110" s="56">
        <v>5999</v>
      </c>
      <c r="EY110" s="56">
        <v>10264</v>
      </c>
      <c r="EZ110" s="56">
        <v>6995</v>
      </c>
      <c r="FA110" s="56">
        <v>0</v>
      </c>
      <c r="FB110" s="56">
        <v>0</v>
      </c>
      <c r="FC110" s="56">
        <v>0</v>
      </c>
      <c r="FD110" s="56">
        <v>19746</v>
      </c>
      <c r="FE110" s="56">
        <v>4950</v>
      </c>
      <c r="FF110" s="56">
        <v>0</v>
      </c>
      <c r="FG110" s="56">
        <v>220657</v>
      </c>
      <c r="FH110" s="56">
        <v>13315</v>
      </c>
      <c r="FI110" s="56">
        <v>318299</v>
      </c>
      <c r="FJ110" s="56">
        <v>106018</v>
      </c>
      <c r="FK110" s="56">
        <v>0</v>
      </c>
      <c r="FL110" s="56">
        <v>539740</v>
      </c>
      <c r="FM110" s="56">
        <v>3334086</v>
      </c>
      <c r="FN110" s="56">
        <v>11917</v>
      </c>
      <c r="FO110" s="56">
        <v>11164</v>
      </c>
      <c r="FP110" s="56">
        <v>168317</v>
      </c>
      <c r="FQ110" s="56">
        <v>7087</v>
      </c>
      <c r="FR110" s="56">
        <v>24275</v>
      </c>
      <c r="FS110" s="56">
        <v>4132</v>
      </c>
      <c r="FT110" s="56">
        <v>0</v>
      </c>
      <c r="FU110" s="56">
        <v>90115</v>
      </c>
      <c r="FV110" s="56">
        <v>26054</v>
      </c>
      <c r="FW110" s="56">
        <v>343061</v>
      </c>
      <c r="FX110" s="56">
        <v>2991025</v>
      </c>
      <c r="FY110" s="56">
        <v>969090</v>
      </c>
      <c r="FZ110" s="56">
        <v>1827640</v>
      </c>
      <c r="GA110" s="56">
        <v>449150</v>
      </c>
      <c r="GB110" s="56">
        <v>232150</v>
      </c>
      <c r="GC110" s="56">
        <v>635480</v>
      </c>
      <c r="GD110" s="56">
        <v>3144420</v>
      </c>
      <c r="GE110" s="56">
        <v>252880</v>
      </c>
      <c r="GF110" s="56">
        <v>2891540</v>
      </c>
      <c r="GG110" s="56">
        <v>814580</v>
      </c>
      <c r="GH110" s="56">
        <v>0</v>
      </c>
      <c r="GI110" s="56">
        <v>0</v>
      </c>
      <c r="GJ110" s="56">
        <v>0</v>
      </c>
      <c r="GK110" s="56">
        <v>0</v>
      </c>
      <c r="GL110" s="56">
        <v>0</v>
      </c>
      <c r="GM110" s="56">
        <v>0</v>
      </c>
      <c r="GN110" s="56">
        <v>0</v>
      </c>
      <c r="GO110" s="56" t="s">
        <v>7500</v>
      </c>
      <c r="GP110" s="56" t="s">
        <v>558</v>
      </c>
      <c r="GQ110" s="56" t="s">
        <v>558</v>
      </c>
      <c r="GR110" s="56" t="s">
        <v>7501</v>
      </c>
      <c r="GS110" s="56" t="s">
        <v>558</v>
      </c>
      <c r="GT110" s="56" t="s">
        <v>558</v>
      </c>
      <c r="GU110" s="56" t="s">
        <v>558</v>
      </c>
      <c r="GV110" s="56" t="s">
        <v>7502</v>
      </c>
      <c r="GW110" s="56">
        <v>24</v>
      </c>
      <c r="GX110" s="56">
        <v>0</v>
      </c>
      <c r="GY110" s="56">
        <v>16</v>
      </c>
      <c r="GZ110" s="56">
        <v>0</v>
      </c>
      <c r="HA110" s="56">
        <v>8</v>
      </c>
      <c r="HB110" s="56">
        <v>0</v>
      </c>
      <c r="HD110" s="56">
        <f t="shared" si="3"/>
        <v>18335</v>
      </c>
      <c r="HE110" s="56">
        <f t="shared" si="4"/>
        <v>771</v>
      </c>
      <c r="HF110" s="56">
        <f t="shared" si="5"/>
        <v>25652</v>
      </c>
    </row>
    <row r="111" spans="1:214" ht="12.75" customHeight="1" x14ac:dyDescent="0.3">
      <c r="A111" s="56" t="s">
        <v>734</v>
      </c>
      <c r="B111" s="56">
        <v>7</v>
      </c>
      <c r="C111" s="56" t="s">
        <v>677</v>
      </c>
      <c r="D111" s="56" t="s">
        <v>3768</v>
      </c>
      <c r="E111" s="56" t="s">
        <v>6925</v>
      </c>
      <c r="F111" s="56" t="s">
        <v>908</v>
      </c>
      <c r="G111" s="56">
        <v>17.7</v>
      </c>
      <c r="H111" s="56">
        <v>0</v>
      </c>
      <c r="I111" s="56" t="s">
        <v>6841</v>
      </c>
      <c r="J111" s="56" t="s">
        <v>39</v>
      </c>
      <c r="L111" s="56" t="s">
        <v>161</v>
      </c>
      <c r="M111" s="56">
        <v>0</v>
      </c>
      <c r="N111" s="56">
        <v>1</v>
      </c>
      <c r="O111" s="56">
        <v>1</v>
      </c>
      <c r="P111" s="56">
        <v>2</v>
      </c>
      <c r="Q111" s="56">
        <v>0</v>
      </c>
      <c r="R111" s="56">
        <v>0</v>
      </c>
      <c r="S111" s="56">
        <v>0</v>
      </c>
      <c r="T111" s="56">
        <v>0</v>
      </c>
      <c r="U111" s="56">
        <v>0</v>
      </c>
      <c r="V111" s="56">
        <v>0</v>
      </c>
      <c r="W111" s="56">
        <v>0</v>
      </c>
      <c r="X111" s="56">
        <v>0</v>
      </c>
      <c r="Y111" s="56">
        <v>0</v>
      </c>
      <c r="Z111" s="56">
        <v>0</v>
      </c>
      <c r="AA111" s="56">
        <v>4</v>
      </c>
      <c r="AB111" s="56">
        <v>0</v>
      </c>
      <c r="AC111" s="56">
        <v>0</v>
      </c>
      <c r="AD111" s="56">
        <v>0</v>
      </c>
      <c r="AE111" s="56">
        <v>0</v>
      </c>
      <c r="AF111" s="56">
        <v>0</v>
      </c>
      <c r="AG111" s="56">
        <v>0</v>
      </c>
      <c r="AH111" s="56">
        <v>0</v>
      </c>
      <c r="AI111" s="56">
        <v>0</v>
      </c>
      <c r="AJ111" s="56">
        <v>0</v>
      </c>
      <c r="AK111" s="56">
        <v>0</v>
      </c>
      <c r="AL111" s="56">
        <v>0</v>
      </c>
      <c r="AM111" s="56">
        <v>0</v>
      </c>
      <c r="AN111" s="56">
        <v>0</v>
      </c>
      <c r="AO111" s="56">
        <v>0</v>
      </c>
      <c r="AP111" s="56">
        <v>0</v>
      </c>
      <c r="AQ111" s="56">
        <v>0</v>
      </c>
      <c r="AR111" s="56">
        <v>1</v>
      </c>
      <c r="AS111" s="56">
        <v>1</v>
      </c>
      <c r="AT111" s="56">
        <v>2</v>
      </c>
      <c r="AU111" s="56">
        <v>0</v>
      </c>
      <c r="AV111" s="56">
        <v>0</v>
      </c>
      <c r="AW111" s="56">
        <v>0</v>
      </c>
      <c r="AX111" s="56">
        <v>0</v>
      </c>
      <c r="AY111" s="56">
        <v>0</v>
      </c>
      <c r="AZ111" s="56">
        <v>0</v>
      </c>
      <c r="BA111" s="56">
        <v>0</v>
      </c>
      <c r="BB111" s="56">
        <v>0</v>
      </c>
      <c r="BC111" s="56">
        <v>0</v>
      </c>
      <c r="BD111" s="56">
        <v>0</v>
      </c>
      <c r="BE111" s="56">
        <v>4</v>
      </c>
      <c r="BF111" s="56">
        <v>1</v>
      </c>
      <c r="BG111" s="56">
        <v>0</v>
      </c>
      <c r="BH111" s="56">
        <v>0</v>
      </c>
      <c r="BI111" s="56">
        <v>0</v>
      </c>
      <c r="BJ111" s="56" t="s">
        <v>7503</v>
      </c>
      <c r="BK111" s="56">
        <v>167494</v>
      </c>
      <c r="BL111" s="56" t="s">
        <v>7503</v>
      </c>
      <c r="BM111" s="56">
        <v>348520</v>
      </c>
      <c r="BN111" s="56">
        <v>84</v>
      </c>
      <c r="BO111" s="56">
        <v>185513</v>
      </c>
      <c r="BP111" s="56">
        <v>76738.080000000002</v>
      </c>
      <c r="BQ111" s="56">
        <v>4</v>
      </c>
      <c r="BR111" s="56" t="s">
        <v>558</v>
      </c>
      <c r="BS111" s="56">
        <v>144798</v>
      </c>
      <c r="BT111" s="56" t="s">
        <v>558</v>
      </c>
      <c r="BU111" s="56">
        <v>33991</v>
      </c>
      <c r="BV111" s="56">
        <v>28132</v>
      </c>
      <c r="BW111" s="56">
        <v>67863</v>
      </c>
      <c r="BX111" s="56">
        <v>18441</v>
      </c>
      <c r="BY111" s="56">
        <v>148427</v>
      </c>
      <c r="BZ111" s="56">
        <v>2359</v>
      </c>
      <c r="CA111" s="56" t="s">
        <v>558</v>
      </c>
      <c r="CB111" s="56">
        <v>0</v>
      </c>
      <c r="CC111" s="56">
        <v>4916</v>
      </c>
      <c r="CD111" s="56">
        <v>2423</v>
      </c>
      <c r="CE111" s="56">
        <v>9210</v>
      </c>
      <c r="CF111" s="56">
        <v>2043</v>
      </c>
      <c r="CG111" s="56">
        <v>18592</v>
      </c>
      <c r="CH111" s="56">
        <v>18592</v>
      </c>
      <c r="CI111" s="56">
        <v>0</v>
      </c>
      <c r="CJ111" s="56">
        <v>3091</v>
      </c>
      <c r="CK111" s="56">
        <v>362</v>
      </c>
      <c r="CL111" s="56">
        <v>0</v>
      </c>
      <c r="CM111" s="56">
        <v>3453</v>
      </c>
      <c r="CN111" s="56">
        <v>99</v>
      </c>
      <c r="CO111" s="56">
        <v>3552</v>
      </c>
      <c r="CP111" s="56">
        <v>0</v>
      </c>
      <c r="CQ111" s="56">
        <v>400</v>
      </c>
      <c r="CR111" s="56">
        <v>36</v>
      </c>
      <c r="CS111" s="56">
        <v>0</v>
      </c>
      <c r="CT111" s="56">
        <v>436</v>
      </c>
      <c r="CU111" s="56">
        <v>436</v>
      </c>
      <c r="CV111" s="56">
        <v>1661</v>
      </c>
      <c r="CW111" s="56">
        <v>6260</v>
      </c>
      <c r="CX111" s="56">
        <v>828</v>
      </c>
      <c r="CY111" s="56">
        <v>0</v>
      </c>
      <c r="CZ111" s="56">
        <v>0</v>
      </c>
      <c r="DA111" s="56">
        <v>0</v>
      </c>
      <c r="DB111" s="56">
        <v>3</v>
      </c>
      <c r="DC111" s="56">
        <v>39.26</v>
      </c>
      <c r="DD111" s="56">
        <v>42.26</v>
      </c>
      <c r="DE111" s="56">
        <v>268</v>
      </c>
      <c r="DF111" s="56">
        <v>4379.45</v>
      </c>
      <c r="DG111" s="56">
        <v>79244</v>
      </c>
      <c r="DH111" s="56">
        <v>65957</v>
      </c>
      <c r="DI111" s="56">
        <v>288014</v>
      </c>
      <c r="DJ111" s="56">
        <v>55829</v>
      </c>
      <c r="DK111" s="56">
        <v>489044</v>
      </c>
      <c r="DL111" s="56">
        <v>2306</v>
      </c>
      <c r="DM111" s="56">
        <v>173</v>
      </c>
      <c r="DN111" s="56">
        <v>0</v>
      </c>
      <c r="DO111" s="56">
        <v>2479</v>
      </c>
      <c r="DP111" s="56">
        <v>3395</v>
      </c>
      <c r="DQ111" s="56">
        <v>13217</v>
      </c>
      <c r="DR111" s="56">
        <v>3941</v>
      </c>
      <c r="DS111" s="56">
        <v>0</v>
      </c>
      <c r="DT111" s="56">
        <v>0</v>
      </c>
      <c r="DU111" s="56">
        <v>0</v>
      </c>
      <c r="DV111" s="56">
        <v>10259</v>
      </c>
      <c r="DW111" s="56">
        <v>6586</v>
      </c>
      <c r="DX111" s="56">
        <v>52</v>
      </c>
      <c r="DY111" s="56">
        <v>61</v>
      </c>
      <c r="DZ111" s="56">
        <v>68</v>
      </c>
      <c r="EA111" s="56" t="s">
        <v>558</v>
      </c>
      <c r="EB111" s="56" t="s">
        <v>558</v>
      </c>
      <c r="EC111" s="56" t="s">
        <v>558</v>
      </c>
      <c r="ED111" s="56">
        <v>18561</v>
      </c>
      <c r="EE111" s="56">
        <v>20</v>
      </c>
      <c r="EF111" s="56">
        <v>584003</v>
      </c>
      <c r="EG111" s="56" t="s">
        <v>122</v>
      </c>
      <c r="EH111" s="56" t="s">
        <v>56</v>
      </c>
      <c r="EI111" s="56">
        <v>4</v>
      </c>
      <c r="EJ111" s="56">
        <v>62220</v>
      </c>
      <c r="EK111" s="56">
        <v>0</v>
      </c>
      <c r="EL111" s="56">
        <v>0</v>
      </c>
      <c r="EM111" s="56">
        <v>874479</v>
      </c>
      <c r="EN111" s="56">
        <v>5384</v>
      </c>
      <c r="EO111" s="56">
        <v>0</v>
      </c>
      <c r="EP111" s="56">
        <v>43913.16</v>
      </c>
      <c r="EQ111" s="56">
        <v>24259.82</v>
      </c>
      <c r="ER111" s="56">
        <v>46503.64</v>
      </c>
      <c r="ES111" s="56">
        <v>12865.93</v>
      </c>
      <c r="ET111" s="56">
        <v>8151.58</v>
      </c>
      <c r="EU111" s="56">
        <v>15212</v>
      </c>
      <c r="EV111" s="56">
        <v>883</v>
      </c>
      <c r="EW111" s="56">
        <v>0</v>
      </c>
      <c r="EX111" s="56">
        <v>5030.55</v>
      </c>
      <c r="EY111" s="56">
        <v>5866</v>
      </c>
      <c r="EZ111" s="56">
        <v>3800</v>
      </c>
      <c r="FA111" s="56">
        <v>0</v>
      </c>
      <c r="FB111" s="56">
        <v>0</v>
      </c>
      <c r="FC111" s="56">
        <v>0</v>
      </c>
      <c r="FD111" s="56">
        <v>18519.2</v>
      </c>
      <c r="FE111" s="56">
        <v>7855.14</v>
      </c>
      <c r="FF111" s="56">
        <v>0</v>
      </c>
      <c r="FG111" s="56">
        <v>192860.02000000002</v>
      </c>
      <c r="FH111" s="56">
        <v>78874</v>
      </c>
      <c r="FI111" s="56">
        <v>38351</v>
      </c>
      <c r="FJ111" s="56">
        <v>363</v>
      </c>
      <c r="FK111" s="56">
        <v>0</v>
      </c>
      <c r="FL111" s="56">
        <v>80182</v>
      </c>
      <c r="FM111" s="56">
        <v>1270493.02</v>
      </c>
      <c r="FN111" s="56">
        <v>10351.299999999999</v>
      </c>
      <c r="FO111" s="56">
        <v>1178.8499999999999</v>
      </c>
      <c r="FP111" s="56">
        <v>0</v>
      </c>
      <c r="FQ111" s="56">
        <v>1639.75</v>
      </c>
      <c r="FR111" s="56">
        <v>0</v>
      </c>
      <c r="FS111" s="56">
        <v>0</v>
      </c>
      <c r="FT111" s="56">
        <v>0</v>
      </c>
      <c r="FU111" s="56">
        <v>35236</v>
      </c>
      <c r="FV111" s="56">
        <v>0</v>
      </c>
      <c r="FW111" s="56">
        <v>48405.9</v>
      </c>
      <c r="FX111" s="56">
        <v>1222087.1200000001</v>
      </c>
      <c r="FY111" s="56" t="s">
        <v>558</v>
      </c>
      <c r="FZ111" s="56">
        <v>1024172</v>
      </c>
      <c r="GA111" s="56">
        <v>8100</v>
      </c>
      <c r="GB111" s="56">
        <v>247000</v>
      </c>
      <c r="GC111" s="56">
        <v>142496</v>
      </c>
      <c r="GD111" s="56">
        <v>1421768</v>
      </c>
      <c r="GE111" s="56">
        <v>34428</v>
      </c>
      <c r="GF111" s="56">
        <v>1387340</v>
      </c>
      <c r="GG111" s="56" t="s">
        <v>558</v>
      </c>
      <c r="GH111" s="56">
        <v>0</v>
      </c>
      <c r="GI111" s="56">
        <v>0</v>
      </c>
      <c r="GJ111" s="56">
        <v>0</v>
      </c>
      <c r="GK111" s="56">
        <v>0</v>
      </c>
      <c r="GL111" s="56">
        <v>0</v>
      </c>
      <c r="GM111" s="56">
        <v>0</v>
      </c>
      <c r="GN111" s="56">
        <v>0</v>
      </c>
      <c r="GO111" s="56" t="s">
        <v>558</v>
      </c>
      <c r="GP111" s="56" t="s">
        <v>558</v>
      </c>
      <c r="GQ111" s="56" t="s">
        <v>558</v>
      </c>
      <c r="GR111" s="56" t="s">
        <v>7504</v>
      </c>
      <c r="GS111" s="56">
        <v>0</v>
      </c>
      <c r="GT111" s="56" t="s">
        <v>558</v>
      </c>
      <c r="GU111" s="56" t="s">
        <v>558</v>
      </c>
      <c r="GV111" s="56" t="s">
        <v>558</v>
      </c>
      <c r="GW111" s="56">
        <v>4</v>
      </c>
      <c r="GX111" s="56">
        <v>0</v>
      </c>
      <c r="GY111" s="56">
        <v>4</v>
      </c>
      <c r="GZ111" s="56">
        <v>0</v>
      </c>
      <c r="HA111" s="56">
        <v>0</v>
      </c>
      <c r="HB111" s="56">
        <v>0</v>
      </c>
      <c r="HD111" s="56">
        <f t="shared" si="3"/>
        <v>3552</v>
      </c>
      <c r="HE111" s="56">
        <f t="shared" si="4"/>
        <v>436</v>
      </c>
      <c r="HF111" s="56">
        <f t="shared" si="5"/>
        <v>2479</v>
      </c>
    </row>
    <row r="112" spans="1:214" ht="12.75" customHeight="1" x14ac:dyDescent="0.3">
      <c r="A112" s="56" t="s">
        <v>243</v>
      </c>
      <c r="B112" s="56">
        <v>1</v>
      </c>
      <c r="C112" s="56" t="s">
        <v>250</v>
      </c>
      <c r="D112" s="56" t="s">
        <v>3769</v>
      </c>
      <c r="E112" s="56" t="s">
        <v>3770</v>
      </c>
      <c r="F112" s="56" t="s">
        <v>907</v>
      </c>
      <c r="G112" s="56">
        <v>34</v>
      </c>
      <c r="H112" s="56">
        <v>0</v>
      </c>
      <c r="I112" s="56" t="s">
        <v>810</v>
      </c>
      <c r="J112" s="56" t="s">
        <v>40</v>
      </c>
      <c r="L112" s="56" t="s">
        <v>163</v>
      </c>
      <c r="M112" s="56">
        <v>10</v>
      </c>
      <c r="N112" s="56">
        <v>0</v>
      </c>
      <c r="O112" s="56">
        <v>0</v>
      </c>
      <c r="P112" s="56">
        <v>1</v>
      </c>
      <c r="Q112" s="56">
        <v>0</v>
      </c>
      <c r="R112" s="56">
        <v>0</v>
      </c>
      <c r="S112" s="56">
        <v>0</v>
      </c>
      <c r="T112" s="56">
        <v>1</v>
      </c>
      <c r="U112" s="56">
        <v>1</v>
      </c>
      <c r="V112" s="56">
        <v>0</v>
      </c>
      <c r="W112" s="56">
        <v>0</v>
      </c>
      <c r="X112" s="56">
        <v>0</v>
      </c>
      <c r="Y112" s="56">
        <v>0</v>
      </c>
      <c r="Z112" s="56">
        <v>0</v>
      </c>
      <c r="AA112" s="56">
        <v>13</v>
      </c>
      <c r="AB112" s="56">
        <v>0</v>
      </c>
      <c r="AC112" s="56">
        <v>0</v>
      </c>
      <c r="AD112" s="56">
        <v>0</v>
      </c>
      <c r="AE112" s="56">
        <v>0</v>
      </c>
      <c r="AF112" s="56">
        <v>0</v>
      </c>
      <c r="AG112" s="56">
        <v>0</v>
      </c>
      <c r="AH112" s="56">
        <v>0</v>
      </c>
      <c r="AI112" s="56">
        <v>0</v>
      </c>
      <c r="AJ112" s="56">
        <v>0</v>
      </c>
      <c r="AK112" s="56">
        <v>0</v>
      </c>
      <c r="AL112" s="56">
        <v>0</v>
      </c>
      <c r="AM112" s="56">
        <v>0</v>
      </c>
      <c r="AN112" s="56">
        <v>0</v>
      </c>
      <c r="AO112" s="56">
        <v>0</v>
      </c>
      <c r="AP112" s="56">
        <v>0</v>
      </c>
      <c r="AQ112" s="56">
        <v>10</v>
      </c>
      <c r="AR112" s="56">
        <v>0</v>
      </c>
      <c r="AS112" s="56">
        <v>0</v>
      </c>
      <c r="AT112" s="56">
        <v>1</v>
      </c>
      <c r="AU112" s="56">
        <v>0</v>
      </c>
      <c r="AV112" s="56">
        <v>0</v>
      </c>
      <c r="AW112" s="56">
        <v>0</v>
      </c>
      <c r="AX112" s="56">
        <v>1</v>
      </c>
      <c r="AY112" s="56">
        <v>1</v>
      </c>
      <c r="AZ112" s="56">
        <v>0</v>
      </c>
      <c r="BA112" s="56">
        <v>0</v>
      </c>
      <c r="BB112" s="56">
        <v>0</v>
      </c>
      <c r="BC112" s="56">
        <v>0</v>
      </c>
      <c r="BD112" s="56">
        <v>0</v>
      </c>
      <c r="BE112" s="56">
        <v>13</v>
      </c>
      <c r="BF112" s="56">
        <v>0.40224032586558045</v>
      </c>
      <c r="BG112" s="56">
        <v>0.59775967413441955</v>
      </c>
      <c r="BH112" s="56">
        <v>0</v>
      </c>
      <c r="BI112" s="56">
        <v>0</v>
      </c>
      <c r="BJ112" s="56" t="s">
        <v>3063</v>
      </c>
      <c r="BK112" s="56">
        <v>165869</v>
      </c>
      <c r="BL112" s="56" t="s">
        <v>3063</v>
      </c>
      <c r="BM112" s="56">
        <v>112152</v>
      </c>
      <c r="BN112" s="56">
        <v>178</v>
      </c>
      <c r="BO112" s="56">
        <v>653991</v>
      </c>
      <c r="BP112" s="56">
        <v>105921.5</v>
      </c>
      <c r="BQ112" s="56">
        <v>13</v>
      </c>
      <c r="BR112" s="56" t="s">
        <v>558</v>
      </c>
      <c r="BS112" s="56">
        <v>189925</v>
      </c>
      <c r="BT112" s="56">
        <v>1436</v>
      </c>
      <c r="BU112" s="56">
        <v>61100</v>
      </c>
      <c r="BV112" s="56">
        <v>39987</v>
      </c>
      <c r="BW112" s="56">
        <v>56396</v>
      </c>
      <c r="BX112" s="56">
        <v>11398</v>
      </c>
      <c r="BY112" s="56">
        <v>168881</v>
      </c>
      <c r="BZ112" s="56">
        <v>7965</v>
      </c>
      <c r="CA112" s="56">
        <v>178282</v>
      </c>
      <c r="CB112" s="56">
        <v>6</v>
      </c>
      <c r="CC112" s="56">
        <v>10844</v>
      </c>
      <c r="CD112" s="56">
        <v>3799</v>
      </c>
      <c r="CE112" s="56">
        <v>10837</v>
      </c>
      <c r="CF112" s="56">
        <v>1320</v>
      </c>
      <c r="CG112" s="56">
        <v>26800</v>
      </c>
      <c r="CH112" s="56">
        <v>26806</v>
      </c>
      <c r="CI112" s="56">
        <v>0</v>
      </c>
      <c r="CJ112" s="56">
        <v>5692</v>
      </c>
      <c r="CK112" s="56">
        <v>2636</v>
      </c>
      <c r="CL112" s="56">
        <v>12040</v>
      </c>
      <c r="CM112" s="56">
        <v>20368</v>
      </c>
      <c r="CN112" s="56">
        <v>21</v>
      </c>
      <c r="CO112" s="56">
        <v>20389</v>
      </c>
      <c r="CP112" s="56">
        <v>0</v>
      </c>
      <c r="CQ112" s="56">
        <v>523</v>
      </c>
      <c r="CR112" s="56">
        <v>225</v>
      </c>
      <c r="CS112" s="56">
        <v>1015</v>
      </c>
      <c r="CT112" s="56">
        <v>1763</v>
      </c>
      <c r="CU112" s="56">
        <v>1763</v>
      </c>
      <c r="CV112" s="56">
        <v>14148</v>
      </c>
      <c r="CW112" s="56">
        <v>131</v>
      </c>
      <c r="CX112" s="56">
        <v>3502</v>
      </c>
      <c r="CY112" s="56">
        <v>0</v>
      </c>
      <c r="CZ112" s="56">
        <v>0</v>
      </c>
      <c r="DA112" s="56">
        <v>224</v>
      </c>
      <c r="DB112" s="56">
        <v>7.1</v>
      </c>
      <c r="DC112" s="56">
        <v>36</v>
      </c>
      <c r="DD112" s="56">
        <v>43.1</v>
      </c>
      <c r="DE112" s="56">
        <v>245</v>
      </c>
      <c r="DF112" s="56">
        <v>8784.2999999999993</v>
      </c>
      <c r="DG112" s="56">
        <v>345147</v>
      </c>
      <c r="DH112" s="56">
        <v>129952</v>
      </c>
      <c r="DI112" s="56">
        <v>347400</v>
      </c>
      <c r="DJ112" s="56">
        <v>43867</v>
      </c>
      <c r="DK112" s="56">
        <v>866366</v>
      </c>
      <c r="DL112" s="56">
        <v>11771</v>
      </c>
      <c r="DM112" s="56">
        <v>6982</v>
      </c>
      <c r="DN112" s="56">
        <v>19563</v>
      </c>
      <c r="DO112" s="56">
        <v>38316</v>
      </c>
      <c r="DP112" s="56">
        <v>41941</v>
      </c>
      <c r="DQ112" s="56">
        <v>33719</v>
      </c>
      <c r="DR112" s="56">
        <v>17551</v>
      </c>
      <c r="DS112" s="56">
        <v>0</v>
      </c>
      <c r="DT112" s="56">
        <v>0</v>
      </c>
      <c r="DU112" s="56">
        <v>496</v>
      </c>
      <c r="DV112" s="56">
        <v>59061</v>
      </c>
      <c r="DW112" s="56" t="s">
        <v>558</v>
      </c>
      <c r="DX112" s="56">
        <v>33</v>
      </c>
      <c r="DY112" s="56">
        <v>66</v>
      </c>
      <c r="DZ112" s="56">
        <v>81</v>
      </c>
      <c r="EA112" s="56">
        <v>104948</v>
      </c>
      <c r="EB112" s="56" t="s">
        <v>558</v>
      </c>
      <c r="EC112" s="56" t="s">
        <v>55</v>
      </c>
      <c r="ED112" s="56">
        <v>38649</v>
      </c>
      <c r="EE112" s="56">
        <v>595</v>
      </c>
      <c r="EF112" s="56">
        <v>738466</v>
      </c>
      <c r="EG112" s="56">
        <v>0</v>
      </c>
      <c r="EH112" s="56" t="s">
        <v>56</v>
      </c>
      <c r="EI112" s="56">
        <v>12</v>
      </c>
      <c r="EJ112" s="56">
        <v>159162</v>
      </c>
      <c r="EK112" s="56">
        <v>40376</v>
      </c>
      <c r="EL112" s="56">
        <v>34518</v>
      </c>
      <c r="EM112" s="56">
        <v>1426173</v>
      </c>
      <c r="EN112" s="56">
        <v>468903</v>
      </c>
      <c r="EO112" s="56">
        <v>187</v>
      </c>
      <c r="EP112" s="56">
        <v>70796</v>
      </c>
      <c r="EQ112" s="56">
        <v>27138</v>
      </c>
      <c r="ER112" s="56">
        <v>41048</v>
      </c>
      <c r="ES112" s="56">
        <v>17592</v>
      </c>
      <c r="ET112" s="56">
        <v>10802</v>
      </c>
      <c r="EU112" s="56">
        <v>20792</v>
      </c>
      <c r="EV112" s="56">
        <v>5601</v>
      </c>
      <c r="EW112" s="56">
        <v>17352</v>
      </c>
      <c r="EX112" s="56">
        <v>2939</v>
      </c>
      <c r="EY112" s="56">
        <v>2698</v>
      </c>
      <c r="EZ112" s="56">
        <v>7504</v>
      </c>
      <c r="FA112" s="56">
        <v>0</v>
      </c>
      <c r="FB112" s="56">
        <v>0</v>
      </c>
      <c r="FC112" s="56">
        <v>0</v>
      </c>
      <c r="FD112" s="56">
        <v>4950</v>
      </c>
      <c r="FE112" s="56">
        <v>0</v>
      </c>
      <c r="FF112" s="56">
        <v>0</v>
      </c>
      <c r="FG112" s="56">
        <v>229399</v>
      </c>
      <c r="FH112" s="56">
        <v>126060</v>
      </c>
      <c r="FI112" s="56">
        <v>61911</v>
      </c>
      <c r="FJ112" s="56">
        <v>40230</v>
      </c>
      <c r="FK112" s="56">
        <v>98811</v>
      </c>
      <c r="FL112" s="56">
        <v>291989</v>
      </c>
      <c r="FM112" s="56">
        <v>2743476</v>
      </c>
      <c r="FN112" s="56">
        <v>28417</v>
      </c>
      <c r="FO112" s="56">
        <v>13491</v>
      </c>
      <c r="FP112" s="56">
        <v>18573</v>
      </c>
      <c r="FQ112" s="56">
        <v>19032</v>
      </c>
      <c r="FR112" s="56">
        <v>0</v>
      </c>
      <c r="FS112" s="56">
        <v>40510</v>
      </c>
      <c r="FT112" s="56">
        <v>18000</v>
      </c>
      <c r="FU112" s="56">
        <v>37157</v>
      </c>
      <c r="FV112" s="56">
        <v>17868</v>
      </c>
      <c r="FW112" s="56">
        <v>193048</v>
      </c>
      <c r="FX112" s="56">
        <v>2550428</v>
      </c>
      <c r="FY112" s="56">
        <v>594342</v>
      </c>
      <c r="FZ112" s="56">
        <v>1430000</v>
      </c>
      <c r="GA112" s="56">
        <v>470000</v>
      </c>
      <c r="GB112" s="56">
        <v>230000</v>
      </c>
      <c r="GC112" s="56">
        <v>620000</v>
      </c>
      <c r="GD112" s="56">
        <v>2750000</v>
      </c>
      <c r="GE112" s="56">
        <v>190000</v>
      </c>
      <c r="GF112" s="56">
        <v>2560000</v>
      </c>
      <c r="GG112" s="56">
        <v>595000</v>
      </c>
      <c r="GH112" s="56">
        <v>0</v>
      </c>
      <c r="GI112" s="56">
        <v>106828</v>
      </c>
      <c r="GJ112" s="56">
        <v>0</v>
      </c>
      <c r="GK112" s="56">
        <v>0</v>
      </c>
      <c r="GL112" s="56">
        <v>0</v>
      </c>
      <c r="GM112" s="56">
        <v>0</v>
      </c>
      <c r="GN112" s="56">
        <v>106828</v>
      </c>
      <c r="GO112" s="56" t="s">
        <v>7505</v>
      </c>
      <c r="GP112" s="56" t="s">
        <v>6905</v>
      </c>
      <c r="GQ112" s="56" t="s">
        <v>7506</v>
      </c>
      <c r="GR112" s="56" t="s">
        <v>558</v>
      </c>
      <c r="GS112" s="56" t="s">
        <v>558</v>
      </c>
      <c r="GT112" s="56" t="s">
        <v>558</v>
      </c>
      <c r="GU112" s="56" t="s">
        <v>7507</v>
      </c>
      <c r="GV112" s="56" t="s">
        <v>7508</v>
      </c>
      <c r="GW112" s="56">
        <v>13</v>
      </c>
      <c r="GX112" s="56">
        <v>0</v>
      </c>
      <c r="GY112" s="56">
        <v>12</v>
      </c>
      <c r="GZ112" s="56">
        <v>0</v>
      </c>
      <c r="HA112" s="56">
        <v>1</v>
      </c>
      <c r="HB112" s="56">
        <v>0</v>
      </c>
      <c r="HD112" s="56">
        <f t="shared" si="3"/>
        <v>20389</v>
      </c>
      <c r="HE112" s="56">
        <f t="shared" si="4"/>
        <v>1763</v>
      </c>
      <c r="HF112" s="56">
        <f t="shared" si="5"/>
        <v>38316</v>
      </c>
    </row>
    <row r="113" spans="1:214" ht="12.75" customHeight="1" x14ac:dyDescent="0.3">
      <c r="A113" s="56" t="s">
        <v>243</v>
      </c>
      <c r="B113" s="56">
        <v>2</v>
      </c>
      <c r="C113" s="56" t="s">
        <v>250</v>
      </c>
      <c r="D113" s="56" t="s">
        <v>3771</v>
      </c>
      <c r="E113" s="56" t="s">
        <v>3772</v>
      </c>
      <c r="F113" s="56" t="s">
        <v>907</v>
      </c>
      <c r="G113" s="56">
        <v>27</v>
      </c>
      <c r="H113" s="56">
        <v>0</v>
      </c>
      <c r="I113" s="56" t="s">
        <v>810</v>
      </c>
      <c r="J113" s="56" t="s">
        <v>40</v>
      </c>
      <c r="L113" s="56" t="s">
        <v>165</v>
      </c>
      <c r="M113" s="56">
        <v>0</v>
      </c>
      <c r="N113" s="56">
        <v>0</v>
      </c>
      <c r="O113" s="56">
        <v>0</v>
      </c>
      <c r="P113" s="56">
        <v>2</v>
      </c>
      <c r="Q113" s="56">
        <v>1</v>
      </c>
      <c r="R113" s="56">
        <v>3</v>
      </c>
      <c r="S113" s="56">
        <v>1</v>
      </c>
      <c r="T113" s="56">
        <v>1</v>
      </c>
      <c r="U113" s="56">
        <v>1</v>
      </c>
      <c r="V113" s="56">
        <v>0</v>
      </c>
      <c r="W113" s="56">
        <v>2</v>
      </c>
      <c r="X113" s="56">
        <v>0</v>
      </c>
      <c r="Y113" s="56">
        <v>0</v>
      </c>
      <c r="Z113" s="56">
        <v>0</v>
      </c>
      <c r="AA113" s="56">
        <v>11</v>
      </c>
      <c r="AB113" s="56">
        <v>0</v>
      </c>
      <c r="AC113" s="56">
        <v>0</v>
      </c>
      <c r="AD113" s="56">
        <v>0</v>
      </c>
      <c r="AE113" s="56">
        <v>0</v>
      </c>
      <c r="AF113" s="56">
        <v>0</v>
      </c>
      <c r="AG113" s="56">
        <v>0</v>
      </c>
      <c r="AH113" s="56">
        <v>0</v>
      </c>
      <c r="AI113" s="56">
        <v>0</v>
      </c>
      <c r="AJ113" s="56">
        <v>0</v>
      </c>
      <c r="AK113" s="56">
        <v>0</v>
      </c>
      <c r="AL113" s="56">
        <v>0</v>
      </c>
      <c r="AM113" s="56">
        <v>0</v>
      </c>
      <c r="AN113" s="56">
        <v>0</v>
      </c>
      <c r="AO113" s="56">
        <v>0</v>
      </c>
      <c r="AP113" s="56">
        <v>0</v>
      </c>
      <c r="AQ113" s="56">
        <v>0</v>
      </c>
      <c r="AR113" s="56">
        <v>0</v>
      </c>
      <c r="AS113" s="56">
        <v>0</v>
      </c>
      <c r="AT113" s="56">
        <v>2</v>
      </c>
      <c r="AU113" s="56">
        <v>1</v>
      </c>
      <c r="AV113" s="56">
        <v>3</v>
      </c>
      <c r="AW113" s="56">
        <v>1</v>
      </c>
      <c r="AX113" s="56">
        <v>1</v>
      </c>
      <c r="AY113" s="56">
        <v>1</v>
      </c>
      <c r="AZ113" s="56">
        <v>0</v>
      </c>
      <c r="BA113" s="56">
        <v>2</v>
      </c>
      <c r="BB113" s="56">
        <v>0</v>
      </c>
      <c r="BC113" s="56">
        <v>0</v>
      </c>
      <c r="BD113" s="56">
        <v>0</v>
      </c>
      <c r="BE113" s="56">
        <v>11</v>
      </c>
      <c r="BF113" s="56">
        <v>1</v>
      </c>
      <c r="BG113" s="56">
        <v>0</v>
      </c>
      <c r="BH113" s="56">
        <v>0</v>
      </c>
      <c r="BI113" s="56">
        <v>0</v>
      </c>
      <c r="BJ113" s="56" t="s">
        <v>1162</v>
      </c>
      <c r="BK113" s="56">
        <v>146513</v>
      </c>
      <c r="BL113" s="56" t="s">
        <v>3651</v>
      </c>
      <c r="BM113" s="56">
        <v>244436</v>
      </c>
      <c r="BN113" s="56">
        <v>141</v>
      </c>
      <c r="BO113" s="56" t="s">
        <v>558</v>
      </c>
      <c r="BP113" s="56">
        <v>114372</v>
      </c>
      <c r="BQ113" s="56">
        <v>11</v>
      </c>
      <c r="BR113" s="56" t="s">
        <v>558</v>
      </c>
      <c r="BS113" s="56">
        <v>263580</v>
      </c>
      <c r="BT113" s="56">
        <v>44432</v>
      </c>
      <c r="BU113" s="56">
        <v>72064</v>
      </c>
      <c r="BV113" s="56">
        <v>68008</v>
      </c>
      <c r="BW113" s="56">
        <v>53669</v>
      </c>
      <c r="BX113" s="56">
        <v>11642</v>
      </c>
      <c r="BY113" s="56">
        <v>205383</v>
      </c>
      <c r="BZ113" s="56">
        <v>18509</v>
      </c>
      <c r="CA113" s="56">
        <v>268324</v>
      </c>
      <c r="CB113" s="56">
        <v>81</v>
      </c>
      <c r="CC113" s="56">
        <v>7524</v>
      </c>
      <c r="CD113" s="56">
        <v>2456</v>
      </c>
      <c r="CE113" s="56">
        <v>9567</v>
      </c>
      <c r="CF113" s="56">
        <v>737</v>
      </c>
      <c r="CG113" s="56">
        <v>20284</v>
      </c>
      <c r="CH113" s="56">
        <v>20365</v>
      </c>
      <c r="CI113" s="56">
        <v>0</v>
      </c>
      <c r="CJ113" s="56">
        <v>5709</v>
      </c>
      <c r="CK113" s="56">
        <v>1401</v>
      </c>
      <c r="CL113" s="56">
        <v>6502</v>
      </c>
      <c r="CM113" s="56">
        <v>13612</v>
      </c>
      <c r="CN113" s="56">
        <v>543</v>
      </c>
      <c r="CO113" s="56">
        <v>14155</v>
      </c>
      <c r="CP113" s="56">
        <v>0</v>
      </c>
      <c r="CQ113" s="56">
        <v>270</v>
      </c>
      <c r="CR113" s="56">
        <v>0</v>
      </c>
      <c r="CS113" s="56">
        <v>298</v>
      </c>
      <c r="CT113" s="56">
        <v>568</v>
      </c>
      <c r="CU113" s="56">
        <v>568</v>
      </c>
      <c r="CV113" s="56">
        <v>835</v>
      </c>
      <c r="CW113" s="56">
        <v>7142</v>
      </c>
      <c r="CX113" s="56">
        <v>2568</v>
      </c>
      <c r="CY113" s="56">
        <v>2233749</v>
      </c>
      <c r="CZ113" s="56">
        <v>0</v>
      </c>
      <c r="DA113" s="56">
        <v>0</v>
      </c>
      <c r="DB113" s="56">
        <v>9</v>
      </c>
      <c r="DC113" s="56">
        <v>44</v>
      </c>
      <c r="DD113" s="56">
        <v>53</v>
      </c>
      <c r="DE113" s="56">
        <v>64</v>
      </c>
      <c r="DF113" s="56">
        <v>9600</v>
      </c>
      <c r="DG113" s="56">
        <v>353411</v>
      </c>
      <c r="DH113" s="56">
        <v>197834</v>
      </c>
      <c r="DI113" s="56">
        <v>294561</v>
      </c>
      <c r="DJ113" s="56">
        <v>41956</v>
      </c>
      <c r="DK113" s="56">
        <v>887762</v>
      </c>
      <c r="DL113" s="56">
        <v>16845</v>
      </c>
      <c r="DM113" s="56">
        <v>3356</v>
      </c>
      <c r="DN113" s="56">
        <v>8879</v>
      </c>
      <c r="DO113" s="56">
        <v>29080</v>
      </c>
      <c r="DP113" s="56">
        <v>6527</v>
      </c>
      <c r="DQ113" s="56">
        <v>58517</v>
      </c>
      <c r="DR113" s="56">
        <v>15710</v>
      </c>
      <c r="DS113" s="56">
        <v>2613</v>
      </c>
      <c r="DT113" s="56">
        <v>0</v>
      </c>
      <c r="DU113" s="56">
        <v>0</v>
      </c>
      <c r="DV113" s="56">
        <v>81489</v>
      </c>
      <c r="DW113" s="56">
        <v>81489</v>
      </c>
      <c r="DX113" s="56">
        <v>70.319999999999993</v>
      </c>
      <c r="DY113" s="56">
        <v>77.31</v>
      </c>
      <c r="DZ113" s="56">
        <v>85</v>
      </c>
      <c r="EA113" s="56">
        <v>135666</v>
      </c>
      <c r="EB113" s="56" t="s">
        <v>558</v>
      </c>
      <c r="EC113" s="56" t="s">
        <v>56</v>
      </c>
      <c r="ED113" s="56">
        <v>25131</v>
      </c>
      <c r="EE113" s="56">
        <v>89</v>
      </c>
      <c r="EF113" s="56">
        <v>797614</v>
      </c>
      <c r="EG113" s="56">
        <v>0</v>
      </c>
      <c r="EH113" s="56" t="s">
        <v>56</v>
      </c>
      <c r="EI113" s="56">
        <v>7</v>
      </c>
      <c r="EJ113" s="56" t="s">
        <v>558</v>
      </c>
      <c r="EK113" s="56">
        <v>147</v>
      </c>
      <c r="EL113" s="56">
        <v>342</v>
      </c>
      <c r="EM113" s="56">
        <v>1435638.8900000001</v>
      </c>
      <c r="EN113" s="56">
        <v>176266.84999999998</v>
      </c>
      <c r="EO113" s="56">
        <v>10752.97</v>
      </c>
      <c r="EP113" s="56">
        <v>57490.92000000002</v>
      </c>
      <c r="EQ113" s="56">
        <v>20848.559999999994</v>
      </c>
      <c r="ER113" s="56">
        <v>46205.85</v>
      </c>
      <c r="ES113" s="56">
        <v>4470.9099999999989</v>
      </c>
      <c r="ET113" s="56">
        <v>12288.840000000009</v>
      </c>
      <c r="EU113" s="56">
        <v>10660</v>
      </c>
      <c r="EV113" s="56">
        <v>0</v>
      </c>
      <c r="EW113" s="56">
        <v>17523.419999999998</v>
      </c>
      <c r="EX113" s="56">
        <v>2682.04</v>
      </c>
      <c r="EY113" s="56">
        <v>7277</v>
      </c>
      <c r="EZ113" s="56">
        <v>15292.230000000003</v>
      </c>
      <c r="FA113" s="56">
        <v>757.49</v>
      </c>
      <c r="FB113" s="56">
        <v>0</v>
      </c>
      <c r="FC113" s="56">
        <v>0</v>
      </c>
      <c r="FD113" s="56">
        <v>16916.93</v>
      </c>
      <c r="FE113" s="56">
        <v>14787.260000000004</v>
      </c>
      <c r="FF113" s="56">
        <v>0</v>
      </c>
      <c r="FG113" s="56">
        <v>237954.42000000004</v>
      </c>
      <c r="FH113" s="56">
        <v>56201</v>
      </c>
      <c r="FI113" s="56">
        <v>36208.859999999993</v>
      </c>
      <c r="FJ113" s="56">
        <v>5195.6799999999994</v>
      </c>
      <c r="FK113" s="56">
        <v>9060</v>
      </c>
      <c r="FL113" s="56">
        <v>963347.61</v>
      </c>
      <c r="FM113" s="56">
        <v>2919873.31</v>
      </c>
      <c r="FN113" s="56">
        <v>20754.36</v>
      </c>
      <c r="FO113" s="56">
        <v>0</v>
      </c>
      <c r="FP113" s="56">
        <v>22256</v>
      </c>
      <c r="FQ113" s="56">
        <v>8496.0499999999993</v>
      </c>
      <c r="FR113" s="56">
        <v>0</v>
      </c>
      <c r="FS113" s="56">
        <v>3143.89</v>
      </c>
      <c r="FT113" s="56">
        <v>0</v>
      </c>
      <c r="FU113" s="56">
        <v>104593.39</v>
      </c>
      <c r="FV113" s="56">
        <v>0</v>
      </c>
      <c r="FW113" s="56">
        <v>159243.69</v>
      </c>
      <c r="FX113" s="56">
        <v>2760629.62</v>
      </c>
      <c r="FY113" s="56">
        <v>134702.65</v>
      </c>
      <c r="FZ113" s="56">
        <v>1481765</v>
      </c>
      <c r="GA113" s="56">
        <v>184000</v>
      </c>
      <c r="GB113" s="56">
        <v>267200</v>
      </c>
      <c r="GC113" s="56">
        <v>1107900</v>
      </c>
      <c r="GD113" s="56">
        <v>3040865</v>
      </c>
      <c r="GE113" s="56">
        <v>209600</v>
      </c>
      <c r="GF113" s="56">
        <v>2831265</v>
      </c>
      <c r="GG113" s="56">
        <v>113000</v>
      </c>
      <c r="GH113" s="56">
        <v>0</v>
      </c>
      <c r="GI113" s="56">
        <v>20546.060000000001</v>
      </c>
      <c r="GJ113" s="56">
        <v>0</v>
      </c>
      <c r="GK113" s="56">
        <v>0</v>
      </c>
      <c r="GL113" s="56">
        <v>0</v>
      </c>
      <c r="GM113" s="56">
        <v>114.09</v>
      </c>
      <c r="GN113" s="56">
        <v>20660.150000000001</v>
      </c>
      <c r="GO113" s="56" t="s">
        <v>558</v>
      </c>
      <c r="GP113" s="56" t="s">
        <v>558</v>
      </c>
      <c r="GQ113" s="56" t="s">
        <v>558</v>
      </c>
      <c r="GR113" s="56" t="s">
        <v>558</v>
      </c>
      <c r="GS113" s="56" t="s">
        <v>558</v>
      </c>
      <c r="GT113" s="56" t="s">
        <v>558</v>
      </c>
      <c r="GU113" s="56" t="s">
        <v>558</v>
      </c>
      <c r="GV113" s="56" t="s">
        <v>7509</v>
      </c>
      <c r="GW113" s="56">
        <v>11</v>
      </c>
      <c r="GX113" s="56">
        <v>0</v>
      </c>
      <c r="GY113" s="56">
        <v>6</v>
      </c>
      <c r="GZ113" s="56">
        <v>5</v>
      </c>
      <c r="HA113" s="56">
        <v>0</v>
      </c>
      <c r="HB113" s="56">
        <v>0</v>
      </c>
      <c r="HD113" s="56">
        <f t="shared" si="3"/>
        <v>14155</v>
      </c>
      <c r="HE113" s="56">
        <f t="shared" si="4"/>
        <v>568</v>
      </c>
      <c r="HF113" s="56">
        <f t="shared" si="5"/>
        <v>29080</v>
      </c>
    </row>
    <row r="114" spans="1:214" ht="12.75" customHeight="1" x14ac:dyDescent="0.3">
      <c r="A114" s="56" t="s">
        <v>243</v>
      </c>
      <c r="B114" s="56">
        <v>3</v>
      </c>
      <c r="C114" s="56" t="s">
        <v>250</v>
      </c>
      <c r="D114" s="56" t="s">
        <v>3773</v>
      </c>
      <c r="E114" s="56" t="s">
        <v>941</v>
      </c>
      <c r="F114" s="56" t="s">
        <v>907</v>
      </c>
      <c r="G114" s="56">
        <v>52</v>
      </c>
      <c r="H114" s="56">
        <v>0</v>
      </c>
      <c r="I114" s="56" t="s">
        <v>6841</v>
      </c>
      <c r="J114" s="56" t="s">
        <v>39</v>
      </c>
      <c r="L114" s="56" t="s">
        <v>167</v>
      </c>
      <c r="M114" s="56">
        <v>1</v>
      </c>
      <c r="N114" s="56">
        <v>0</v>
      </c>
      <c r="O114" s="56">
        <v>0</v>
      </c>
      <c r="P114" s="56">
        <v>1</v>
      </c>
      <c r="Q114" s="56">
        <v>3</v>
      </c>
      <c r="R114" s="56">
        <v>0</v>
      </c>
      <c r="S114" s="56">
        <v>1</v>
      </c>
      <c r="T114" s="56">
        <v>0</v>
      </c>
      <c r="U114" s="56">
        <v>0</v>
      </c>
      <c r="V114" s="56">
        <v>0</v>
      </c>
      <c r="W114" s="56">
        <v>0</v>
      </c>
      <c r="X114" s="56">
        <v>0</v>
      </c>
      <c r="Y114" s="56">
        <v>1</v>
      </c>
      <c r="Z114" s="56">
        <v>0</v>
      </c>
      <c r="AA114" s="56">
        <v>7</v>
      </c>
      <c r="AB114" s="56">
        <v>0</v>
      </c>
      <c r="AC114" s="56">
        <v>0</v>
      </c>
      <c r="AD114" s="56">
        <v>0</v>
      </c>
      <c r="AE114" s="56">
        <v>0</v>
      </c>
      <c r="AF114" s="56">
        <v>0</v>
      </c>
      <c r="AG114" s="56">
        <v>0</v>
      </c>
      <c r="AH114" s="56">
        <v>0</v>
      </c>
      <c r="AI114" s="56">
        <v>0</v>
      </c>
      <c r="AJ114" s="56">
        <v>0</v>
      </c>
      <c r="AK114" s="56">
        <v>0</v>
      </c>
      <c r="AL114" s="56">
        <v>0</v>
      </c>
      <c r="AM114" s="56">
        <v>0</v>
      </c>
      <c r="AN114" s="56">
        <v>0</v>
      </c>
      <c r="AO114" s="56">
        <v>0</v>
      </c>
      <c r="AP114" s="56">
        <v>0</v>
      </c>
      <c r="AQ114" s="56">
        <v>1</v>
      </c>
      <c r="AR114" s="56">
        <v>0</v>
      </c>
      <c r="AS114" s="56">
        <v>0</v>
      </c>
      <c r="AT114" s="56">
        <v>1</v>
      </c>
      <c r="AU114" s="56">
        <v>3</v>
      </c>
      <c r="AV114" s="56">
        <v>0</v>
      </c>
      <c r="AW114" s="56">
        <v>1</v>
      </c>
      <c r="AX114" s="56">
        <v>0</v>
      </c>
      <c r="AY114" s="56">
        <v>0</v>
      </c>
      <c r="AZ114" s="56">
        <v>0</v>
      </c>
      <c r="BA114" s="56">
        <v>0</v>
      </c>
      <c r="BB114" s="56">
        <v>0</v>
      </c>
      <c r="BC114" s="56">
        <v>1</v>
      </c>
      <c r="BD114" s="56">
        <v>0</v>
      </c>
      <c r="BE114" s="56">
        <v>7</v>
      </c>
      <c r="BF114" s="56">
        <v>1</v>
      </c>
      <c r="BG114" s="56">
        <v>0</v>
      </c>
      <c r="BH114" s="56">
        <v>0</v>
      </c>
      <c r="BI114" s="56">
        <v>0</v>
      </c>
      <c r="BJ114" s="56" t="s">
        <v>6906</v>
      </c>
      <c r="BK114" s="56" t="s">
        <v>558</v>
      </c>
      <c r="BL114" s="56" t="s">
        <v>6906</v>
      </c>
      <c r="BM114" s="56">
        <v>660298</v>
      </c>
      <c r="BN114" s="56">
        <v>101</v>
      </c>
      <c r="BO114" s="56" t="s">
        <v>558</v>
      </c>
      <c r="BP114" s="56" t="s">
        <v>558</v>
      </c>
      <c r="BQ114" s="56">
        <v>6</v>
      </c>
      <c r="BR114" s="56" t="s">
        <v>558</v>
      </c>
      <c r="BS114" s="56" t="s">
        <v>558</v>
      </c>
      <c r="BT114" s="56">
        <v>11881</v>
      </c>
      <c r="BU114" s="56">
        <v>50108</v>
      </c>
      <c r="BV114" s="56">
        <v>87600</v>
      </c>
      <c r="BW114" s="56">
        <v>37344</v>
      </c>
      <c r="BX114" s="56">
        <v>18028</v>
      </c>
      <c r="BY114" s="56">
        <v>193080</v>
      </c>
      <c r="BZ114" s="56" t="s">
        <v>558</v>
      </c>
      <c r="CA114" s="56" t="s">
        <v>558</v>
      </c>
      <c r="CB114" s="56">
        <v>36</v>
      </c>
      <c r="CC114" s="56">
        <v>4803</v>
      </c>
      <c r="CD114" s="56">
        <v>301</v>
      </c>
      <c r="CE114" s="56">
        <v>3389</v>
      </c>
      <c r="CF114" s="56">
        <v>544</v>
      </c>
      <c r="CG114" s="56">
        <v>9037</v>
      </c>
      <c r="CH114" s="56">
        <v>9073</v>
      </c>
      <c r="CI114" s="56">
        <v>0</v>
      </c>
      <c r="CJ114" s="56">
        <v>4451</v>
      </c>
      <c r="CK114" s="56">
        <v>482</v>
      </c>
      <c r="CL114" s="56">
        <v>5765</v>
      </c>
      <c r="CM114" s="56">
        <v>10698</v>
      </c>
      <c r="CN114" s="56">
        <v>0</v>
      </c>
      <c r="CO114" s="56">
        <v>10698</v>
      </c>
      <c r="CP114" s="56">
        <v>0</v>
      </c>
      <c r="CQ114" s="56">
        <v>667</v>
      </c>
      <c r="CR114" s="56">
        <v>526</v>
      </c>
      <c r="CS114" s="56">
        <v>83</v>
      </c>
      <c r="CT114" s="56">
        <v>1276</v>
      </c>
      <c r="CU114" s="56">
        <v>1276</v>
      </c>
      <c r="CV114" s="56">
        <v>274</v>
      </c>
      <c r="CW114" s="56">
        <v>7251</v>
      </c>
      <c r="CX114" s="56">
        <v>389</v>
      </c>
      <c r="CY114" s="56" t="s">
        <v>558</v>
      </c>
      <c r="CZ114" s="56" t="s">
        <v>558</v>
      </c>
      <c r="DA114" s="56" t="s">
        <v>558</v>
      </c>
      <c r="DB114" s="56">
        <v>53.4</v>
      </c>
      <c r="DC114" s="56" t="s">
        <v>558</v>
      </c>
      <c r="DD114" s="56" t="s">
        <v>558</v>
      </c>
      <c r="DE114" s="56">
        <v>88</v>
      </c>
      <c r="DF114" s="56">
        <v>10931</v>
      </c>
      <c r="DG114" s="56">
        <v>240625</v>
      </c>
      <c r="DH114" s="56" t="s">
        <v>558</v>
      </c>
      <c r="DI114" s="56">
        <v>151819</v>
      </c>
      <c r="DJ114" s="56" t="s">
        <v>558</v>
      </c>
      <c r="DK114" s="56" t="s">
        <v>558</v>
      </c>
      <c r="DL114" s="56">
        <v>8142</v>
      </c>
      <c r="DM114" s="56">
        <v>795</v>
      </c>
      <c r="DN114" s="56">
        <v>3956</v>
      </c>
      <c r="DO114" s="56">
        <v>12893</v>
      </c>
      <c r="DP114" s="56" t="s">
        <v>558</v>
      </c>
      <c r="DQ114" s="56" t="s">
        <v>558</v>
      </c>
      <c r="DR114" s="56" t="s">
        <v>558</v>
      </c>
      <c r="DS114" s="56" t="s">
        <v>558</v>
      </c>
      <c r="DT114" s="56" t="s">
        <v>558</v>
      </c>
      <c r="DU114" s="56" t="s">
        <v>558</v>
      </c>
      <c r="DV114" s="56">
        <v>26246</v>
      </c>
      <c r="DW114" s="56">
        <v>20318</v>
      </c>
      <c r="DX114" s="56" t="s">
        <v>558</v>
      </c>
      <c r="DY114" s="56" t="s">
        <v>558</v>
      </c>
      <c r="DZ114" s="56" t="s">
        <v>558</v>
      </c>
      <c r="EA114" s="56" t="s">
        <v>558</v>
      </c>
      <c r="EB114" s="56" t="s">
        <v>558</v>
      </c>
      <c r="EC114" s="56" t="s">
        <v>558</v>
      </c>
      <c r="ED114" s="56">
        <v>63099</v>
      </c>
      <c r="EE114" s="56">
        <v>52</v>
      </c>
      <c r="EF114" s="56" t="s">
        <v>558</v>
      </c>
      <c r="EG114" s="56" t="s">
        <v>558</v>
      </c>
      <c r="EH114" s="56" t="s">
        <v>558</v>
      </c>
      <c r="EI114" s="56" t="s">
        <v>558</v>
      </c>
      <c r="EJ114" s="56" t="s">
        <v>558</v>
      </c>
      <c r="EK114" s="56">
        <v>592</v>
      </c>
      <c r="EL114" s="56">
        <v>555</v>
      </c>
      <c r="EM114" s="56">
        <v>1609240</v>
      </c>
      <c r="EN114" s="56">
        <v>420350</v>
      </c>
      <c r="EO114" s="56">
        <v>53698</v>
      </c>
      <c r="EP114" s="56" t="s">
        <v>558</v>
      </c>
      <c r="EQ114" s="56" t="s">
        <v>558</v>
      </c>
      <c r="ER114" s="56" t="s">
        <v>558</v>
      </c>
      <c r="ES114" s="56" t="s">
        <v>558</v>
      </c>
      <c r="ET114" s="56">
        <v>13753</v>
      </c>
      <c r="EU114" s="56" t="s">
        <v>558</v>
      </c>
      <c r="EV114" s="56" t="s">
        <v>558</v>
      </c>
      <c r="EW114" s="56">
        <v>15318</v>
      </c>
      <c r="EX114" s="56">
        <v>40790</v>
      </c>
      <c r="EY114" s="56" t="s">
        <v>558</v>
      </c>
      <c r="EZ114" s="56" t="s">
        <v>558</v>
      </c>
      <c r="FA114" s="56" t="s">
        <v>558</v>
      </c>
      <c r="FB114" s="56" t="s">
        <v>558</v>
      </c>
      <c r="FC114" s="56" t="s">
        <v>558</v>
      </c>
      <c r="FD114" s="56" t="s">
        <v>558</v>
      </c>
      <c r="FE114" s="56" t="s">
        <v>558</v>
      </c>
      <c r="FF114" s="56" t="s">
        <v>558</v>
      </c>
      <c r="FG114" s="56" t="s">
        <v>558</v>
      </c>
      <c r="FH114" s="56">
        <v>83055</v>
      </c>
      <c r="FI114" s="56" t="s">
        <v>558</v>
      </c>
      <c r="FJ114" s="56">
        <v>12900</v>
      </c>
      <c r="FK114" s="56">
        <v>464850</v>
      </c>
      <c r="FL114" s="56">
        <v>520000</v>
      </c>
      <c r="FM114" s="56" t="s">
        <v>558</v>
      </c>
      <c r="FN114" s="56" t="s">
        <v>558</v>
      </c>
      <c r="FO114" s="56" t="s">
        <v>558</v>
      </c>
      <c r="FP114" s="56" t="s">
        <v>558</v>
      </c>
      <c r="FQ114" s="56" t="s">
        <v>558</v>
      </c>
      <c r="FR114" s="56" t="s">
        <v>558</v>
      </c>
      <c r="FS114" s="56" t="s">
        <v>558</v>
      </c>
      <c r="FT114" s="56" t="s">
        <v>558</v>
      </c>
      <c r="FU114" s="56" t="s">
        <v>558</v>
      </c>
      <c r="FV114" s="56" t="s">
        <v>558</v>
      </c>
      <c r="FW114" s="56" t="s">
        <v>558</v>
      </c>
      <c r="FX114" s="56" t="s">
        <v>558</v>
      </c>
      <c r="FY114" s="56" t="s">
        <v>558</v>
      </c>
      <c r="FZ114" s="56">
        <v>1725450</v>
      </c>
      <c r="GA114" s="56">
        <v>419950</v>
      </c>
      <c r="GB114" s="56" t="s">
        <v>558</v>
      </c>
      <c r="GC114" s="56" t="s">
        <v>558</v>
      </c>
      <c r="GD114" s="56" t="s">
        <v>558</v>
      </c>
      <c r="GE114" s="56" t="s">
        <v>558</v>
      </c>
      <c r="GF114" s="56" t="s">
        <v>558</v>
      </c>
      <c r="GG114" s="56" t="s">
        <v>558</v>
      </c>
      <c r="GH114" s="56" t="s">
        <v>558</v>
      </c>
      <c r="GI114" s="56" t="s">
        <v>558</v>
      </c>
      <c r="GJ114" s="56" t="s">
        <v>558</v>
      </c>
      <c r="GK114" s="56" t="s">
        <v>558</v>
      </c>
      <c r="GL114" s="56" t="s">
        <v>558</v>
      </c>
      <c r="GM114" s="56" t="s">
        <v>558</v>
      </c>
      <c r="GN114" s="56" t="s">
        <v>558</v>
      </c>
      <c r="GO114" s="56" t="s">
        <v>558</v>
      </c>
      <c r="GP114" s="56" t="s">
        <v>3601</v>
      </c>
      <c r="GQ114" s="56" t="s">
        <v>558</v>
      </c>
      <c r="GR114" s="56" t="s">
        <v>558</v>
      </c>
      <c r="GS114" s="56" t="s">
        <v>558</v>
      </c>
      <c r="GT114" s="56" t="s">
        <v>558</v>
      </c>
      <c r="GU114" s="56" t="s">
        <v>558</v>
      </c>
      <c r="GV114" s="56" t="s">
        <v>558</v>
      </c>
      <c r="GW114" s="56">
        <v>7</v>
      </c>
      <c r="GX114" s="56">
        <v>0</v>
      </c>
      <c r="GY114" s="56">
        <v>7</v>
      </c>
      <c r="GZ114" s="56">
        <v>0</v>
      </c>
      <c r="HA114" s="56">
        <v>0</v>
      </c>
      <c r="HB114" s="56">
        <v>0</v>
      </c>
      <c r="HD114" s="56">
        <f t="shared" si="3"/>
        <v>10698</v>
      </c>
      <c r="HE114" s="56">
        <f t="shared" si="4"/>
        <v>1276</v>
      </c>
      <c r="HF114" s="56">
        <f t="shared" si="5"/>
        <v>12893</v>
      </c>
    </row>
    <row r="115" spans="1:214" ht="12.75" customHeight="1" x14ac:dyDescent="0.3">
      <c r="A115" s="56" t="s">
        <v>243</v>
      </c>
      <c r="B115" s="56">
        <v>4</v>
      </c>
      <c r="C115" s="56" t="s">
        <v>250</v>
      </c>
      <c r="D115" s="56" t="s">
        <v>3774</v>
      </c>
      <c r="E115" s="56" t="s">
        <v>942</v>
      </c>
      <c r="F115" s="56" t="s">
        <v>907</v>
      </c>
      <c r="G115" s="56">
        <v>52</v>
      </c>
      <c r="H115" s="56">
        <v>0</v>
      </c>
      <c r="I115" s="56" t="s">
        <v>6841</v>
      </c>
      <c r="J115" s="56" t="s">
        <v>39</v>
      </c>
      <c r="L115" s="56" t="s">
        <v>169</v>
      </c>
      <c r="M115" s="56" t="s">
        <v>558</v>
      </c>
      <c r="N115" s="56" t="s">
        <v>558</v>
      </c>
      <c r="O115" s="56" t="s">
        <v>558</v>
      </c>
      <c r="P115" s="56" t="s">
        <v>558</v>
      </c>
      <c r="Q115" s="56" t="s">
        <v>558</v>
      </c>
      <c r="R115" s="56" t="s">
        <v>558</v>
      </c>
      <c r="S115" s="56" t="s">
        <v>558</v>
      </c>
      <c r="T115" s="56" t="s">
        <v>558</v>
      </c>
      <c r="U115" s="56" t="s">
        <v>558</v>
      </c>
      <c r="V115" s="56" t="s">
        <v>558</v>
      </c>
      <c r="W115" s="56" t="s">
        <v>558</v>
      </c>
      <c r="X115" s="56" t="s">
        <v>558</v>
      </c>
      <c r="Y115" s="56" t="s">
        <v>558</v>
      </c>
      <c r="Z115" s="56" t="s">
        <v>558</v>
      </c>
      <c r="AA115" s="56" t="s">
        <v>558</v>
      </c>
      <c r="AB115" s="56" t="s">
        <v>558</v>
      </c>
      <c r="AC115" s="56" t="s">
        <v>558</v>
      </c>
      <c r="AD115" s="56" t="s">
        <v>558</v>
      </c>
      <c r="AE115" s="56" t="s">
        <v>558</v>
      </c>
      <c r="AF115" s="56" t="s">
        <v>558</v>
      </c>
      <c r="AG115" s="56" t="s">
        <v>558</v>
      </c>
      <c r="AH115" s="56" t="s">
        <v>558</v>
      </c>
      <c r="AI115" s="56" t="s">
        <v>558</v>
      </c>
      <c r="AJ115" s="56" t="s">
        <v>558</v>
      </c>
      <c r="AK115" s="56" t="s">
        <v>558</v>
      </c>
      <c r="AL115" s="56" t="s">
        <v>558</v>
      </c>
      <c r="AM115" s="56" t="s">
        <v>558</v>
      </c>
      <c r="AN115" s="56" t="s">
        <v>558</v>
      </c>
      <c r="AO115" s="56" t="s">
        <v>558</v>
      </c>
      <c r="AP115" s="56" t="s">
        <v>558</v>
      </c>
      <c r="AQ115" s="56" t="s">
        <v>558</v>
      </c>
      <c r="AR115" s="56" t="s">
        <v>558</v>
      </c>
      <c r="AS115" s="56" t="s">
        <v>558</v>
      </c>
      <c r="AT115" s="56" t="s">
        <v>558</v>
      </c>
      <c r="AU115" s="56" t="s">
        <v>558</v>
      </c>
      <c r="AV115" s="56" t="s">
        <v>558</v>
      </c>
      <c r="AW115" s="56" t="s">
        <v>558</v>
      </c>
      <c r="AX115" s="56" t="s">
        <v>558</v>
      </c>
      <c r="AY115" s="56" t="s">
        <v>558</v>
      </c>
      <c r="AZ115" s="56" t="s">
        <v>558</v>
      </c>
      <c r="BA115" s="56" t="s">
        <v>558</v>
      </c>
      <c r="BB115" s="56" t="s">
        <v>558</v>
      </c>
      <c r="BC115" s="56" t="s">
        <v>558</v>
      </c>
      <c r="BD115" s="56" t="s">
        <v>558</v>
      </c>
      <c r="BE115" s="56" t="s">
        <v>558</v>
      </c>
      <c r="BF115" s="56" t="s">
        <v>558</v>
      </c>
      <c r="BG115" s="56" t="s">
        <v>558</v>
      </c>
      <c r="BH115" s="56" t="s">
        <v>558</v>
      </c>
      <c r="BI115" s="56" t="s">
        <v>558</v>
      </c>
      <c r="BJ115" s="56" t="s">
        <v>558</v>
      </c>
      <c r="BK115" s="56" t="s">
        <v>558</v>
      </c>
      <c r="BL115" s="56" t="s">
        <v>558</v>
      </c>
      <c r="BM115" s="56" t="s">
        <v>558</v>
      </c>
      <c r="BN115" s="56" t="s">
        <v>558</v>
      </c>
      <c r="BO115" s="56" t="s">
        <v>558</v>
      </c>
      <c r="BP115" s="56" t="s">
        <v>558</v>
      </c>
      <c r="BQ115" s="56" t="s">
        <v>558</v>
      </c>
      <c r="BR115" s="56" t="s">
        <v>558</v>
      </c>
      <c r="BS115" s="56" t="s">
        <v>558</v>
      </c>
      <c r="BT115" s="56" t="s">
        <v>558</v>
      </c>
      <c r="BU115" s="56" t="s">
        <v>558</v>
      </c>
      <c r="BV115" s="56" t="s">
        <v>558</v>
      </c>
      <c r="BW115" s="56" t="s">
        <v>558</v>
      </c>
      <c r="BX115" s="56" t="s">
        <v>558</v>
      </c>
      <c r="BY115" s="56" t="s">
        <v>558</v>
      </c>
      <c r="BZ115" s="56" t="s">
        <v>558</v>
      </c>
      <c r="CA115" s="56" t="s">
        <v>558</v>
      </c>
      <c r="CB115" s="56" t="s">
        <v>558</v>
      </c>
      <c r="CC115" s="56" t="s">
        <v>558</v>
      </c>
      <c r="CD115" s="56" t="s">
        <v>558</v>
      </c>
      <c r="CE115" s="56" t="s">
        <v>558</v>
      </c>
      <c r="CF115" s="56" t="s">
        <v>558</v>
      </c>
      <c r="CG115" s="56" t="s">
        <v>558</v>
      </c>
      <c r="CH115" s="56" t="s">
        <v>558</v>
      </c>
      <c r="CI115" s="56" t="s">
        <v>558</v>
      </c>
      <c r="CJ115" s="56" t="s">
        <v>558</v>
      </c>
      <c r="CK115" s="56" t="s">
        <v>558</v>
      </c>
      <c r="CL115" s="56" t="s">
        <v>558</v>
      </c>
      <c r="CM115" s="56" t="s">
        <v>558</v>
      </c>
      <c r="CN115" s="56" t="s">
        <v>558</v>
      </c>
      <c r="CO115" s="56" t="s">
        <v>558</v>
      </c>
      <c r="CP115" s="56" t="s">
        <v>558</v>
      </c>
      <c r="CQ115" s="56" t="s">
        <v>558</v>
      </c>
      <c r="CR115" s="56" t="s">
        <v>558</v>
      </c>
      <c r="CS115" s="56" t="s">
        <v>558</v>
      </c>
      <c r="CT115" s="56" t="s">
        <v>558</v>
      </c>
      <c r="CU115" s="56" t="s">
        <v>558</v>
      </c>
      <c r="CV115" s="56" t="s">
        <v>558</v>
      </c>
      <c r="CW115" s="56" t="s">
        <v>558</v>
      </c>
      <c r="CX115" s="56" t="s">
        <v>558</v>
      </c>
      <c r="CY115" s="56" t="s">
        <v>558</v>
      </c>
      <c r="CZ115" s="56" t="s">
        <v>558</v>
      </c>
      <c r="DA115" s="56" t="s">
        <v>558</v>
      </c>
      <c r="DB115" s="56" t="s">
        <v>558</v>
      </c>
      <c r="DC115" s="56" t="s">
        <v>558</v>
      </c>
      <c r="DD115" s="56" t="s">
        <v>558</v>
      </c>
      <c r="DE115" s="56" t="s">
        <v>558</v>
      </c>
      <c r="DF115" s="56" t="s">
        <v>558</v>
      </c>
      <c r="DG115" s="56" t="s">
        <v>558</v>
      </c>
      <c r="DH115" s="56" t="s">
        <v>558</v>
      </c>
      <c r="DI115" s="56" t="s">
        <v>558</v>
      </c>
      <c r="DJ115" s="56" t="s">
        <v>558</v>
      </c>
      <c r="DK115" s="56" t="s">
        <v>558</v>
      </c>
      <c r="DL115" s="56" t="s">
        <v>558</v>
      </c>
      <c r="DM115" s="56" t="s">
        <v>558</v>
      </c>
      <c r="DN115" s="56" t="s">
        <v>558</v>
      </c>
      <c r="DO115" s="56" t="s">
        <v>558</v>
      </c>
      <c r="DP115" s="56" t="s">
        <v>558</v>
      </c>
      <c r="DQ115" s="56" t="s">
        <v>558</v>
      </c>
      <c r="DR115" s="56" t="s">
        <v>558</v>
      </c>
      <c r="DS115" s="56" t="s">
        <v>558</v>
      </c>
      <c r="DT115" s="56" t="s">
        <v>558</v>
      </c>
      <c r="DU115" s="56" t="s">
        <v>558</v>
      </c>
      <c r="DV115" s="56" t="s">
        <v>558</v>
      </c>
      <c r="DW115" s="56" t="s">
        <v>558</v>
      </c>
      <c r="DX115" s="56" t="s">
        <v>558</v>
      </c>
      <c r="DY115" s="56" t="s">
        <v>558</v>
      </c>
      <c r="DZ115" s="56" t="s">
        <v>558</v>
      </c>
      <c r="EA115" s="56" t="s">
        <v>558</v>
      </c>
      <c r="EB115" s="56" t="s">
        <v>558</v>
      </c>
      <c r="EC115" s="56" t="s">
        <v>558</v>
      </c>
      <c r="ED115" s="56" t="s">
        <v>558</v>
      </c>
      <c r="EE115" s="56" t="s">
        <v>558</v>
      </c>
      <c r="EF115" s="56" t="s">
        <v>558</v>
      </c>
      <c r="EG115" s="56" t="s">
        <v>558</v>
      </c>
      <c r="EH115" s="56" t="s">
        <v>558</v>
      </c>
      <c r="EI115" s="56" t="s">
        <v>558</v>
      </c>
      <c r="EJ115" s="56" t="s">
        <v>558</v>
      </c>
      <c r="EK115" s="56" t="s">
        <v>558</v>
      </c>
      <c r="EL115" s="56" t="s">
        <v>558</v>
      </c>
      <c r="EM115" s="56" t="s">
        <v>558</v>
      </c>
      <c r="EN115" s="56" t="s">
        <v>558</v>
      </c>
      <c r="EO115" s="56" t="s">
        <v>558</v>
      </c>
      <c r="EP115" s="56" t="s">
        <v>558</v>
      </c>
      <c r="EQ115" s="56" t="s">
        <v>558</v>
      </c>
      <c r="ER115" s="56" t="s">
        <v>558</v>
      </c>
      <c r="ES115" s="56" t="s">
        <v>558</v>
      </c>
      <c r="ET115" s="56" t="s">
        <v>558</v>
      </c>
      <c r="EU115" s="56" t="s">
        <v>558</v>
      </c>
      <c r="EV115" s="56" t="s">
        <v>558</v>
      </c>
      <c r="EW115" s="56" t="s">
        <v>558</v>
      </c>
      <c r="EX115" s="56" t="s">
        <v>558</v>
      </c>
      <c r="EY115" s="56" t="s">
        <v>558</v>
      </c>
      <c r="EZ115" s="56" t="s">
        <v>558</v>
      </c>
      <c r="FA115" s="56" t="s">
        <v>558</v>
      </c>
      <c r="FB115" s="56" t="s">
        <v>558</v>
      </c>
      <c r="FC115" s="56" t="s">
        <v>558</v>
      </c>
      <c r="FD115" s="56" t="s">
        <v>558</v>
      </c>
      <c r="FE115" s="56" t="s">
        <v>558</v>
      </c>
      <c r="FF115" s="56" t="s">
        <v>558</v>
      </c>
      <c r="FG115" s="56" t="s">
        <v>558</v>
      </c>
      <c r="FH115" s="56" t="s">
        <v>558</v>
      </c>
      <c r="FI115" s="56" t="s">
        <v>558</v>
      </c>
      <c r="FJ115" s="56" t="s">
        <v>558</v>
      </c>
      <c r="FK115" s="56" t="s">
        <v>558</v>
      </c>
      <c r="FL115" s="56" t="s">
        <v>558</v>
      </c>
      <c r="FM115" s="56" t="s">
        <v>558</v>
      </c>
      <c r="FN115" s="56" t="s">
        <v>558</v>
      </c>
      <c r="FO115" s="56" t="s">
        <v>558</v>
      </c>
      <c r="FP115" s="56" t="s">
        <v>558</v>
      </c>
      <c r="FQ115" s="56" t="s">
        <v>558</v>
      </c>
      <c r="FR115" s="56" t="s">
        <v>558</v>
      </c>
      <c r="FS115" s="56" t="s">
        <v>558</v>
      </c>
      <c r="FT115" s="56" t="s">
        <v>558</v>
      </c>
      <c r="FU115" s="56" t="s">
        <v>558</v>
      </c>
      <c r="FV115" s="56" t="s">
        <v>558</v>
      </c>
      <c r="FW115" s="56" t="s">
        <v>558</v>
      </c>
      <c r="FX115" s="56" t="s">
        <v>558</v>
      </c>
      <c r="FY115" s="56" t="s">
        <v>558</v>
      </c>
      <c r="FZ115" s="56" t="s">
        <v>558</v>
      </c>
      <c r="GA115" s="56" t="s">
        <v>558</v>
      </c>
      <c r="GB115" s="56" t="s">
        <v>558</v>
      </c>
      <c r="GC115" s="56" t="s">
        <v>558</v>
      </c>
      <c r="GD115" s="56" t="s">
        <v>558</v>
      </c>
      <c r="GE115" s="56" t="s">
        <v>558</v>
      </c>
      <c r="GF115" s="56" t="s">
        <v>558</v>
      </c>
      <c r="GG115" s="56" t="s">
        <v>558</v>
      </c>
      <c r="GH115" s="56" t="s">
        <v>558</v>
      </c>
      <c r="GI115" s="56" t="s">
        <v>558</v>
      </c>
      <c r="GJ115" s="56" t="s">
        <v>558</v>
      </c>
      <c r="GK115" s="56" t="s">
        <v>558</v>
      </c>
      <c r="GL115" s="56" t="s">
        <v>558</v>
      </c>
      <c r="GM115" s="56" t="s">
        <v>558</v>
      </c>
      <c r="GN115" s="56" t="s">
        <v>558</v>
      </c>
      <c r="GO115" s="56" t="s">
        <v>558</v>
      </c>
      <c r="GP115" s="56" t="s">
        <v>558</v>
      </c>
      <c r="GQ115" s="56" t="s">
        <v>558</v>
      </c>
      <c r="GR115" s="56" t="s">
        <v>558</v>
      </c>
      <c r="GS115" s="56" t="s">
        <v>558</v>
      </c>
      <c r="GT115" s="56" t="s">
        <v>558</v>
      </c>
      <c r="GU115" s="56" t="s">
        <v>558</v>
      </c>
      <c r="GV115" s="56" t="s">
        <v>558</v>
      </c>
      <c r="GW115" s="56" t="s">
        <v>558</v>
      </c>
      <c r="GX115" s="56" t="s">
        <v>558</v>
      </c>
      <c r="GY115" s="56" t="s">
        <v>558</v>
      </c>
      <c r="GZ115" s="56" t="s">
        <v>558</v>
      </c>
      <c r="HA115" s="56" t="s">
        <v>558</v>
      </c>
      <c r="HB115" s="56" t="s">
        <v>558</v>
      </c>
      <c r="HD115" s="56" t="str">
        <f t="shared" si="3"/>
        <v>..</v>
      </c>
      <c r="HE115" s="56" t="str">
        <f t="shared" si="4"/>
        <v>..</v>
      </c>
      <c r="HF115" s="56" t="str">
        <f t="shared" si="5"/>
        <v>..</v>
      </c>
    </row>
    <row r="116" spans="1:214" ht="12.75" customHeight="1" x14ac:dyDescent="0.3">
      <c r="A116" s="56" t="s">
        <v>243</v>
      </c>
      <c r="B116" s="56">
        <v>5</v>
      </c>
      <c r="C116" s="56" t="s">
        <v>250</v>
      </c>
      <c r="D116" s="56" t="s">
        <v>3775</v>
      </c>
      <c r="E116" s="56" t="s">
        <v>943</v>
      </c>
      <c r="F116" s="56" t="s">
        <v>907</v>
      </c>
      <c r="G116" s="56">
        <v>49</v>
      </c>
      <c r="H116" s="56">
        <v>0</v>
      </c>
      <c r="I116" s="56" t="s">
        <v>6841</v>
      </c>
      <c r="J116" s="56" t="s">
        <v>39</v>
      </c>
      <c r="L116" s="56" t="s">
        <v>171</v>
      </c>
      <c r="M116" s="56">
        <v>0</v>
      </c>
      <c r="N116" s="56">
        <v>0</v>
      </c>
      <c r="O116" s="56">
        <v>0</v>
      </c>
      <c r="P116" s="56">
        <v>3</v>
      </c>
      <c r="Q116" s="56">
        <v>1</v>
      </c>
      <c r="R116" s="56">
        <v>1</v>
      </c>
      <c r="S116" s="56">
        <v>0</v>
      </c>
      <c r="T116" s="56">
        <v>1</v>
      </c>
      <c r="U116" s="56">
        <v>0</v>
      </c>
      <c r="V116" s="56">
        <v>0</v>
      </c>
      <c r="W116" s="56">
        <v>0</v>
      </c>
      <c r="X116" s="56">
        <v>0</v>
      </c>
      <c r="Y116" s="56">
        <v>0</v>
      </c>
      <c r="Z116" s="56">
        <v>0</v>
      </c>
      <c r="AA116" s="56">
        <v>6</v>
      </c>
      <c r="AB116" s="56">
        <v>0</v>
      </c>
      <c r="AC116" s="56">
        <v>0</v>
      </c>
      <c r="AD116" s="56">
        <v>0</v>
      </c>
      <c r="AE116" s="56">
        <v>0</v>
      </c>
      <c r="AF116" s="56">
        <v>0</v>
      </c>
      <c r="AG116" s="56">
        <v>0</v>
      </c>
      <c r="AH116" s="56">
        <v>0</v>
      </c>
      <c r="AI116" s="56">
        <v>0</v>
      </c>
      <c r="AJ116" s="56">
        <v>0</v>
      </c>
      <c r="AK116" s="56">
        <v>0</v>
      </c>
      <c r="AL116" s="56">
        <v>0</v>
      </c>
      <c r="AM116" s="56">
        <v>0</v>
      </c>
      <c r="AN116" s="56">
        <v>0</v>
      </c>
      <c r="AO116" s="56">
        <v>0</v>
      </c>
      <c r="AP116" s="56">
        <v>0</v>
      </c>
      <c r="AQ116" s="56">
        <v>0</v>
      </c>
      <c r="AR116" s="56">
        <v>0</v>
      </c>
      <c r="AS116" s="56">
        <v>0</v>
      </c>
      <c r="AT116" s="56">
        <v>3</v>
      </c>
      <c r="AU116" s="56">
        <v>1</v>
      </c>
      <c r="AV116" s="56">
        <v>1</v>
      </c>
      <c r="AW116" s="56">
        <v>0</v>
      </c>
      <c r="AX116" s="56">
        <v>1</v>
      </c>
      <c r="AY116" s="56">
        <v>0</v>
      </c>
      <c r="AZ116" s="56">
        <v>0</v>
      </c>
      <c r="BA116" s="56">
        <v>0</v>
      </c>
      <c r="BB116" s="56">
        <v>0</v>
      </c>
      <c r="BC116" s="56">
        <v>0</v>
      </c>
      <c r="BD116" s="56">
        <v>0</v>
      </c>
      <c r="BE116" s="56">
        <v>6</v>
      </c>
      <c r="BF116" s="56">
        <v>1</v>
      </c>
      <c r="BG116" s="56">
        <v>0</v>
      </c>
      <c r="BH116" s="56">
        <v>0</v>
      </c>
      <c r="BI116" s="56">
        <v>0</v>
      </c>
      <c r="BJ116" s="56" t="s">
        <v>3652</v>
      </c>
      <c r="BK116" s="56">
        <v>139344</v>
      </c>
      <c r="BL116" s="56" t="s">
        <v>3652</v>
      </c>
      <c r="BM116" s="56">
        <v>152514</v>
      </c>
      <c r="BN116" s="56">
        <v>168</v>
      </c>
      <c r="BO116" s="56">
        <v>348391</v>
      </c>
      <c r="BP116" s="56">
        <v>129358</v>
      </c>
      <c r="BQ116" s="56">
        <v>6</v>
      </c>
      <c r="BR116" s="56" t="s">
        <v>558</v>
      </c>
      <c r="BS116" s="56">
        <v>204610</v>
      </c>
      <c r="BT116" s="56" t="s">
        <v>558</v>
      </c>
      <c r="BU116" s="56">
        <v>76414</v>
      </c>
      <c r="BV116" s="56">
        <v>69368</v>
      </c>
      <c r="BW116" s="56">
        <v>48194</v>
      </c>
      <c r="BX116" s="56">
        <v>10847</v>
      </c>
      <c r="BY116" s="56">
        <v>204823</v>
      </c>
      <c r="BZ116" s="56" t="s">
        <v>558</v>
      </c>
      <c r="CA116" s="56" t="s">
        <v>558</v>
      </c>
      <c r="CB116" s="56">
        <v>231</v>
      </c>
      <c r="CC116" s="56">
        <v>8173</v>
      </c>
      <c r="CD116" s="56">
        <v>3388</v>
      </c>
      <c r="CE116" s="56">
        <v>6133</v>
      </c>
      <c r="CF116" s="56">
        <v>386</v>
      </c>
      <c r="CG116" s="56">
        <v>18080</v>
      </c>
      <c r="CH116" s="56">
        <v>18311</v>
      </c>
      <c r="CI116" s="56">
        <v>0</v>
      </c>
      <c r="CJ116" s="56">
        <v>5940</v>
      </c>
      <c r="CK116" s="56">
        <v>539</v>
      </c>
      <c r="CL116" s="56">
        <v>12951</v>
      </c>
      <c r="CM116" s="56">
        <v>19430</v>
      </c>
      <c r="CN116" s="56" t="s">
        <v>558</v>
      </c>
      <c r="CO116" s="56" t="s">
        <v>558</v>
      </c>
      <c r="CP116" s="56">
        <v>0</v>
      </c>
      <c r="CQ116" s="56">
        <v>544</v>
      </c>
      <c r="CR116" s="56">
        <v>17</v>
      </c>
      <c r="CS116" s="56">
        <v>772</v>
      </c>
      <c r="CT116" s="56">
        <v>1333</v>
      </c>
      <c r="CU116" s="56">
        <v>1333</v>
      </c>
      <c r="CV116" s="56">
        <v>962</v>
      </c>
      <c r="CW116" s="56">
        <v>40</v>
      </c>
      <c r="CX116" s="56">
        <v>1827</v>
      </c>
      <c r="CY116" s="56">
        <v>0</v>
      </c>
      <c r="CZ116" s="56">
        <v>0</v>
      </c>
      <c r="DA116" s="56">
        <v>0</v>
      </c>
      <c r="DB116" s="56">
        <v>5.5</v>
      </c>
      <c r="DC116" s="56">
        <v>42.4</v>
      </c>
      <c r="DD116" s="56">
        <v>47.9</v>
      </c>
      <c r="DE116" s="56">
        <v>23</v>
      </c>
      <c r="DF116" s="56">
        <v>1453</v>
      </c>
      <c r="DG116" s="56">
        <v>186571</v>
      </c>
      <c r="DH116" s="56">
        <v>94499</v>
      </c>
      <c r="DI116" s="56">
        <v>141056</v>
      </c>
      <c r="DJ116" s="56">
        <v>14330</v>
      </c>
      <c r="DK116" s="56">
        <v>436456</v>
      </c>
      <c r="DL116" s="56">
        <v>15990</v>
      </c>
      <c r="DM116" s="56" t="s">
        <v>7383</v>
      </c>
      <c r="DN116" s="56">
        <v>7654</v>
      </c>
      <c r="DO116" s="56">
        <v>23644</v>
      </c>
      <c r="DP116" s="56">
        <v>4490</v>
      </c>
      <c r="DQ116" s="56">
        <v>7359</v>
      </c>
      <c r="DR116" s="56">
        <v>3315</v>
      </c>
      <c r="DS116" s="56">
        <v>0</v>
      </c>
      <c r="DT116" s="56">
        <v>0</v>
      </c>
      <c r="DU116" s="56">
        <v>0</v>
      </c>
      <c r="DV116" s="56">
        <v>40350</v>
      </c>
      <c r="DW116" s="56">
        <v>18660</v>
      </c>
      <c r="DX116" s="56">
        <v>71</v>
      </c>
      <c r="DY116" s="56">
        <v>82</v>
      </c>
      <c r="DZ116" s="56">
        <v>91</v>
      </c>
      <c r="EA116" s="56">
        <v>133421</v>
      </c>
      <c r="EB116" s="56">
        <v>13721</v>
      </c>
      <c r="EC116" s="56" t="s">
        <v>56</v>
      </c>
      <c r="ED116" s="56">
        <v>20342</v>
      </c>
      <c r="EE116" s="56">
        <v>177</v>
      </c>
      <c r="EF116" s="56">
        <v>463732</v>
      </c>
      <c r="EG116" s="56">
        <v>0</v>
      </c>
      <c r="EH116" s="56" t="s">
        <v>56</v>
      </c>
      <c r="EI116" s="56">
        <v>6</v>
      </c>
      <c r="EJ116" s="56">
        <v>305156</v>
      </c>
      <c r="EK116" s="56">
        <v>47</v>
      </c>
      <c r="EL116" s="56">
        <v>8</v>
      </c>
      <c r="EM116" s="56">
        <v>1355469</v>
      </c>
      <c r="EN116" s="56">
        <v>457051</v>
      </c>
      <c r="EO116" s="56">
        <v>216344</v>
      </c>
      <c r="EP116" s="56" t="s">
        <v>3590</v>
      </c>
      <c r="EQ116" s="56" t="s">
        <v>3590</v>
      </c>
      <c r="ER116" s="56" t="s">
        <v>3590</v>
      </c>
      <c r="ES116" s="56" t="s">
        <v>3590</v>
      </c>
      <c r="ET116" s="56" t="s">
        <v>3590</v>
      </c>
      <c r="EU116" s="56" t="s">
        <v>3590</v>
      </c>
      <c r="EV116" s="56" t="s">
        <v>3590</v>
      </c>
      <c r="EW116" s="56" t="s">
        <v>3590</v>
      </c>
      <c r="EX116" s="56" t="s">
        <v>3590</v>
      </c>
      <c r="EY116" s="56" t="s">
        <v>3590</v>
      </c>
      <c r="EZ116" s="56" t="s">
        <v>3590</v>
      </c>
      <c r="FA116" s="56">
        <v>0</v>
      </c>
      <c r="FB116" s="56">
        <v>0</v>
      </c>
      <c r="FC116" s="56">
        <v>0</v>
      </c>
      <c r="FD116" s="56">
        <v>0</v>
      </c>
      <c r="FE116" s="56">
        <v>0</v>
      </c>
      <c r="FF116" s="56">
        <v>0</v>
      </c>
      <c r="FG116" s="56">
        <v>216344</v>
      </c>
      <c r="FH116" s="56">
        <v>40898</v>
      </c>
      <c r="FI116" s="56">
        <v>122835</v>
      </c>
      <c r="FJ116" s="56">
        <v>18033</v>
      </c>
      <c r="FK116" s="56">
        <v>0</v>
      </c>
      <c r="FL116" s="56">
        <v>221391</v>
      </c>
      <c r="FM116" s="56">
        <v>2432021</v>
      </c>
      <c r="FN116" s="56">
        <v>10156</v>
      </c>
      <c r="FO116" s="56">
        <v>106</v>
      </c>
      <c r="FP116" s="56">
        <v>9843</v>
      </c>
      <c r="FQ116" s="56">
        <v>6859</v>
      </c>
      <c r="FR116" s="56">
        <v>0</v>
      </c>
      <c r="FS116" s="56">
        <v>11857</v>
      </c>
      <c r="FT116" s="56">
        <v>0</v>
      </c>
      <c r="FU116" s="56">
        <v>49425</v>
      </c>
      <c r="FV116" s="56">
        <v>54024</v>
      </c>
      <c r="FW116" s="56">
        <v>142270</v>
      </c>
      <c r="FX116" s="56">
        <v>2289751</v>
      </c>
      <c r="FY116" s="56">
        <v>225159</v>
      </c>
      <c r="FZ116" s="56">
        <v>1467400</v>
      </c>
      <c r="GA116" s="56">
        <v>463100</v>
      </c>
      <c r="GB116" s="56">
        <v>215100</v>
      </c>
      <c r="GC116" s="56">
        <v>424288</v>
      </c>
      <c r="GD116" s="56">
        <v>2569888</v>
      </c>
      <c r="GE116" s="56">
        <v>146310</v>
      </c>
      <c r="GF116" s="56">
        <v>2423578</v>
      </c>
      <c r="GG116" s="56">
        <v>225000</v>
      </c>
      <c r="GH116" s="56">
        <v>0</v>
      </c>
      <c r="GI116" s="56">
        <v>0</v>
      </c>
      <c r="GJ116" s="56">
        <v>0</v>
      </c>
      <c r="GK116" s="56">
        <v>0</v>
      </c>
      <c r="GL116" s="56">
        <v>0</v>
      </c>
      <c r="GM116" s="56">
        <v>0</v>
      </c>
      <c r="GN116" s="56">
        <v>0</v>
      </c>
      <c r="GO116" s="56" t="s">
        <v>558</v>
      </c>
      <c r="GP116" s="56" t="s">
        <v>558</v>
      </c>
      <c r="GQ116" s="56" t="s">
        <v>558</v>
      </c>
      <c r="GR116" s="56">
        <v>0</v>
      </c>
      <c r="GS116" s="56">
        <v>0</v>
      </c>
      <c r="GT116" s="56" t="s">
        <v>558</v>
      </c>
      <c r="GU116" s="56" t="s">
        <v>7510</v>
      </c>
      <c r="GV116" s="56" t="s">
        <v>7511</v>
      </c>
      <c r="GW116" s="56">
        <v>6</v>
      </c>
      <c r="GX116" s="56">
        <v>0</v>
      </c>
      <c r="GY116" s="56">
        <v>6</v>
      </c>
      <c r="GZ116" s="56">
        <v>0</v>
      </c>
      <c r="HA116" s="56">
        <v>0</v>
      </c>
      <c r="HB116" s="56">
        <v>0</v>
      </c>
      <c r="HD116" s="56" t="str">
        <f t="shared" si="3"/>
        <v>..</v>
      </c>
      <c r="HE116" s="56">
        <f t="shared" si="4"/>
        <v>1333</v>
      </c>
      <c r="HF116" s="56" t="str">
        <f t="shared" si="5"/>
        <v>..</v>
      </c>
    </row>
    <row r="117" spans="1:214" ht="12.75" customHeight="1" x14ac:dyDescent="0.3">
      <c r="A117" s="56" t="s">
        <v>243</v>
      </c>
      <c r="B117" s="56">
        <v>6</v>
      </c>
      <c r="C117" s="56" t="s">
        <v>250</v>
      </c>
      <c r="D117" s="56" t="s">
        <v>3776</v>
      </c>
      <c r="E117" s="56" t="s">
        <v>3777</v>
      </c>
      <c r="F117" s="56" t="s">
        <v>907</v>
      </c>
      <c r="G117" s="56">
        <v>40</v>
      </c>
      <c r="H117" s="56">
        <v>0</v>
      </c>
      <c r="I117" s="56" t="s">
        <v>810</v>
      </c>
      <c r="J117" s="56" t="s">
        <v>40</v>
      </c>
      <c r="L117" s="56" t="s">
        <v>173</v>
      </c>
      <c r="M117" s="56">
        <v>5</v>
      </c>
      <c r="N117" s="56">
        <v>0</v>
      </c>
      <c r="O117" s="56">
        <v>0</v>
      </c>
      <c r="P117" s="56">
        <v>0</v>
      </c>
      <c r="Q117" s="56">
        <v>0</v>
      </c>
      <c r="R117" s="56">
        <v>0</v>
      </c>
      <c r="S117" s="56">
        <v>0</v>
      </c>
      <c r="T117" s="56">
        <v>0</v>
      </c>
      <c r="U117" s="56">
        <v>0</v>
      </c>
      <c r="V117" s="56">
        <v>0</v>
      </c>
      <c r="W117" s="56">
        <v>0</v>
      </c>
      <c r="X117" s="56">
        <v>0</v>
      </c>
      <c r="Y117" s="56">
        <v>0</v>
      </c>
      <c r="Z117" s="56">
        <v>0</v>
      </c>
      <c r="AA117" s="56">
        <v>5</v>
      </c>
      <c r="AB117" s="56">
        <v>0</v>
      </c>
      <c r="AC117" s="56">
        <v>0</v>
      </c>
      <c r="AD117" s="56">
        <v>0</v>
      </c>
      <c r="AE117" s="56">
        <v>0</v>
      </c>
      <c r="AF117" s="56">
        <v>0</v>
      </c>
      <c r="AG117" s="56">
        <v>0</v>
      </c>
      <c r="AH117" s="56">
        <v>1</v>
      </c>
      <c r="AI117" s="56">
        <v>1</v>
      </c>
      <c r="AJ117" s="56">
        <v>1</v>
      </c>
      <c r="AK117" s="56">
        <v>5</v>
      </c>
      <c r="AL117" s="56">
        <v>1</v>
      </c>
      <c r="AM117" s="56">
        <v>0</v>
      </c>
      <c r="AN117" s="56">
        <v>0</v>
      </c>
      <c r="AO117" s="56">
        <v>1</v>
      </c>
      <c r="AP117" s="56">
        <v>10</v>
      </c>
      <c r="AQ117" s="56">
        <v>5</v>
      </c>
      <c r="AR117" s="56">
        <v>0</v>
      </c>
      <c r="AS117" s="56">
        <v>0</v>
      </c>
      <c r="AT117" s="56">
        <v>0</v>
      </c>
      <c r="AU117" s="56">
        <v>0</v>
      </c>
      <c r="AV117" s="56">
        <v>0</v>
      </c>
      <c r="AW117" s="56">
        <v>1</v>
      </c>
      <c r="AX117" s="56">
        <v>1</v>
      </c>
      <c r="AY117" s="56">
        <v>1</v>
      </c>
      <c r="AZ117" s="56">
        <v>5</v>
      </c>
      <c r="BA117" s="56">
        <v>1</v>
      </c>
      <c r="BB117" s="56">
        <v>0</v>
      </c>
      <c r="BC117" s="56">
        <v>0</v>
      </c>
      <c r="BD117" s="56">
        <v>1</v>
      </c>
      <c r="BE117" s="56">
        <v>15</v>
      </c>
      <c r="BF117" s="56">
        <v>0.57942708333333337</v>
      </c>
      <c r="BG117" s="56">
        <v>0.42057291666666669</v>
      </c>
      <c r="BH117" s="56">
        <v>0</v>
      </c>
      <c r="BI117" s="56">
        <v>0</v>
      </c>
      <c r="BJ117" s="56" t="s">
        <v>3623</v>
      </c>
      <c r="BK117" s="56">
        <v>229186</v>
      </c>
      <c r="BL117" s="56" t="s">
        <v>3623</v>
      </c>
      <c r="BM117" s="56">
        <v>256050</v>
      </c>
      <c r="BN117" s="56">
        <v>107</v>
      </c>
      <c r="BO117" s="56">
        <v>450476</v>
      </c>
      <c r="BP117" s="56">
        <v>77133</v>
      </c>
      <c r="BQ117" s="56">
        <v>5</v>
      </c>
      <c r="BR117" s="56" t="s">
        <v>558</v>
      </c>
      <c r="BS117" s="56">
        <v>170946</v>
      </c>
      <c r="BT117" s="56">
        <v>17177</v>
      </c>
      <c r="BU117" s="56">
        <v>43693</v>
      </c>
      <c r="BV117" s="56">
        <v>42243</v>
      </c>
      <c r="BW117" s="56">
        <v>40144</v>
      </c>
      <c r="BX117" s="56">
        <v>10211</v>
      </c>
      <c r="BY117" s="56">
        <v>136291</v>
      </c>
      <c r="BZ117" s="56">
        <v>16779</v>
      </c>
      <c r="CA117" s="56">
        <v>170247</v>
      </c>
      <c r="CB117" s="56">
        <v>49</v>
      </c>
      <c r="CC117" s="56">
        <v>7970</v>
      </c>
      <c r="CD117" s="56">
        <v>3028</v>
      </c>
      <c r="CE117" s="56">
        <v>4577</v>
      </c>
      <c r="CF117" s="56">
        <v>546</v>
      </c>
      <c r="CG117" s="56">
        <v>16121</v>
      </c>
      <c r="CH117" s="56">
        <v>16170</v>
      </c>
      <c r="CI117" s="56">
        <v>420</v>
      </c>
      <c r="CJ117" s="56">
        <v>1614</v>
      </c>
      <c r="CK117" s="56">
        <v>1062</v>
      </c>
      <c r="CL117" s="56">
        <v>4133</v>
      </c>
      <c r="CM117" s="56">
        <v>6809</v>
      </c>
      <c r="CN117" s="56">
        <v>285</v>
      </c>
      <c r="CO117" s="56">
        <v>7514</v>
      </c>
      <c r="CP117" s="56">
        <v>0</v>
      </c>
      <c r="CQ117" s="56">
        <v>196</v>
      </c>
      <c r="CR117" s="56">
        <v>60</v>
      </c>
      <c r="CS117" s="56">
        <v>625</v>
      </c>
      <c r="CT117" s="56">
        <v>881</v>
      </c>
      <c r="CU117" s="56">
        <v>881</v>
      </c>
      <c r="CV117" s="56">
        <v>2252</v>
      </c>
      <c r="CW117" s="56">
        <v>86</v>
      </c>
      <c r="CX117" s="56">
        <v>945</v>
      </c>
      <c r="CY117" s="56">
        <v>0</v>
      </c>
      <c r="CZ117" s="56">
        <v>0</v>
      </c>
      <c r="DA117" s="56">
        <v>0</v>
      </c>
      <c r="DB117" s="56">
        <v>5.5</v>
      </c>
      <c r="DC117" s="56">
        <v>26.9</v>
      </c>
      <c r="DD117" s="56">
        <v>32.4</v>
      </c>
      <c r="DE117" s="56">
        <v>255</v>
      </c>
      <c r="DF117" s="56">
        <v>3787</v>
      </c>
      <c r="DG117" s="56">
        <v>270425</v>
      </c>
      <c r="DH117" s="56">
        <v>90317</v>
      </c>
      <c r="DI117" s="56">
        <v>240705</v>
      </c>
      <c r="DJ117" s="56">
        <v>81154</v>
      </c>
      <c r="DK117" s="56">
        <v>682601</v>
      </c>
      <c r="DL117" s="56">
        <v>9058</v>
      </c>
      <c r="DM117" s="56">
        <v>3705</v>
      </c>
      <c r="DN117" s="56">
        <v>7605</v>
      </c>
      <c r="DO117" s="56">
        <v>20368</v>
      </c>
      <c r="DP117" s="56">
        <v>15502</v>
      </c>
      <c r="DQ117" s="56">
        <v>15582</v>
      </c>
      <c r="DR117" s="56">
        <v>12160</v>
      </c>
      <c r="DS117" s="56">
        <v>0</v>
      </c>
      <c r="DT117" s="56">
        <v>0</v>
      </c>
      <c r="DU117" s="56">
        <v>0</v>
      </c>
      <c r="DV117" s="56">
        <v>19028</v>
      </c>
      <c r="DW117" s="56">
        <v>16434</v>
      </c>
      <c r="DX117" s="56">
        <v>61</v>
      </c>
      <c r="DY117" s="56">
        <v>78</v>
      </c>
      <c r="DZ117" s="56">
        <v>88</v>
      </c>
      <c r="EA117" s="56">
        <v>61900</v>
      </c>
      <c r="EB117" s="56">
        <v>6350</v>
      </c>
      <c r="EC117" s="56" t="s">
        <v>778</v>
      </c>
      <c r="ED117" s="56">
        <v>28910</v>
      </c>
      <c r="EE117" s="56">
        <v>349</v>
      </c>
      <c r="EF117" s="56">
        <v>519922</v>
      </c>
      <c r="EG117" s="56" t="s">
        <v>558</v>
      </c>
      <c r="EH117" s="56" t="s">
        <v>56</v>
      </c>
      <c r="EI117" s="56">
        <v>5</v>
      </c>
      <c r="EJ117" s="56">
        <v>104276</v>
      </c>
      <c r="EK117" s="56">
        <v>42</v>
      </c>
      <c r="EL117" s="56">
        <v>21</v>
      </c>
      <c r="EM117" s="56">
        <v>875707.28</v>
      </c>
      <c r="EN117" s="56">
        <v>498136.87</v>
      </c>
      <c r="EO117" s="56">
        <v>3248.99</v>
      </c>
      <c r="EP117" s="56">
        <v>60741.760000000002</v>
      </c>
      <c r="EQ117" s="56">
        <v>35368.120000000003</v>
      </c>
      <c r="ER117" s="56">
        <v>29664.29</v>
      </c>
      <c r="ES117" s="56">
        <v>3661.3</v>
      </c>
      <c r="ET117" s="56">
        <v>5472.31</v>
      </c>
      <c r="EU117" s="56">
        <v>7632.28</v>
      </c>
      <c r="EV117" s="56">
        <v>1354.07</v>
      </c>
      <c r="EW117" s="56">
        <v>7850.6</v>
      </c>
      <c r="EX117" s="56">
        <v>11554.8</v>
      </c>
      <c r="EY117" s="56">
        <v>5552.72</v>
      </c>
      <c r="EZ117" s="56">
        <v>10129.08</v>
      </c>
      <c r="FA117" s="56">
        <v>0</v>
      </c>
      <c r="FB117" s="56">
        <v>0</v>
      </c>
      <c r="FC117" s="56">
        <v>0</v>
      </c>
      <c r="FD117" s="56">
        <v>16779.259999999998</v>
      </c>
      <c r="FE117" s="56">
        <v>2275.85</v>
      </c>
      <c r="FF117" s="56">
        <v>1749.37</v>
      </c>
      <c r="FG117" s="56">
        <v>203034.8</v>
      </c>
      <c r="FH117" s="56">
        <v>45182.99</v>
      </c>
      <c r="FI117" s="56">
        <v>175589</v>
      </c>
      <c r="FJ117" s="56">
        <v>3643</v>
      </c>
      <c r="FK117" s="56">
        <v>9364.5</v>
      </c>
      <c r="FL117" s="56">
        <v>0</v>
      </c>
      <c r="FM117" s="56">
        <v>1810658.44</v>
      </c>
      <c r="FN117" s="56">
        <v>27059.42</v>
      </c>
      <c r="FO117" s="56">
        <v>4311</v>
      </c>
      <c r="FP117" s="56">
        <v>11162.87</v>
      </c>
      <c r="FQ117" s="56">
        <v>11742.42</v>
      </c>
      <c r="FR117" s="56">
        <v>0</v>
      </c>
      <c r="FS117" s="56">
        <v>58290.82</v>
      </c>
      <c r="FT117" s="56">
        <v>0</v>
      </c>
      <c r="FU117" s="56">
        <v>144167.91000000003</v>
      </c>
      <c r="FV117" s="56">
        <v>0</v>
      </c>
      <c r="FW117" s="56">
        <v>256734.44000000003</v>
      </c>
      <c r="FX117" s="56">
        <v>1553924</v>
      </c>
      <c r="FY117" s="56">
        <v>0</v>
      </c>
      <c r="FZ117" s="56">
        <v>850100</v>
      </c>
      <c r="GA117" s="56">
        <v>461300</v>
      </c>
      <c r="GB117" s="56">
        <v>175600</v>
      </c>
      <c r="GC117" s="56">
        <v>240500</v>
      </c>
      <c r="GD117" s="56">
        <v>1727500</v>
      </c>
      <c r="GE117" s="56">
        <v>187900</v>
      </c>
      <c r="GF117" s="56">
        <v>1539600</v>
      </c>
      <c r="GG117" s="56">
        <v>0</v>
      </c>
      <c r="GH117" s="56">
        <v>0</v>
      </c>
      <c r="GI117" s="56">
        <v>0</v>
      </c>
      <c r="GJ117" s="56">
        <v>0</v>
      </c>
      <c r="GK117" s="56">
        <v>0</v>
      </c>
      <c r="GL117" s="56">
        <v>0</v>
      </c>
      <c r="GM117" s="56">
        <v>0</v>
      </c>
      <c r="GN117" s="56">
        <v>0</v>
      </c>
      <c r="GO117" s="56" t="s">
        <v>558</v>
      </c>
      <c r="GP117" s="56" t="s">
        <v>558</v>
      </c>
      <c r="GQ117" s="56" t="s">
        <v>558</v>
      </c>
      <c r="GR117" s="56" t="s">
        <v>7512</v>
      </c>
      <c r="GS117" s="56" t="s">
        <v>558</v>
      </c>
      <c r="GT117" s="56" t="s">
        <v>558</v>
      </c>
      <c r="GU117" s="56" t="s">
        <v>558</v>
      </c>
      <c r="GV117" s="56" t="s">
        <v>558</v>
      </c>
      <c r="GW117" s="56">
        <v>5</v>
      </c>
      <c r="GX117" s="56">
        <v>10</v>
      </c>
      <c r="GY117" s="56">
        <v>5</v>
      </c>
      <c r="GZ117" s="56">
        <v>9</v>
      </c>
      <c r="HA117" s="56">
        <v>1</v>
      </c>
      <c r="HB117" s="56">
        <v>0</v>
      </c>
      <c r="HD117" s="56">
        <f t="shared" si="3"/>
        <v>7514</v>
      </c>
      <c r="HE117" s="56">
        <f t="shared" si="4"/>
        <v>881</v>
      </c>
      <c r="HF117" s="56">
        <f t="shared" si="5"/>
        <v>20368</v>
      </c>
    </row>
    <row r="118" spans="1:214" ht="12.75" customHeight="1" x14ac:dyDescent="0.3">
      <c r="A118" s="56" t="s">
        <v>243</v>
      </c>
      <c r="B118" s="56">
        <v>7</v>
      </c>
      <c r="C118" s="56" t="s">
        <v>250</v>
      </c>
      <c r="D118" s="56" t="s">
        <v>3778</v>
      </c>
      <c r="E118" s="56" t="s">
        <v>944</v>
      </c>
      <c r="F118" s="56" t="s">
        <v>907</v>
      </c>
      <c r="G118" s="56">
        <v>49</v>
      </c>
      <c r="H118" s="56">
        <v>0</v>
      </c>
      <c r="I118" s="56" t="s">
        <v>6841</v>
      </c>
      <c r="J118" s="56" t="s">
        <v>39</v>
      </c>
      <c r="L118" s="56" t="s">
        <v>175</v>
      </c>
      <c r="M118" s="56">
        <v>1</v>
      </c>
      <c r="N118" s="56">
        <v>0</v>
      </c>
      <c r="O118" s="56">
        <v>1</v>
      </c>
      <c r="P118" s="56">
        <v>0</v>
      </c>
      <c r="Q118" s="56">
        <v>0</v>
      </c>
      <c r="R118" s="56">
        <v>2</v>
      </c>
      <c r="S118" s="56">
        <v>1</v>
      </c>
      <c r="T118" s="56">
        <v>0</v>
      </c>
      <c r="U118" s="56">
        <v>4</v>
      </c>
      <c r="V118" s="56">
        <v>0</v>
      </c>
      <c r="W118" s="56">
        <v>0</v>
      </c>
      <c r="X118" s="56">
        <v>0</v>
      </c>
      <c r="Y118" s="56">
        <v>0</v>
      </c>
      <c r="Z118" s="56">
        <v>0</v>
      </c>
      <c r="AA118" s="56">
        <v>9</v>
      </c>
      <c r="AB118" s="56">
        <v>0</v>
      </c>
      <c r="AC118" s="56">
        <v>0</v>
      </c>
      <c r="AD118" s="56">
        <v>0</v>
      </c>
      <c r="AE118" s="56">
        <v>0</v>
      </c>
      <c r="AF118" s="56">
        <v>0</v>
      </c>
      <c r="AG118" s="56">
        <v>0</v>
      </c>
      <c r="AH118" s="56">
        <v>0</v>
      </c>
      <c r="AI118" s="56">
        <v>0</v>
      </c>
      <c r="AJ118" s="56">
        <v>0</v>
      </c>
      <c r="AK118" s="56">
        <v>0</v>
      </c>
      <c r="AL118" s="56">
        <v>0</v>
      </c>
      <c r="AM118" s="56">
        <v>0</v>
      </c>
      <c r="AN118" s="56">
        <v>0</v>
      </c>
      <c r="AO118" s="56">
        <v>0</v>
      </c>
      <c r="AP118" s="56">
        <v>0</v>
      </c>
      <c r="AQ118" s="56">
        <v>1</v>
      </c>
      <c r="AR118" s="56">
        <v>0</v>
      </c>
      <c r="AS118" s="56">
        <v>1</v>
      </c>
      <c r="AT118" s="56">
        <v>0</v>
      </c>
      <c r="AU118" s="56">
        <v>0</v>
      </c>
      <c r="AV118" s="56">
        <v>2</v>
      </c>
      <c r="AW118" s="56">
        <v>1</v>
      </c>
      <c r="AX118" s="56">
        <v>0</v>
      </c>
      <c r="AY118" s="56">
        <v>4</v>
      </c>
      <c r="AZ118" s="56">
        <v>0</v>
      </c>
      <c r="BA118" s="56">
        <v>0</v>
      </c>
      <c r="BB118" s="56">
        <v>0</v>
      </c>
      <c r="BC118" s="56">
        <v>0</v>
      </c>
      <c r="BD118" s="56">
        <v>0</v>
      </c>
      <c r="BE118" s="56">
        <v>9</v>
      </c>
      <c r="BF118" s="56">
        <v>0.75251798561151084</v>
      </c>
      <c r="BG118" s="56">
        <v>0.24748201438848921</v>
      </c>
      <c r="BH118" s="56">
        <v>0</v>
      </c>
      <c r="BI118" s="56">
        <v>0</v>
      </c>
      <c r="BJ118" s="56" t="s">
        <v>3048</v>
      </c>
      <c r="BK118" s="56">
        <v>89208</v>
      </c>
      <c r="BL118" s="56" t="s">
        <v>3488</v>
      </c>
      <c r="BM118" s="56">
        <v>201865</v>
      </c>
      <c r="BN118" s="56">
        <v>82</v>
      </c>
      <c r="BO118" s="56">
        <v>140608</v>
      </c>
      <c r="BP118" s="56">
        <v>101154</v>
      </c>
      <c r="BQ118" s="56">
        <v>9</v>
      </c>
      <c r="BR118" s="56" t="s">
        <v>558</v>
      </c>
      <c r="BS118" s="56">
        <v>151941</v>
      </c>
      <c r="BT118" s="56">
        <v>1415</v>
      </c>
      <c r="BU118" s="56">
        <v>45089</v>
      </c>
      <c r="BV118" s="56">
        <v>31932</v>
      </c>
      <c r="BW118" s="56">
        <v>57101</v>
      </c>
      <c r="BX118" s="56">
        <v>14789</v>
      </c>
      <c r="BY118" s="56">
        <v>148911</v>
      </c>
      <c r="BZ118" s="56">
        <v>0</v>
      </c>
      <c r="CA118" s="56">
        <v>150326</v>
      </c>
      <c r="CB118" s="56">
        <v>25</v>
      </c>
      <c r="CC118" s="56">
        <v>5203</v>
      </c>
      <c r="CD118" s="56">
        <v>1242</v>
      </c>
      <c r="CE118" s="56">
        <v>8874</v>
      </c>
      <c r="CF118" s="56">
        <v>1365</v>
      </c>
      <c r="CG118" s="56">
        <v>16684</v>
      </c>
      <c r="CH118" s="56">
        <v>16709</v>
      </c>
      <c r="CI118" s="56">
        <v>0</v>
      </c>
      <c r="CJ118" s="56">
        <v>4889</v>
      </c>
      <c r="CK118" s="56">
        <v>1509</v>
      </c>
      <c r="CL118" s="56">
        <v>199</v>
      </c>
      <c r="CM118" s="56">
        <v>6597</v>
      </c>
      <c r="CN118" s="56">
        <v>0</v>
      </c>
      <c r="CO118" s="56">
        <v>6597</v>
      </c>
      <c r="CP118" s="56">
        <v>0</v>
      </c>
      <c r="CQ118" s="56">
        <v>196</v>
      </c>
      <c r="CR118" s="56">
        <v>12</v>
      </c>
      <c r="CS118" s="56">
        <v>0</v>
      </c>
      <c r="CT118" s="56">
        <v>208</v>
      </c>
      <c r="CU118" s="56">
        <v>208</v>
      </c>
      <c r="CV118" s="56">
        <v>1227</v>
      </c>
      <c r="CW118" s="56">
        <v>1645</v>
      </c>
      <c r="CX118" s="56">
        <v>273</v>
      </c>
      <c r="CY118" s="56">
        <v>0</v>
      </c>
      <c r="CZ118" s="56">
        <v>0</v>
      </c>
      <c r="DA118" s="56">
        <v>69</v>
      </c>
      <c r="DB118" s="56">
        <v>5.5</v>
      </c>
      <c r="DC118" s="56">
        <v>17.899999999999999</v>
      </c>
      <c r="DD118" s="56">
        <v>23.4</v>
      </c>
      <c r="DE118" s="56">
        <v>101</v>
      </c>
      <c r="DF118" s="56">
        <v>2624</v>
      </c>
      <c r="DG118" s="56">
        <v>131896</v>
      </c>
      <c r="DH118" s="56">
        <v>36532</v>
      </c>
      <c r="DI118" s="56">
        <v>104478</v>
      </c>
      <c r="DJ118" s="56">
        <v>17231</v>
      </c>
      <c r="DK118" s="56">
        <v>290137</v>
      </c>
      <c r="DL118" s="56">
        <v>8737</v>
      </c>
      <c r="DM118" s="56">
        <v>1206</v>
      </c>
      <c r="DN118" s="56">
        <v>98</v>
      </c>
      <c r="DO118" s="56">
        <v>10041</v>
      </c>
      <c r="DP118" s="56">
        <v>4982</v>
      </c>
      <c r="DQ118" s="56">
        <v>6189</v>
      </c>
      <c r="DR118" s="56">
        <v>3753</v>
      </c>
      <c r="DS118" s="56">
        <v>0</v>
      </c>
      <c r="DT118" s="56">
        <v>0</v>
      </c>
      <c r="DU118" s="56">
        <v>98</v>
      </c>
      <c r="DV118" s="56">
        <v>24076</v>
      </c>
      <c r="DW118" s="56" t="s">
        <v>558</v>
      </c>
      <c r="DX118" s="56">
        <v>53</v>
      </c>
      <c r="DY118" s="56">
        <v>72</v>
      </c>
      <c r="DZ118" s="56">
        <v>83</v>
      </c>
      <c r="EA118" s="56">
        <v>67378</v>
      </c>
      <c r="EB118" s="56">
        <v>3714</v>
      </c>
      <c r="EC118" s="56" t="s">
        <v>778</v>
      </c>
      <c r="ED118" s="56">
        <v>18099</v>
      </c>
      <c r="EE118" s="56">
        <v>71</v>
      </c>
      <c r="EF118" s="56">
        <v>374532</v>
      </c>
      <c r="EG118" s="56">
        <v>136315</v>
      </c>
      <c r="EH118" s="56" t="s">
        <v>778</v>
      </c>
      <c r="EI118" s="56">
        <v>0</v>
      </c>
      <c r="EJ118" s="56">
        <v>354709</v>
      </c>
      <c r="EK118" s="56">
        <v>10</v>
      </c>
      <c r="EL118" s="56">
        <v>7</v>
      </c>
      <c r="EM118" s="56">
        <v>694121</v>
      </c>
      <c r="EN118" s="56">
        <v>2754</v>
      </c>
      <c r="EO118" s="56">
        <v>91</v>
      </c>
      <c r="EP118" s="56">
        <v>31147</v>
      </c>
      <c r="EQ118" s="56">
        <v>14635.89</v>
      </c>
      <c r="ER118" s="56">
        <v>18810</v>
      </c>
      <c r="ES118" s="56">
        <v>10405</v>
      </c>
      <c r="ET118" s="56">
        <v>1200</v>
      </c>
      <c r="EU118" s="56">
        <v>8002</v>
      </c>
      <c r="EV118" s="56">
        <v>1942</v>
      </c>
      <c r="EW118" s="56">
        <v>0</v>
      </c>
      <c r="EX118" s="56">
        <v>10812</v>
      </c>
      <c r="EY118" s="56">
        <v>12013</v>
      </c>
      <c r="EZ118" s="56">
        <v>2050</v>
      </c>
      <c r="FA118" s="56">
        <v>0</v>
      </c>
      <c r="FB118" s="56">
        <v>0</v>
      </c>
      <c r="FC118" s="56">
        <v>0</v>
      </c>
      <c r="FD118" s="56">
        <v>19170</v>
      </c>
      <c r="FE118" s="56">
        <v>5765</v>
      </c>
      <c r="FF118" s="56" t="s">
        <v>558</v>
      </c>
      <c r="FG118" s="56" t="s">
        <v>558</v>
      </c>
      <c r="FH118" s="56" t="s">
        <v>558</v>
      </c>
      <c r="FI118" s="56">
        <v>258538</v>
      </c>
      <c r="FJ118" s="56">
        <v>5446</v>
      </c>
      <c r="FK118" s="56" t="s">
        <v>558</v>
      </c>
      <c r="FL118" s="56">
        <v>694030</v>
      </c>
      <c r="FM118" s="56" t="s">
        <v>558</v>
      </c>
      <c r="FN118" s="56" t="s">
        <v>558</v>
      </c>
      <c r="FO118" s="56" t="s">
        <v>558</v>
      </c>
      <c r="FP118" s="56" t="s">
        <v>558</v>
      </c>
      <c r="FQ118" s="56">
        <v>3740</v>
      </c>
      <c r="FR118" s="56" t="s">
        <v>558</v>
      </c>
      <c r="FS118" s="56">
        <v>10</v>
      </c>
      <c r="FT118" s="56" t="s">
        <v>558</v>
      </c>
      <c r="FU118" s="56">
        <v>52960</v>
      </c>
      <c r="FV118" s="56" t="s">
        <v>558</v>
      </c>
      <c r="FW118" s="56" t="s">
        <v>558</v>
      </c>
      <c r="FX118" s="56" t="s">
        <v>558</v>
      </c>
      <c r="FY118" s="56" t="s">
        <v>558</v>
      </c>
      <c r="FZ118" s="56">
        <v>672790</v>
      </c>
      <c r="GA118" s="56">
        <v>0</v>
      </c>
      <c r="GB118" s="56">
        <v>202530</v>
      </c>
      <c r="GC118" s="56">
        <v>634010</v>
      </c>
      <c r="GD118" s="56">
        <v>1509330</v>
      </c>
      <c r="GE118" s="56">
        <v>56710</v>
      </c>
      <c r="GF118" s="56">
        <v>1452620</v>
      </c>
      <c r="GG118" s="56" t="s">
        <v>558</v>
      </c>
      <c r="GH118" s="56" t="s">
        <v>558</v>
      </c>
      <c r="GI118" s="56" t="s">
        <v>558</v>
      </c>
      <c r="GJ118" s="56" t="s">
        <v>558</v>
      </c>
      <c r="GK118" s="56" t="s">
        <v>558</v>
      </c>
      <c r="GL118" s="56" t="s">
        <v>558</v>
      </c>
      <c r="GM118" s="56" t="s">
        <v>558</v>
      </c>
      <c r="GN118" s="56" t="s">
        <v>558</v>
      </c>
      <c r="GO118" s="56" t="s">
        <v>558</v>
      </c>
      <c r="GP118" s="56" t="s">
        <v>6907</v>
      </c>
      <c r="GQ118" s="56" t="s">
        <v>558</v>
      </c>
      <c r="GR118" s="56" t="s">
        <v>558</v>
      </c>
      <c r="GS118" s="56" t="s">
        <v>558</v>
      </c>
      <c r="GT118" s="56" t="s">
        <v>558</v>
      </c>
      <c r="GU118" s="56" t="s">
        <v>558</v>
      </c>
      <c r="GV118" s="56" t="s">
        <v>558</v>
      </c>
      <c r="GW118" s="56">
        <v>9</v>
      </c>
      <c r="GX118" s="56">
        <v>0</v>
      </c>
      <c r="GY118" s="56">
        <v>5</v>
      </c>
      <c r="GZ118" s="56">
        <v>4</v>
      </c>
      <c r="HA118" s="56">
        <v>0</v>
      </c>
      <c r="HB118" s="56">
        <v>0</v>
      </c>
      <c r="HD118" s="56">
        <f t="shared" si="3"/>
        <v>6597</v>
      </c>
      <c r="HE118" s="56">
        <f t="shared" si="4"/>
        <v>208</v>
      </c>
      <c r="HF118" s="56">
        <f t="shared" si="5"/>
        <v>10041</v>
      </c>
    </row>
    <row r="119" spans="1:214" ht="12.75" customHeight="1" x14ac:dyDescent="0.3">
      <c r="A119" s="56" t="s">
        <v>243</v>
      </c>
      <c r="B119" s="56">
        <v>8</v>
      </c>
      <c r="C119" s="56" t="s">
        <v>250</v>
      </c>
      <c r="D119" s="56" t="s">
        <v>3779</v>
      </c>
      <c r="E119" s="56" t="s">
        <v>945</v>
      </c>
      <c r="F119" s="56" t="s">
        <v>907</v>
      </c>
      <c r="G119" s="56">
        <v>49</v>
      </c>
      <c r="H119" s="56">
        <v>0</v>
      </c>
      <c r="I119" s="56" t="s">
        <v>6841</v>
      </c>
      <c r="J119" s="56" t="s">
        <v>39</v>
      </c>
      <c r="L119" s="56" t="s">
        <v>177</v>
      </c>
      <c r="M119" s="56">
        <v>0</v>
      </c>
      <c r="N119" s="56">
        <v>0</v>
      </c>
      <c r="O119" s="56">
        <v>0</v>
      </c>
      <c r="P119" s="56">
        <v>1</v>
      </c>
      <c r="Q119" s="56">
        <v>0</v>
      </c>
      <c r="R119" s="56">
        <v>2</v>
      </c>
      <c r="S119" s="56">
        <v>1</v>
      </c>
      <c r="T119" s="56">
        <v>1</v>
      </c>
      <c r="U119" s="56">
        <v>1</v>
      </c>
      <c r="V119" s="56">
        <v>3</v>
      </c>
      <c r="W119" s="56">
        <v>1</v>
      </c>
      <c r="X119" s="56">
        <v>0</v>
      </c>
      <c r="Y119" s="56">
        <v>0</v>
      </c>
      <c r="Z119" s="56">
        <v>0</v>
      </c>
      <c r="AA119" s="56">
        <v>10</v>
      </c>
      <c r="AB119" s="56">
        <v>0</v>
      </c>
      <c r="AC119" s="56">
        <v>0</v>
      </c>
      <c r="AD119" s="56">
        <v>0</v>
      </c>
      <c r="AE119" s="56">
        <v>0</v>
      </c>
      <c r="AF119" s="56">
        <v>0</v>
      </c>
      <c r="AG119" s="56">
        <v>0</v>
      </c>
      <c r="AH119" s="56">
        <v>0</v>
      </c>
      <c r="AI119" s="56">
        <v>0</v>
      </c>
      <c r="AJ119" s="56">
        <v>0</v>
      </c>
      <c r="AK119" s="56">
        <v>0</v>
      </c>
      <c r="AL119" s="56">
        <v>0</v>
      </c>
      <c r="AM119" s="56">
        <v>0</v>
      </c>
      <c r="AN119" s="56">
        <v>0</v>
      </c>
      <c r="AO119" s="56">
        <v>0</v>
      </c>
      <c r="AP119" s="56">
        <v>0</v>
      </c>
      <c r="AQ119" s="56">
        <v>0</v>
      </c>
      <c r="AR119" s="56">
        <v>0</v>
      </c>
      <c r="AS119" s="56">
        <v>0</v>
      </c>
      <c r="AT119" s="56">
        <v>1</v>
      </c>
      <c r="AU119" s="56">
        <v>0</v>
      </c>
      <c r="AV119" s="56">
        <v>2</v>
      </c>
      <c r="AW119" s="56">
        <v>1</v>
      </c>
      <c r="AX119" s="56">
        <v>1</v>
      </c>
      <c r="AY119" s="56">
        <v>1</v>
      </c>
      <c r="AZ119" s="56">
        <v>3</v>
      </c>
      <c r="BA119" s="56">
        <v>1</v>
      </c>
      <c r="BB119" s="56">
        <v>0</v>
      </c>
      <c r="BC119" s="56">
        <v>0</v>
      </c>
      <c r="BD119" s="56">
        <v>0</v>
      </c>
      <c r="BE119" s="56">
        <v>10</v>
      </c>
      <c r="BF119" s="56">
        <v>0.91984732824427484</v>
      </c>
      <c r="BG119" s="56">
        <v>8.0152671755725186E-2</v>
      </c>
      <c r="BH119" s="56">
        <v>0</v>
      </c>
      <c r="BI119" s="56">
        <v>0</v>
      </c>
      <c r="BJ119" s="56" t="s">
        <v>3312</v>
      </c>
      <c r="BK119" s="56">
        <v>103450</v>
      </c>
      <c r="BL119" s="56" t="s">
        <v>3312</v>
      </c>
      <c r="BM119" s="56">
        <v>378045</v>
      </c>
      <c r="BN119" s="56">
        <v>153</v>
      </c>
      <c r="BO119" s="56">
        <v>257504</v>
      </c>
      <c r="BP119" s="56">
        <v>61749</v>
      </c>
      <c r="BQ119" s="56">
        <v>9</v>
      </c>
      <c r="BR119" s="56" t="s">
        <v>558</v>
      </c>
      <c r="BS119" s="56">
        <v>155344</v>
      </c>
      <c r="BT119" s="56">
        <v>9930</v>
      </c>
      <c r="BU119" s="56" t="s">
        <v>558</v>
      </c>
      <c r="BV119" s="56" t="s">
        <v>558</v>
      </c>
      <c r="BW119" s="56" t="s">
        <v>558</v>
      </c>
      <c r="BX119" s="56" t="s">
        <v>558</v>
      </c>
      <c r="BY119" s="56" t="s">
        <v>558</v>
      </c>
      <c r="BZ119" s="56" t="s">
        <v>558</v>
      </c>
      <c r="CA119" s="56" t="s">
        <v>558</v>
      </c>
      <c r="CB119" s="56">
        <v>550</v>
      </c>
      <c r="CC119" s="56" t="s">
        <v>558</v>
      </c>
      <c r="CD119" s="56" t="s">
        <v>558</v>
      </c>
      <c r="CE119" s="56" t="s">
        <v>558</v>
      </c>
      <c r="CF119" s="56" t="s">
        <v>558</v>
      </c>
      <c r="CG119" s="56" t="s">
        <v>558</v>
      </c>
      <c r="CH119" s="56" t="s">
        <v>558</v>
      </c>
      <c r="CI119" s="56">
        <v>0</v>
      </c>
      <c r="CJ119" s="56">
        <v>4084</v>
      </c>
      <c r="CK119" s="56">
        <v>318</v>
      </c>
      <c r="CL119" s="56">
        <v>7414</v>
      </c>
      <c r="CM119" s="56">
        <v>11816</v>
      </c>
      <c r="CN119" s="56" t="s">
        <v>558</v>
      </c>
      <c r="CO119" s="56" t="s">
        <v>558</v>
      </c>
      <c r="CP119" s="56">
        <v>0</v>
      </c>
      <c r="CQ119" s="56">
        <v>247</v>
      </c>
      <c r="CR119" s="56">
        <v>29</v>
      </c>
      <c r="CS119" s="56">
        <v>279</v>
      </c>
      <c r="CT119" s="56">
        <v>555</v>
      </c>
      <c r="CU119" s="56">
        <v>555</v>
      </c>
      <c r="CV119" s="56">
        <v>12</v>
      </c>
      <c r="CW119" s="56">
        <v>3577</v>
      </c>
      <c r="CX119" s="56">
        <v>0</v>
      </c>
      <c r="CY119" s="56">
        <v>0</v>
      </c>
      <c r="CZ119" s="56">
        <v>0</v>
      </c>
      <c r="DA119" s="56">
        <v>0</v>
      </c>
      <c r="DB119" s="56">
        <v>3</v>
      </c>
      <c r="DC119" s="56">
        <v>25</v>
      </c>
      <c r="DD119" s="56">
        <v>28</v>
      </c>
      <c r="DE119" s="56">
        <v>83</v>
      </c>
      <c r="DF119" s="56">
        <v>2028</v>
      </c>
      <c r="DG119" s="56" t="s">
        <v>558</v>
      </c>
      <c r="DH119" s="56" t="s">
        <v>558</v>
      </c>
      <c r="DI119" s="56" t="s">
        <v>558</v>
      </c>
      <c r="DJ119" s="56" t="s">
        <v>558</v>
      </c>
      <c r="DK119" s="56" t="s">
        <v>558</v>
      </c>
      <c r="DL119" s="56">
        <v>7038</v>
      </c>
      <c r="DM119" s="56">
        <v>212</v>
      </c>
      <c r="DN119" s="56">
        <v>5109</v>
      </c>
      <c r="DO119" s="56">
        <v>12359</v>
      </c>
      <c r="DP119" s="56">
        <v>0</v>
      </c>
      <c r="DQ119" s="56">
        <v>7655</v>
      </c>
      <c r="DR119" s="56">
        <v>0</v>
      </c>
      <c r="DS119" s="56">
        <v>0</v>
      </c>
      <c r="DT119" s="56">
        <v>0</v>
      </c>
      <c r="DU119" s="56">
        <v>0</v>
      </c>
      <c r="DV119" s="56">
        <v>42845</v>
      </c>
      <c r="DW119" s="56">
        <v>19406</v>
      </c>
      <c r="DX119" s="56">
        <v>53</v>
      </c>
      <c r="DY119" s="56">
        <v>79</v>
      </c>
      <c r="DZ119" s="56">
        <v>86</v>
      </c>
      <c r="EA119" s="56">
        <v>52000</v>
      </c>
      <c r="EB119" s="56" t="s">
        <v>558</v>
      </c>
      <c r="EC119" s="56" t="s">
        <v>56</v>
      </c>
      <c r="ED119" s="56">
        <v>25029</v>
      </c>
      <c r="EE119" s="56">
        <v>155</v>
      </c>
      <c r="EF119" s="56">
        <v>659818</v>
      </c>
      <c r="EG119" s="56">
        <v>0</v>
      </c>
      <c r="EH119" s="56" t="s">
        <v>56</v>
      </c>
      <c r="EI119" s="56">
        <v>10</v>
      </c>
      <c r="EJ119" s="56">
        <v>68893</v>
      </c>
      <c r="EK119" s="56">
        <v>25</v>
      </c>
      <c r="EL119" s="56">
        <v>14</v>
      </c>
      <c r="EM119" s="56">
        <v>871887.39999999991</v>
      </c>
      <c r="EN119" s="56">
        <v>266628</v>
      </c>
      <c r="EO119" s="56">
        <v>1960.56</v>
      </c>
      <c r="EP119" s="56">
        <v>21763.96</v>
      </c>
      <c r="EQ119" s="56">
        <v>13922.47</v>
      </c>
      <c r="ER119" s="56">
        <v>22898.99</v>
      </c>
      <c r="ES119" s="56">
        <v>4267.9399999999996</v>
      </c>
      <c r="ET119" s="56">
        <v>4119.92</v>
      </c>
      <c r="EU119" s="56">
        <v>10178</v>
      </c>
      <c r="EV119" s="56">
        <v>350</v>
      </c>
      <c r="EW119" s="56">
        <v>2422.23</v>
      </c>
      <c r="EX119" s="56">
        <v>11035</v>
      </c>
      <c r="EY119" s="56">
        <v>12075.6</v>
      </c>
      <c r="EZ119" s="56">
        <v>0</v>
      </c>
      <c r="FA119" s="56">
        <v>0</v>
      </c>
      <c r="FB119" s="56">
        <v>0</v>
      </c>
      <c r="FC119" s="56">
        <v>0</v>
      </c>
      <c r="FD119" s="56">
        <v>0</v>
      </c>
      <c r="FE119" s="56">
        <v>0</v>
      </c>
      <c r="FF119" s="56">
        <v>0</v>
      </c>
      <c r="FG119" s="56">
        <v>104994.67</v>
      </c>
      <c r="FH119" s="56">
        <v>0</v>
      </c>
      <c r="FI119" s="56">
        <v>64279</v>
      </c>
      <c r="FJ119" s="56">
        <v>5724</v>
      </c>
      <c r="FK119" s="56">
        <v>135832</v>
      </c>
      <c r="FL119" s="56">
        <v>0</v>
      </c>
      <c r="FM119" s="56">
        <v>1449345.0699999998</v>
      </c>
      <c r="FN119" s="56">
        <v>11325</v>
      </c>
      <c r="FO119" s="56">
        <v>135</v>
      </c>
      <c r="FP119" s="56">
        <v>4649</v>
      </c>
      <c r="FQ119" s="56">
        <v>970</v>
      </c>
      <c r="FR119" s="56">
        <v>0</v>
      </c>
      <c r="FS119" s="56">
        <v>4427</v>
      </c>
      <c r="FT119" s="56">
        <v>0</v>
      </c>
      <c r="FU119" s="56">
        <v>45459</v>
      </c>
      <c r="FV119" s="56">
        <v>103000</v>
      </c>
      <c r="FW119" s="56">
        <v>169965</v>
      </c>
      <c r="FX119" s="56">
        <v>1279380.0699999998</v>
      </c>
      <c r="FY119" s="56">
        <v>142038</v>
      </c>
      <c r="FZ119" s="56">
        <v>1032055.9398588133</v>
      </c>
      <c r="GA119" s="56">
        <v>296111</v>
      </c>
      <c r="GB119" s="56">
        <v>169273</v>
      </c>
      <c r="GC119" s="56" t="s">
        <v>558</v>
      </c>
      <c r="GD119" s="56" t="s">
        <v>558</v>
      </c>
      <c r="GE119" s="56">
        <v>169965</v>
      </c>
      <c r="GF119" s="56" t="s">
        <v>558</v>
      </c>
      <c r="GG119" s="56">
        <v>142038</v>
      </c>
      <c r="GH119" s="56">
        <v>0</v>
      </c>
      <c r="GI119" s="56">
        <v>0</v>
      </c>
      <c r="GJ119" s="56">
        <v>0</v>
      </c>
      <c r="GK119" s="56">
        <v>0</v>
      </c>
      <c r="GL119" s="56">
        <v>0</v>
      </c>
      <c r="GM119" s="56">
        <v>0</v>
      </c>
      <c r="GN119" s="56">
        <v>0</v>
      </c>
      <c r="GO119" s="56" t="s">
        <v>7513</v>
      </c>
      <c r="GP119" s="56" t="s">
        <v>558</v>
      </c>
      <c r="GQ119" s="56" t="s">
        <v>7514</v>
      </c>
      <c r="GR119" s="56" t="s">
        <v>7515</v>
      </c>
      <c r="GS119" s="56" t="s">
        <v>558</v>
      </c>
      <c r="GT119" s="56" t="s">
        <v>558</v>
      </c>
      <c r="GU119" s="56" t="s">
        <v>558</v>
      </c>
      <c r="GV119" s="56" t="s">
        <v>7516</v>
      </c>
      <c r="GW119" s="56">
        <v>10</v>
      </c>
      <c r="GX119" s="56">
        <v>0</v>
      </c>
      <c r="GY119" s="56">
        <v>9</v>
      </c>
      <c r="GZ119" s="56">
        <v>1</v>
      </c>
      <c r="HA119" s="56">
        <v>0</v>
      </c>
      <c r="HB119" s="56">
        <v>0</v>
      </c>
      <c r="HD119" s="56" t="str">
        <f t="shared" si="3"/>
        <v>..</v>
      </c>
      <c r="HE119" s="56">
        <f t="shared" si="4"/>
        <v>555</v>
      </c>
      <c r="HF119" s="56">
        <f t="shared" si="5"/>
        <v>12359</v>
      </c>
    </row>
    <row r="120" spans="1:214" ht="12.75" customHeight="1" x14ac:dyDescent="0.3">
      <c r="A120" s="56" t="s">
        <v>243</v>
      </c>
      <c r="B120" s="56">
        <v>9</v>
      </c>
      <c r="C120" s="56" t="s">
        <v>250</v>
      </c>
      <c r="D120" s="56" t="s">
        <v>3780</v>
      </c>
      <c r="E120" s="56" t="s">
        <v>3781</v>
      </c>
      <c r="F120" s="56" t="s">
        <v>907</v>
      </c>
      <c r="G120" s="56">
        <v>28.25</v>
      </c>
      <c r="H120" s="56">
        <v>0</v>
      </c>
      <c r="I120" s="56" t="s">
        <v>810</v>
      </c>
      <c r="J120" s="56" t="s">
        <v>40</v>
      </c>
      <c r="L120" s="56" t="s">
        <v>566</v>
      </c>
      <c r="M120" s="56">
        <v>0</v>
      </c>
      <c r="N120" s="56">
        <v>0</v>
      </c>
      <c r="O120" s="56">
        <v>0</v>
      </c>
      <c r="P120" s="56">
        <v>0</v>
      </c>
      <c r="Q120" s="56">
        <v>1</v>
      </c>
      <c r="R120" s="56">
        <v>1</v>
      </c>
      <c r="S120" s="56">
        <v>2</v>
      </c>
      <c r="T120" s="56">
        <v>0</v>
      </c>
      <c r="U120" s="56">
        <v>0</v>
      </c>
      <c r="V120" s="56">
        <v>0</v>
      </c>
      <c r="W120" s="56">
        <v>0</v>
      </c>
      <c r="X120" s="56">
        <v>0</v>
      </c>
      <c r="Y120" s="56">
        <v>0</v>
      </c>
      <c r="Z120" s="56">
        <v>0</v>
      </c>
      <c r="AA120" s="56">
        <v>4</v>
      </c>
      <c r="AB120" s="56">
        <v>0</v>
      </c>
      <c r="AC120" s="56">
        <v>0</v>
      </c>
      <c r="AD120" s="56">
        <v>0</v>
      </c>
      <c r="AE120" s="56">
        <v>0</v>
      </c>
      <c r="AF120" s="56">
        <v>0</v>
      </c>
      <c r="AG120" s="56">
        <v>0</v>
      </c>
      <c r="AH120" s="56">
        <v>0</v>
      </c>
      <c r="AI120" s="56">
        <v>0</v>
      </c>
      <c r="AJ120" s="56">
        <v>0</v>
      </c>
      <c r="AK120" s="56">
        <v>0</v>
      </c>
      <c r="AL120" s="56">
        <v>0</v>
      </c>
      <c r="AM120" s="56">
        <v>0</v>
      </c>
      <c r="AN120" s="56">
        <v>0</v>
      </c>
      <c r="AO120" s="56">
        <v>0</v>
      </c>
      <c r="AP120" s="56">
        <v>0</v>
      </c>
      <c r="AQ120" s="56">
        <v>0</v>
      </c>
      <c r="AR120" s="56">
        <v>0</v>
      </c>
      <c r="AS120" s="56">
        <v>0</v>
      </c>
      <c r="AT120" s="56">
        <v>0</v>
      </c>
      <c r="AU120" s="56">
        <v>1</v>
      </c>
      <c r="AV120" s="56">
        <v>1</v>
      </c>
      <c r="AW120" s="56">
        <v>2</v>
      </c>
      <c r="AX120" s="56">
        <v>0</v>
      </c>
      <c r="AY120" s="56">
        <v>0</v>
      </c>
      <c r="AZ120" s="56">
        <v>0</v>
      </c>
      <c r="BA120" s="56">
        <v>0</v>
      </c>
      <c r="BB120" s="56">
        <v>0</v>
      </c>
      <c r="BC120" s="56">
        <v>0</v>
      </c>
      <c r="BD120" s="56">
        <v>0</v>
      </c>
      <c r="BE120" s="56">
        <v>4</v>
      </c>
      <c r="BF120" s="56">
        <v>1</v>
      </c>
      <c r="BG120" s="56">
        <v>0</v>
      </c>
      <c r="BH120" s="56">
        <v>0</v>
      </c>
      <c r="BI120" s="56">
        <v>0</v>
      </c>
      <c r="BJ120" s="56" t="s">
        <v>3321</v>
      </c>
      <c r="BK120" s="56">
        <v>90463</v>
      </c>
      <c r="BL120" s="56" t="s">
        <v>3321</v>
      </c>
      <c r="BM120" s="56">
        <v>198386</v>
      </c>
      <c r="BN120" s="56">
        <v>90</v>
      </c>
      <c r="BO120" s="56">
        <v>176900</v>
      </c>
      <c r="BP120" s="56">
        <v>35070.26</v>
      </c>
      <c r="BQ120" s="56">
        <v>4</v>
      </c>
      <c r="BR120" s="56">
        <v>37033.342463666668</v>
      </c>
      <c r="BS120" s="56">
        <v>138821</v>
      </c>
      <c r="BT120" s="56">
        <v>8554</v>
      </c>
      <c r="BU120" s="56">
        <v>47787</v>
      </c>
      <c r="BV120" s="56">
        <v>58405</v>
      </c>
      <c r="BW120" s="56">
        <v>22240</v>
      </c>
      <c r="BX120" s="56">
        <v>6117</v>
      </c>
      <c r="BY120" s="56">
        <v>134549</v>
      </c>
      <c r="BZ120" s="56">
        <v>0</v>
      </c>
      <c r="CA120" s="56">
        <v>143103</v>
      </c>
      <c r="CB120" s="56">
        <v>5</v>
      </c>
      <c r="CC120" s="56">
        <v>2975</v>
      </c>
      <c r="CD120" s="56">
        <v>1095</v>
      </c>
      <c r="CE120" s="56">
        <v>1042</v>
      </c>
      <c r="CF120" s="56">
        <v>250</v>
      </c>
      <c r="CG120" s="56">
        <v>5362</v>
      </c>
      <c r="CH120" s="56">
        <v>5367</v>
      </c>
      <c r="CI120" s="56">
        <v>0</v>
      </c>
      <c r="CJ120" s="56">
        <v>2478</v>
      </c>
      <c r="CK120" s="56">
        <v>541</v>
      </c>
      <c r="CL120" s="56">
        <v>6213</v>
      </c>
      <c r="CM120" s="56">
        <v>9232</v>
      </c>
      <c r="CN120" s="56">
        <v>0</v>
      </c>
      <c r="CO120" s="56">
        <v>9232</v>
      </c>
      <c r="CP120" s="56">
        <v>0</v>
      </c>
      <c r="CQ120" s="56">
        <v>166</v>
      </c>
      <c r="CR120" s="56">
        <v>71</v>
      </c>
      <c r="CS120" s="56">
        <v>780</v>
      </c>
      <c r="CT120" s="56">
        <v>1017</v>
      </c>
      <c r="CU120" s="56">
        <v>1017</v>
      </c>
      <c r="CV120" s="56">
        <v>4122</v>
      </c>
      <c r="CW120" s="56">
        <v>44</v>
      </c>
      <c r="CX120" s="56">
        <v>868</v>
      </c>
      <c r="CY120" s="56">
        <v>0</v>
      </c>
      <c r="CZ120" s="56">
        <v>0</v>
      </c>
      <c r="DA120" s="56">
        <v>0</v>
      </c>
      <c r="DB120" s="56" t="s">
        <v>558</v>
      </c>
      <c r="DC120" s="56">
        <v>24</v>
      </c>
      <c r="DD120" s="56" t="s">
        <v>558</v>
      </c>
      <c r="DE120" s="56">
        <v>64</v>
      </c>
      <c r="DF120" s="56">
        <v>3238</v>
      </c>
      <c r="DG120" s="56">
        <v>186072</v>
      </c>
      <c r="DH120" s="56">
        <v>51029</v>
      </c>
      <c r="DI120" s="56">
        <v>73800</v>
      </c>
      <c r="DJ120" s="56">
        <v>8733</v>
      </c>
      <c r="DK120" s="56">
        <v>319634</v>
      </c>
      <c r="DL120" s="56">
        <v>9360</v>
      </c>
      <c r="DM120" s="56">
        <v>1121</v>
      </c>
      <c r="DN120" s="56">
        <v>9134</v>
      </c>
      <c r="DO120" s="56">
        <v>19615</v>
      </c>
      <c r="DP120" s="56">
        <v>12517</v>
      </c>
      <c r="DQ120" s="56">
        <v>341</v>
      </c>
      <c r="DR120" s="56">
        <v>4952</v>
      </c>
      <c r="DS120" s="56">
        <v>0</v>
      </c>
      <c r="DT120" s="56">
        <v>0</v>
      </c>
      <c r="DU120" s="56">
        <v>0</v>
      </c>
      <c r="DV120" s="56">
        <v>10969</v>
      </c>
      <c r="DW120" s="56">
        <v>4072</v>
      </c>
      <c r="DX120" s="56">
        <v>53</v>
      </c>
      <c r="DY120" s="56">
        <v>73</v>
      </c>
      <c r="DZ120" s="56">
        <v>87</v>
      </c>
      <c r="EA120" s="56" t="s">
        <v>558</v>
      </c>
      <c r="EB120" s="56" t="s">
        <v>558</v>
      </c>
      <c r="EC120" s="56" t="s">
        <v>558</v>
      </c>
      <c r="ED120" s="56">
        <v>12824</v>
      </c>
      <c r="EE120" s="56">
        <v>160</v>
      </c>
      <c r="EF120" s="56" t="s">
        <v>558</v>
      </c>
      <c r="EG120" s="56" t="s">
        <v>558</v>
      </c>
      <c r="EH120" s="56" t="s">
        <v>56</v>
      </c>
      <c r="EI120" s="56">
        <v>4</v>
      </c>
      <c r="EJ120" s="56">
        <v>159095</v>
      </c>
      <c r="EK120" s="56">
        <v>0</v>
      </c>
      <c r="EL120" s="56">
        <v>3</v>
      </c>
      <c r="EM120" s="56">
        <v>714777</v>
      </c>
      <c r="EN120" s="56">
        <v>84566</v>
      </c>
      <c r="EO120" s="56">
        <v>999</v>
      </c>
      <c r="EP120" s="56" t="s">
        <v>558</v>
      </c>
      <c r="EQ120" s="56">
        <v>6744</v>
      </c>
      <c r="ER120" s="56" t="s">
        <v>558</v>
      </c>
      <c r="ES120" s="56" t="s">
        <v>558</v>
      </c>
      <c r="ET120" s="56">
        <v>9750</v>
      </c>
      <c r="EU120" s="56" t="s">
        <v>558</v>
      </c>
      <c r="EV120" s="56" t="s">
        <v>558</v>
      </c>
      <c r="EW120" s="56" t="s">
        <v>558</v>
      </c>
      <c r="EX120" s="56" t="s">
        <v>558</v>
      </c>
      <c r="EY120" s="56">
        <v>8434</v>
      </c>
      <c r="EZ120" s="56" t="s">
        <v>558</v>
      </c>
      <c r="FA120" s="56">
        <v>0</v>
      </c>
      <c r="FB120" s="56">
        <v>0</v>
      </c>
      <c r="FC120" s="56">
        <v>0</v>
      </c>
      <c r="FD120" s="56">
        <v>0</v>
      </c>
      <c r="FE120" s="56">
        <v>0</v>
      </c>
      <c r="FF120" s="56">
        <v>0</v>
      </c>
      <c r="FG120" s="56" t="s">
        <v>558</v>
      </c>
      <c r="FH120" s="56">
        <v>2265</v>
      </c>
      <c r="FI120" s="56">
        <v>0</v>
      </c>
      <c r="FJ120" s="56">
        <v>0</v>
      </c>
      <c r="FK120" s="56">
        <v>0</v>
      </c>
      <c r="FL120" s="56">
        <v>127888</v>
      </c>
      <c r="FM120" s="56" t="s">
        <v>558</v>
      </c>
      <c r="FN120" s="56">
        <v>1755</v>
      </c>
      <c r="FO120" s="56" t="s">
        <v>558</v>
      </c>
      <c r="FP120" s="56">
        <v>6856</v>
      </c>
      <c r="FQ120" s="56" t="s">
        <v>558</v>
      </c>
      <c r="FR120" s="56" t="s">
        <v>558</v>
      </c>
      <c r="FS120" s="56">
        <v>0</v>
      </c>
      <c r="FT120" s="56">
        <v>0</v>
      </c>
      <c r="FU120" s="56" t="s">
        <v>558</v>
      </c>
      <c r="FV120" s="56">
        <v>0</v>
      </c>
      <c r="FW120" s="56" t="s">
        <v>558</v>
      </c>
      <c r="FX120" s="56" t="s">
        <v>558</v>
      </c>
      <c r="FY120" s="56" t="s">
        <v>558</v>
      </c>
      <c r="FZ120" s="56" t="s">
        <v>558</v>
      </c>
      <c r="GA120" s="56" t="s">
        <v>558</v>
      </c>
      <c r="GB120" s="56" t="s">
        <v>558</v>
      </c>
      <c r="GC120" s="56" t="s">
        <v>558</v>
      </c>
      <c r="GD120" s="56" t="s">
        <v>558</v>
      </c>
      <c r="GE120" s="56" t="s">
        <v>558</v>
      </c>
      <c r="GF120" s="56" t="s">
        <v>558</v>
      </c>
      <c r="GG120" s="56" t="s">
        <v>558</v>
      </c>
      <c r="GH120" s="56">
        <v>0</v>
      </c>
      <c r="GI120" s="56">
        <v>0</v>
      </c>
      <c r="GJ120" s="56">
        <v>0</v>
      </c>
      <c r="GK120" s="56">
        <v>0</v>
      </c>
      <c r="GL120" s="56">
        <v>0</v>
      </c>
      <c r="GM120" s="56">
        <v>0</v>
      </c>
      <c r="GN120" s="56">
        <v>0</v>
      </c>
      <c r="GO120" s="56" t="s">
        <v>558</v>
      </c>
      <c r="GP120" s="56" t="s">
        <v>7517</v>
      </c>
      <c r="GQ120" s="56" t="s">
        <v>558</v>
      </c>
      <c r="GR120" s="56" t="s">
        <v>558</v>
      </c>
      <c r="GS120" s="56">
        <v>0</v>
      </c>
      <c r="GT120" s="56" t="s">
        <v>558</v>
      </c>
      <c r="GU120" s="56" t="s">
        <v>558</v>
      </c>
      <c r="GV120" s="56" t="s">
        <v>7518</v>
      </c>
      <c r="GW120" s="56">
        <v>4</v>
      </c>
      <c r="GX120" s="56">
        <v>0</v>
      </c>
      <c r="GY120" s="56">
        <v>4</v>
      </c>
      <c r="GZ120" s="56">
        <v>0</v>
      </c>
      <c r="HA120" s="56">
        <v>0</v>
      </c>
      <c r="HB120" s="56">
        <v>0</v>
      </c>
      <c r="HD120" s="56">
        <f t="shared" si="3"/>
        <v>9232</v>
      </c>
      <c r="HE120" s="56">
        <f t="shared" si="4"/>
        <v>1017</v>
      </c>
      <c r="HF120" s="56">
        <f t="shared" si="5"/>
        <v>19615</v>
      </c>
    </row>
    <row r="121" spans="1:214" ht="12.75" customHeight="1" x14ac:dyDescent="0.3">
      <c r="A121" s="56" t="s">
        <v>243</v>
      </c>
      <c r="B121" s="56">
        <v>10</v>
      </c>
      <c r="C121" s="56" t="s">
        <v>250</v>
      </c>
      <c r="D121" s="56" t="s">
        <v>3782</v>
      </c>
      <c r="E121" s="56" t="s">
        <v>946</v>
      </c>
      <c r="F121" s="56" t="s">
        <v>907</v>
      </c>
      <c r="G121" s="56">
        <v>47.5</v>
      </c>
      <c r="H121" s="56">
        <v>0</v>
      </c>
      <c r="I121" s="56" t="s">
        <v>6841</v>
      </c>
      <c r="J121" s="56" t="s">
        <v>39</v>
      </c>
      <c r="L121" s="56" t="s">
        <v>568</v>
      </c>
      <c r="M121" s="56">
        <v>2</v>
      </c>
      <c r="N121" s="56">
        <v>0</v>
      </c>
      <c r="O121" s="56">
        <v>0</v>
      </c>
      <c r="P121" s="56">
        <v>0</v>
      </c>
      <c r="Q121" s="56">
        <v>3</v>
      </c>
      <c r="R121" s="56">
        <v>1</v>
      </c>
      <c r="S121" s="56">
        <v>1</v>
      </c>
      <c r="T121" s="56">
        <v>3</v>
      </c>
      <c r="U121" s="56">
        <v>1</v>
      </c>
      <c r="V121" s="56">
        <v>1</v>
      </c>
      <c r="W121" s="56">
        <v>0</v>
      </c>
      <c r="X121" s="56">
        <v>0</v>
      </c>
      <c r="Y121" s="56">
        <v>0</v>
      </c>
      <c r="Z121" s="56">
        <v>0</v>
      </c>
      <c r="AA121" s="56">
        <v>12</v>
      </c>
      <c r="AB121" s="56">
        <v>0</v>
      </c>
      <c r="AC121" s="56">
        <v>0</v>
      </c>
      <c r="AD121" s="56">
        <v>0</v>
      </c>
      <c r="AE121" s="56">
        <v>0</v>
      </c>
      <c r="AF121" s="56">
        <v>0</v>
      </c>
      <c r="AG121" s="56">
        <v>0</v>
      </c>
      <c r="AH121" s="56">
        <v>0</v>
      </c>
      <c r="AI121" s="56">
        <v>0</v>
      </c>
      <c r="AJ121" s="56">
        <v>0</v>
      </c>
      <c r="AK121" s="56">
        <v>0</v>
      </c>
      <c r="AL121" s="56">
        <v>1</v>
      </c>
      <c r="AM121" s="56">
        <v>0</v>
      </c>
      <c r="AN121" s="56">
        <v>0</v>
      </c>
      <c r="AO121" s="56">
        <v>0</v>
      </c>
      <c r="AP121" s="56">
        <v>1</v>
      </c>
      <c r="AQ121" s="56">
        <v>2</v>
      </c>
      <c r="AR121" s="56">
        <v>0</v>
      </c>
      <c r="AS121" s="56">
        <v>0</v>
      </c>
      <c r="AT121" s="56">
        <v>0</v>
      </c>
      <c r="AU121" s="56">
        <v>3</v>
      </c>
      <c r="AV121" s="56">
        <v>1</v>
      </c>
      <c r="AW121" s="56">
        <v>1</v>
      </c>
      <c r="AX121" s="56">
        <v>3</v>
      </c>
      <c r="AY121" s="56">
        <v>1</v>
      </c>
      <c r="AZ121" s="56">
        <v>1</v>
      </c>
      <c r="BA121" s="56">
        <v>1</v>
      </c>
      <c r="BB121" s="56">
        <v>0</v>
      </c>
      <c r="BC121" s="56">
        <v>0</v>
      </c>
      <c r="BD121" s="56">
        <v>0</v>
      </c>
      <c r="BE121" s="56">
        <v>13</v>
      </c>
      <c r="BF121" s="56">
        <v>0.92059095106186517</v>
      </c>
      <c r="BG121" s="56">
        <v>7.9409048938134816E-2</v>
      </c>
      <c r="BH121" s="56">
        <v>0</v>
      </c>
      <c r="BI121" s="56">
        <v>0</v>
      </c>
      <c r="BJ121" s="56" t="s">
        <v>3359</v>
      </c>
      <c r="BK121" s="56">
        <v>102235</v>
      </c>
      <c r="BL121" s="56" t="s">
        <v>3356</v>
      </c>
      <c r="BM121" s="56">
        <v>117802</v>
      </c>
      <c r="BN121" s="56">
        <v>144</v>
      </c>
      <c r="BO121" s="56">
        <v>282020</v>
      </c>
      <c r="BP121" s="56">
        <v>42456</v>
      </c>
      <c r="BQ121" s="56">
        <v>12</v>
      </c>
      <c r="BR121" s="56" t="s">
        <v>558</v>
      </c>
      <c r="BS121" s="56">
        <v>253532</v>
      </c>
      <c r="BT121" s="56">
        <v>37174</v>
      </c>
      <c r="BU121" s="56">
        <v>64177</v>
      </c>
      <c r="BV121" s="56">
        <v>50085</v>
      </c>
      <c r="BW121" s="56">
        <v>64535</v>
      </c>
      <c r="BX121" s="56">
        <v>14197</v>
      </c>
      <c r="BY121" s="56">
        <v>192994</v>
      </c>
      <c r="BZ121" s="56">
        <v>12389</v>
      </c>
      <c r="CA121" s="56">
        <v>242557</v>
      </c>
      <c r="CB121" s="56">
        <v>85</v>
      </c>
      <c r="CC121" s="56">
        <v>8466</v>
      </c>
      <c r="CD121" s="56">
        <v>4938</v>
      </c>
      <c r="CE121" s="56">
        <v>6415</v>
      </c>
      <c r="CF121" s="56">
        <v>1295</v>
      </c>
      <c r="CG121" s="56">
        <v>21114</v>
      </c>
      <c r="CH121" s="56">
        <v>21199</v>
      </c>
      <c r="CI121" s="56">
        <v>0</v>
      </c>
      <c r="CJ121" s="56">
        <v>2694</v>
      </c>
      <c r="CK121" s="56">
        <v>569</v>
      </c>
      <c r="CL121" s="56">
        <v>1703</v>
      </c>
      <c r="CM121" s="56">
        <v>4966</v>
      </c>
      <c r="CN121" s="56">
        <v>66</v>
      </c>
      <c r="CO121" s="56">
        <v>5032</v>
      </c>
      <c r="CP121" s="56">
        <v>0</v>
      </c>
      <c r="CQ121" s="56">
        <v>314</v>
      </c>
      <c r="CR121" s="56">
        <v>29</v>
      </c>
      <c r="CS121" s="56">
        <v>0</v>
      </c>
      <c r="CT121" s="56">
        <v>343</v>
      </c>
      <c r="CU121" s="56">
        <v>343</v>
      </c>
      <c r="CV121" s="56">
        <v>2640</v>
      </c>
      <c r="CW121" s="56">
        <v>0</v>
      </c>
      <c r="CX121" s="56">
        <v>0</v>
      </c>
      <c r="CY121" s="56">
        <v>0</v>
      </c>
      <c r="CZ121" s="56">
        <v>0</v>
      </c>
      <c r="DA121" s="56">
        <v>0</v>
      </c>
      <c r="DB121" s="56">
        <v>6.5</v>
      </c>
      <c r="DC121" s="56">
        <v>30.1</v>
      </c>
      <c r="DD121" s="56">
        <v>36.6</v>
      </c>
      <c r="DE121" s="56">
        <v>53</v>
      </c>
      <c r="DF121" s="56">
        <v>1794</v>
      </c>
      <c r="DG121" s="56">
        <v>245213</v>
      </c>
      <c r="DH121" s="56">
        <v>92950</v>
      </c>
      <c r="DI121" s="56">
        <v>174126</v>
      </c>
      <c r="DJ121" s="56">
        <v>24631</v>
      </c>
      <c r="DK121" s="56">
        <v>536920</v>
      </c>
      <c r="DL121" s="56">
        <v>5475</v>
      </c>
      <c r="DM121" s="56">
        <v>653</v>
      </c>
      <c r="DN121" s="56">
        <v>771</v>
      </c>
      <c r="DO121" s="56">
        <v>6899</v>
      </c>
      <c r="DP121" s="56">
        <v>3912</v>
      </c>
      <c r="DQ121" s="56">
        <v>0</v>
      </c>
      <c r="DR121" s="56">
        <v>0</v>
      </c>
      <c r="DS121" s="56">
        <v>0</v>
      </c>
      <c r="DT121" s="56">
        <v>0</v>
      </c>
      <c r="DU121" s="56">
        <v>0</v>
      </c>
      <c r="DV121" s="56">
        <v>25141</v>
      </c>
      <c r="DW121" s="56" t="s">
        <v>558</v>
      </c>
      <c r="DX121" s="56">
        <v>52</v>
      </c>
      <c r="DY121" s="56">
        <v>63</v>
      </c>
      <c r="DZ121" s="56">
        <v>73</v>
      </c>
      <c r="EA121" s="56">
        <v>63300</v>
      </c>
      <c r="EB121" s="56">
        <v>14050</v>
      </c>
      <c r="EC121" s="56" t="s">
        <v>778</v>
      </c>
      <c r="ED121" s="56">
        <v>26855</v>
      </c>
      <c r="EE121" s="56">
        <v>133</v>
      </c>
      <c r="EF121" s="56">
        <v>593520</v>
      </c>
      <c r="EG121" s="56" t="s">
        <v>558</v>
      </c>
      <c r="EH121" s="56" t="s">
        <v>558</v>
      </c>
      <c r="EI121" s="56">
        <v>12</v>
      </c>
      <c r="EJ121" s="56">
        <v>80433</v>
      </c>
      <c r="EK121" s="56">
        <v>363</v>
      </c>
      <c r="EL121" s="56">
        <v>44</v>
      </c>
      <c r="EM121" s="56">
        <v>759655</v>
      </c>
      <c r="EN121" s="56">
        <v>193980</v>
      </c>
      <c r="EO121" s="56">
        <v>1174.6300000000001</v>
      </c>
      <c r="EP121" s="56">
        <v>60815</v>
      </c>
      <c r="EQ121" s="56">
        <v>44186</v>
      </c>
      <c r="ER121" s="56">
        <v>30620</v>
      </c>
      <c r="ES121" s="56">
        <v>8279</v>
      </c>
      <c r="ET121" s="56">
        <v>2544</v>
      </c>
      <c r="EU121" s="56">
        <v>11453</v>
      </c>
      <c r="EV121" s="56">
        <v>681</v>
      </c>
      <c r="EW121" s="56">
        <v>0</v>
      </c>
      <c r="EX121" s="56">
        <v>1168</v>
      </c>
      <c r="EY121" s="56">
        <v>0</v>
      </c>
      <c r="EZ121" s="56">
        <v>0</v>
      </c>
      <c r="FA121" s="56">
        <v>0</v>
      </c>
      <c r="FB121" s="56">
        <v>0</v>
      </c>
      <c r="FC121" s="56">
        <v>0</v>
      </c>
      <c r="FD121" s="56">
        <v>12719</v>
      </c>
      <c r="FE121" s="56">
        <v>3749</v>
      </c>
      <c r="FF121" s="56">
        <v>0</v>
      </c>
      <c r="FG121" s="56">
        <v>177388.63</v>
      </c>
      <c r="FH121" s="56">
        <v>160165</v>
      </c>
      <c r="FI121" s="56">
        <v>33600</v>
      </c>
      <c r="FJ121" s="56">
        <v>10366</v>
      </c>
      <c r="FK121" s="56">
        <v>0</v>
      </c>
      <c r="FL121" s="56">
        <v>329579</v>
      </c>
      <c r="FM121" s="56">
        <v>1664733.63</v>
      </c>
      <c r="FN121" s="56">
        <v>9518</v>
      </c>
      <c r="FO121" s="56">
        <v>3534</v>
      </c>
      <c r="FP121" s="56">
        <v>8549</v>
      </c>
      <c r="FQ121" s="56">
        <v>1657</v>
      </c>
      <c r="FR121" s="56">
        <v>2229</v>
      </c>
      <c r="FS121" s="56">
        <v>0</v>
      </c>
      <c r="FT121" s="56">
        <v>0</v>
      </c>
      <c r="FU121" s="56">
        <v>39226</v>
      </c>
      <c r="FV121" s="56">
        <v>24054</v>
      </c>
      <c r="FW121" s="56">
        <v>88767</v>
      </c>
      <c r="FX121" s="56">
        <v>1575966.63</v>
      </c>
      <c r="FY121" s="56">
        <v>986</v>
      </c>
      <c r="FZ121" s="56">
        <v>790000</v>
      </c>
      <c r="GA121" s="56">
        <v>206000</v>
      </c>
      <c r="GB121" s="56">
        <v>145000</v>
      </c>
      <c r="GC121" s="56">
        <v>539000</v>
      </c>
      <c r="GD121" s="56">
        <v>1680000</v>
      </c>
      <c r="GE121" s="56">
        <v>80000</v>
      </c>
      <c r="GF121" s="56">
        <v>1600000</v>
      </c>
      <c r="GG121" s="56">
        <v>1000</v>
      </c>
      <c r="GH121" s="56" t="s">
        <v>558</v>
      </c>
      <c r="GI121" s="56" t="s">
        <v>558</v>
      </c>
      <c r="GJ121" s="56" t="s">
        <v>558</v>
      </c>
      <c r="GK121" s="56" t="s">
        <v>558</v>
      </c>
      <c r="GL121" s="56" t="s">
        <v>558</v>
      </c>
      <c r="GM121" s="56" t="s">
        <v>558</v>
      </c>
      <c r="GN121" s="56" t="s">
        <v>558</v>
      </c>
      <c r="GO121" s="56" t="s">
        <v>558</v>
      </c>
      <c r="GP121" s="56" t="s">
        <v>6908</v>
      </c>
      <c r="GQ121" s="56" t="s">
        <v>7519</v>
      </c>
      <c r="GR121" s="56" t="s">
        <v>3653</v>
      </c>
      <c r="GS121" s="56" t="s">
        <v>558</v>
      </c>
      <c r="GT121" s="56">
        <v>0</v>
      </c>
      <c r="GU121" s="56" t="s">
        <v>6909</v>
      </c>
      <c r="GV121" s="56" t="s">
        <v>7520</v>
      </c>
      <c r="GW121" s="56">
        <v>12</v>
      </c>
      <c r="GX121" s="56">
        <v>1</v>
      </c>
      <c r="GY121" s="56">
        <v>0</v>
      </c>
      <c r="GZ121" s="56">
        <v>1</v>
      </c>
      <c r="HA121" s="56">
        <v>12</v>
      </c>
      <c r="HB121" s="56">
        <v>0</v>
      </c>
      <c r="HD121" s="56">
        <f t="shared" si="3"/>
        <v>5032</v>
      </c>
      <c r="HE121" s="56">
        <f t="shared" si="4"/>
        <v>343</v>
      </c>
      <c r="HF121" s="56">
        <f t="shared" si="5"/>
        <v>6899</v>
      </c>
    </row>
    <row r="122" spans="1:214" ht="12.75" customHeight="1" x14ac:dyDescent="0.3">
      <c r="A122" s="56" t="s">
        <v>243</v>
      </c>
      <c r="B122" s="56">
        <v>11</v>
      </c>
      <c r="C122" s="56" t="s">
        <v>250</v>
      </c>
      <c r="D122" s="56" t="s">
        <v>3783</v>
      </c>
      <c r="E122" s="56" t="s">
        <v>2172</v>
      </c>
      <c r="F122" s="56" t="s">
        <v>907</v>
      </c>
      <c r="G122" s="56">
        <v>25</v>
      </c>
      <c r="H122" s="56">
        <v>0</v>
      </c>
      <c r="I122" s="56" t="s">
        <v>810</v>
      </c>
      <c r="J122" s="56" t="s">
        <v>40</v>
      </c>
      <c r="L122" s="56" t="s">
        <v>569</v>
      </c>
      <c r="M122" s="56">
        <v>0</v>
      </c>
      <c r="N122" s="56">
        <v>0</v>
      </c>
      <c r="O122" s="56">
        <v>0</v>
      </c>
      <c r="P122" s="56">
        <v>1</v>
      </c>
      <c r="Q122" s="56">
        <v>0</v>
      </c>
      <c r="R122" s="56">
        <v>0</v>
      </c>
      <c r="S122" s="56">
        <v>1</v>
      </c>
      <c r="T122" s="56">
        <v>1</v>
      </c>
      <c r="U122" s="56">
        <v>2</v>
      </c>
      <c r="V122" s="56">
        <v>3</v>
      </c>
      <c r="W122" s="56">
        <v>0</v>
      </c>
      <c r="X122" s="56">
        <v>1</v>
      </c>
      <c r="Y122" s="56">
        <v>0</v>
      </c>
      <c r="Z122" s="56">
        <v>0</v>
      </c>
      <c r="AA122" s="56">
        <v>9</v>
      </c>
      <c r="AB122" s="56">
        <v>0</v>
      </c>
      <c r="AC122" s="56">
        <v>0</v>
      </c>
      <c r="AD122" s="56">
        <v>0</v>
      </c>
      <c r="AE122" s="56">
        <v>0</v>
      </c>
      <c r="AF122" s="56">
        <v>0</v>
      </c>
      <c r="AG122" s="56">
        <v>0</v>
      </c>
      <c r="AH122" s="56">
        <v>0</v>
      </c>
      <c r="AI122" s="56">
        <v>0</v>
      </c>
      <c r="AJ122" s="56">
        <v>0</v>
      </c>
      <c r="AK122" s="56">
        <v>0</v>
      </c>
      <c r="AL122" s="56">
        <v>0</v>
      </c>
      <c r="AM122" s="56">
        <v>0</v>
      </c>
      <c r="AN122" s="56">
        <v>0</v>
      </c>
      <c r="AO122" s="56">
        <v>0</v>
      </c>
      <c r="AP122" s="56">
        <v>0</v>
      </c>
      <c r="AQ122" s="56">
        <v>0</v>
      </c>
      <c r="AR122" s="56">
        <v>0</v>
      </c>
      <c r="AS122" s="56">
        <v>0</v>
      </c>
      <c r="AT122" s="56">
        <v>1</v>
      </c>
      <c r="AU122" s="56">
        <v>0</v>
      </c>
      <c r="AV122" s="56">
        <v>0</v>
      </c>
      <c r="AW122" s="56">
        <v>1</v>
      </c>
      <c r="AX122" s="56">
        <v>1</v>
      </c>
      <c r="AY122" s="56">
        <v>2</v>
      </c>
      <c r="AZ122" s="56">
        <v>3</v>
      </c>
      <c r="BA122" s="56">
        <v>0</v>
      </c>
      <c r="BB122" s="56">
        <v>1</v>
      </c>
      <c r="BC122" s="56">
        <v>0</v>
      </c>
      <c r="BD122" s="56">
        <v>0</v>
      </c>
      <c r="BE122" s="56">
        <v>9</v>
      </c>
      <c r="BF122" s="56">
        <v>1</v>
      </c>
      <c r="BG122" s="56">
        <v>0</v>
      </c>
      <c r="BH122" s="56">
        <v>0</v>
      </c>
      <c r="BI122" s="56">
        <v>0</v>
      </c>
      <c r="BJ122" s="56" t="s">
        <v>3624</v>
      </c>
      <c r="BK122" s="56">
        <v>174603</v>
      </c>
      <c r="BL122" s="56" t="s">
        <v>3624</v>
      </c>
      <c r="BM122" s="56">
        <v>167311</v>
      </c>
      <c r="BN122" s="56">
        <v>60</v>
      </c>
      <c r="BO122" s="56">
        <v>99621</v>
      </c>
      <c r="BP122" s="56">
        <v>25705</v>
      </c>
      <c r="BQ122" s="56">
        <v>8</v>
      </c>
      <c r="BR122" s="56" t="s">
        <v>558</v>
      </c>
      <c r="BS122" s="56">
        <v>117221</v>
      </c>
      <c r="BT122" s="56">
        <v>5284</v>
      </c>
      <c r="BU122" s="56">
        <v>35163</v>
      </c>
      <c r="BV122" s="56">
        <v>25339</v>
      </c>
      <c r="BW122" s="56">
        <v>38664</v>
      </c>
      <c r="BX122" s="56">
        <v>11357</v>
      </c>
      <c r="BY122" s="56">
        <v>110523</v>
      </c>
      <c r="BZ122" s="56">
        <v>0</v>
      </c>
      <c r="CA122" s="56">
        <v>115807</v>
      </c>
      <c r="CB122" s="56">
        <v>77</v>
      </c>
      <c r="CC122" s="56">
        <v>3785</v>
      </c>
      <c r="CD122" s="56">
        <v>3180</v>
      </c>
      <c r="CE122" s="56">
        <v>4226</v>
      </c>
      <c r="CF122" s="56">
        <v>597</v>
      </c>
      <c r="CG122" s="56">
        <v>11788</v>
      </c>
      <c r="CH122" s="56">
        <v>11865</v>
      </c>
      <c r="CI122" s="56">
        <v>16</v>
      </c>
      <c r="CJ122" s="56">
        <v>3365</v>
      </c>
      <c r="CK122" s="56">
        <v>1332</v>
      </c>
      <c r="CL122" s="56">
        <v>3416</v>
      </c>
      <c r="CM122" s="56">
        <v>8113</v>
      </c>
      <c r="CN122" s="56">
        <v>0</v>
      </c>
      <c r="CO122" s="56">
        <v>8129</v>
      </c>
      <c r="CP122" s="56">
        <v>0</v>
      </c>
      <c r="CQ122" s="56">
        <v>148</v>
      </c>
      <c r="CR122" s="56">
        <v>49</v>
      </c>
      <c r="CS122" s="56">
        <v>628</v>
      </c>
      <c r="CT122" s="56">
        <v>825</v>
      </c>
      <c r="CU122" s="56">
        <v>825</v>
      </c>
      <c r="CV122" s="56">
        <v>2873</v>
      </c>
      <c r="CW122" s="56">
        <v>2912</v>
      </c>
      <c r="CX122" s="56">
        <v>904</v>
      </c>
      <c r="CY122" s="56">
        <v>0</v>
      </c>
      <c r="CZ122" s="56">
        <v>0</v>
      </c>
      <c r="DA122" s="56">
        <v>18</v>
      </c>
      <c r="DB122" s="56">
        <v>3.38</v>
      </c>
      <c r="DC122" s="56">
        <v>21.39</v>
      </c>
      <c r="DD122" s="56">
        <v>24.77</v>
      </c>
      <c r="DE122" s="56">
        <v>322</v>
      </c>
      <c r="DF122" s="56">
        <v>12035</v>
      </c>
      <c r="DG122" s="56">
        <v>156254</v>
      </c>
      <c r="DH122" s="56">
        <v>65786</v>
      </c>
      <c r="DI122" s="56">
        <v>211630</v>
      </c>
      <c r="DJ122" s="56">
        <v>34486</v>
      </c>
      <c r="DK122" s="56">
        <v>468156</v>
      </c>
      <c r="DL122" s="56">
        <v>16081</v>
      </c>
      <c r="DM122" s="56">
        <v>6149</v>
      </c>
      <c r="DN122" s="56">
        <v>5043</v>
      </c>
      <c r="DO122" s="56">
        <v>27273</v>
      </c>
      <c r="DP122" s="56">
        <v>11958</v>
      </c>
      <c r="DQ122" s="56">
        <v>17494</v>
      </c>
      <c r="DR122" s="56">
        <v>9967</v>
      </c>
      <c r="DS122" s="56">
        <v>0</v>
      </c>
      <c r="DT122" s="56">
        <v>0</v>
      </c>
      <c r="DU122" s="56">
        <v>120</v>
      </c>
      <c r="DV122" s="56">
        <v>37680</v>
      </c>
      <c r="DW122" s="56">
        <v>27881</v>
      </c>
      <c r="DX122" s="56">
        <v>68.42</v>
      </c>
      <c r="DY122" s="56">
        <v>77.400000000000006</v>
      </c>
      <c r="DZ122" s="56">
        <v>87.26</v>
      </c>
      <c r="EA122" s="56" t="s">
        <v>558</v>
      </c>
      <c r="EB122" s="56" t="s">
        <v>558</v>
      </c>
      <c r="EC122" s="56" t="s">
        <v>558</v>
      </c>
      <c r="ED122" s="56">
        <v>16038</v>
      </c>
      <c r="EE122" s="56">
        <v>107</v>
      </c>
      <c r="EF122" s="56">
        <v>349365</v>
      </c>
      <c r="EG122" s="56" t="s">
        <v>558</v>
      </c>
      <c r="EH122" s="56" t="s">
        <v>56</v>
      </c>
      <c r="EI122" s="56">
        <v>8</v>
      </c>
      <c r="EJ122" s="56">
        <v>102499</v>
      </c>
      <c r="EK122" s="56">
        <v>0</v>
      </c>
      <c r="EL122" s="56">
        <v>0</v>
      </c>
      <c r="EM122" s="56">
        <v>810406</v>
      </c>
      <c r="EN122" s="56">
        <v>294589</v>
      </c>
      <c r="EO122" s="56">
        <v>0</v>
      </c>
      <c r="EP122" s="56">
        <v>0</v>
      </c>
      <c r="EQ122" s="56">
        <v>0</v>
      </c>
      <c r="ER122" s="56">
        <v>312</v>
      </c>
      <c r="ES122" s="56">
        <v>0</v>
      </c>
      <c r="ET122" s="56">
        <v>15148</v>
      </c>
      <c r="EU122" s="56">
        <v>0</v>
      </c>
      <c r="EV122" s="56">
        <v>0</v>
      </c>
      <c r="EW122" s="56">
        <v>0</v>
      </c>
      <c r="EX122" s="56">
        <v>7910.02</v>
      </c>
      <c r="EY122" s="56">
        <v>1877</v>
      </c>
      <c r="EZ122" s="56">
        <v>7970</v>
      </c>
      <c r="FA122" s="56">
        <v>0</v>
      </c>
      <c r="FB122" s="56">
        <v>0</v>
      </c>
      <c r="FC122" s="56">
        <v>0</v>
      </c>
      <c r="FD122" s="56">
        <v>10805</v>
      </c>
      <c r="FE122" s="56">
        <v>0</v>
      </c>
      <c r="FF122" s="56">
        <v>0</v>
      </c>
      <c r="FG122" s="56">
        <v>44022.020000000004</v>
      </c>
      <c r="FH122" s="56">
        <v>0</v>
      </c>
      <c r="FI122" s="56">
        <v>127086</v>
      </c>
      <c r="FJ122" s="56">
        <v>23679</v>
      </c>
      <c r="FK122" s="56">
        <v>6282</v>
      </c>
      <c r="FL122" s="56">
        <v>204447</v>
      </c>
      <c r="FM122" s="56">
        <v>1510511.02</v>
      </c>
      <c r="FN122" s="56">
        <v>27382</v>
      </c>
      <c r="FO122" s="56">
        <v>0</v>
      </c>
      <c r="FP122" s="56">
        <v>37608</v>
      </c>
      <c r="FQ122" s="56">
        <v>9992</v>
      </c>
      <c r="FR122" s="56">
        <v>0</v>
      </c>
      <c r="FS122" s="56">
        <v>500</v>
      </c>
      <c r="FT122" s="56">
        <v>0</v>
      </c>
      <c r="FU122" s="56">
        <v>25336</v>
      </c>
      <c r="FV122" s="56">
        <v>91937</v>
      </c>
      <c r="FW122" s="56">
        <v>192755</v>
      </c>
      <c r="FX122" s="56">
        <v>1317756.02</v>
      </c>
      <c r="FY122" s="56">
        <v>325638</v>
      </c>
      <c r="FZ122" s="56">
        <v>848460</v>
      </c>
      <c r="GA122" s="56">
        <v>274050</v>
      </c>
      <c r="GB122" s="56">
        <v>48600</v>
      </c>
      <c r="GC122" s="56">
        <v>360037</v>
      </c>
      <c r="GD122" s="56">
        <v>1531147</v>
      </c>
      <c r="GE122" s="56">
        <v>205970</v>
      </c>
      <c r="GF122" s="56">
        <v>1325177</v>
      </c>
      <c r="GG122" s="56">
        <v>325638</v>
      </c>
      <c r="GH122" s="56">
        <v>0</v>
      </c>
      <c r="GI122" s="56">
        <v>65806</v>
      </c>
      <c r="GJ122" s="56">
        <v>0</v>
      </c>
      <c r="GK122" s="56">
        <v>129063</v>
      </c>
      <c r="GL122" s="56">
        <v>0</v>
      </c>
      <c r="GM122" s="56">
        <v>0</v>
      </c>
      <c r="GN122" s="56">
        <v>194869</v>
      </c>
      <c r="GO122" s="56">
        <v>0</v>
      </c>
      <c r="GP122" s="56">
        <v>0</v>
      </c>
      <c r="GQ122" s="56">
        <v>0</v>
      </c>
      <c r="GR122" s="56" t="s">
        <v>558</v>
      </c>
      <c r="GS122" s="56">
        <v>0</v>
      </c>
      <c r="GT122" s="56" t="s">
        <v>7521</v>
      </c>
      <c r="GU122" s="56" t="s">
        <v>558</v>
      </c>
      <c r="GV122" s="56" t="s">
        <v>558</v>
      </c>
      <c r="GW122" s="56">
        <v>9</v>
      </c>
      <c r="GX122" s="56">
        <v>0</v>
      </c>
      <c r="GY122" s="56">
        <v>9</v>
      </c>
      <c r="GZ122" s="56">
        <v>0</v>
      </c>
      <c r="HA122" s="56">
        <v>0</v>
      </c>
      <c r="HB122" s="56">
        <v>0</v>
      </c>
      <c r="HD122" s="56">
        <f t="shared" si="3"/>
        <v>8129</v>
      </c>
      <c r="HE122" s="56">
        <f t="shared" si="4"/>
        <v>825</v>
      </c>
      <c r="HF122" s="56">
        <f t="shared" si="5"/>
        <v>27273</v>
      </c>
    </row>
    <row r="123" spans="1:214" ht="12.75" customHeight="1" x14ac:dyDescent="0.3">
      <c r="A123" s="56" t="s">
        <v>243</v>
      </c>
      <c r="B123" s="56">
        <v>12</v>
      </c>
      <c r="C123" s="56" t="s">
        <v>250</v>
      </c>
      <c r="D123" s="56" t="s">
        <v>3784</v>
      </c>
      <c r="E123" s="56" t="s">
        <v>3785</v>
      </c>
      <c r="F123" s="56" t="s">
        <v>907</v>
      </c>
      <c r="G123" s="56">
        <v>41</v>
      </c>
      <c r="H123" s="56">
        <v>0</v>
      </c>
      <c r="I123" s="56" t="s">
        <v>810</v>
      </c>
      <c r="J123" s="56" t="s">
        <v>40</v>
      </c>
      <c r="L123" s="56" t="s">
        <v>229</v>
      </c>
      <c r="M123" s="56">
        <v>4</v>
      </c>
      <c r="N123" s="56">
        <v>2</v>
      </c>
      <c r="O123" s="56">
        <v>1</v>
      </c>
      <c r="P123" s="56">
        <v>1</v>
      </c>
      <c r="Q123" s="56">
        <v>4</v>
      </c>
      <c r="R123" s="56">
        <v>2</v>
      </c>
      <c r="S123" s="56">
        <v>4</v>
      </c>
      <c r="T123" s="56">
        <v>2</v>
      </c>
      <c r="U123" s="56">
        <v>3</v>
      </c>
      <c r="V123" s="56">
        <v>2</v>
      </c>
      <c r="W123" s="56">
        <v>5</v>
      </c>
      <c r="X123" s="56">
        <v>3</v>
      </c>
      <c r="Y123" s="56">
        <v>0</v>
      </c>
      <c r="Z123" s="56">
        <v>1</v>
      </c>
      <c r="AA123" s="56">
        <v>34</v>
      </c>
      <c r="AB123" s="56">
        <v>0</v>
      </c>
      <c r="AC123" s="56">
        <v>0</v>
      </c>
      <c r="AD123" s="56">
        <v>0</v>
      </c>
      <c r="AE123" s="56">
        <v>0</v>
      </c>
      <c r="AF123" s="56">
        <v>0</v>
      </c>
      <c r="AG123" s="56">
        <v>0</v>
      </c>
      <c r="AH123" s="56">
        <v>0</v>
      </c>
      <c r="AI123" s="56">
        <v>0</v>
      </c>
      <c r="AJ123" s="56">
        <v>0</v>
      </c>
      <c r="AK123" s="56">
        <v>0</v>
      </c>
      <c r="AL123" s="56">
        <v>0</v>
      </c>
      <c r="AM123" s="56">
        <v>0</v>
      </c>
      <c r="AN123" s="56">
        <v>0</v>
      </c>
      <c r="AO123" s="56">
        <v>0</v>
      </c>
      <c r="AP123" s="56">
        <v>0</v>
      </c>
      <c r="AQ123" s="56">
        <v>4</v>
      </c>
      <c r="AR123" s="56">
        <v>2</v>
      </c>
      <c r="AS123" s="56">
        <v>1</v>
      </c>
      <c r="AT123" s="56">
        <v>1</v>
      </c>
      <c r="AU123" s="56">
        <v>4</v>
      </c>
      <c r="AV123" s="56">
        <v>2</v>
      </c>
      <c r="AW123" s="56">
        <v>4</v>
      </c>
      <c r="AX123" s="56">
        <v>2</v>
      </c>
      <c r="AY123" s="56">
        <v>3</v>
      </c>
      <c r="AZ123" s="56">
        <v>2</v>
      </c>
      <c r="BA123" s="56">
        <v>5</v>
      </c>
      <c r="BB123" s="56">
        <v>3</v>
      </c>
      <c r="BC123" s="56">
        <v>0</v>
      </c>
      <c r="BD123" s="56">
        <v>1</v>
      </c>
      <c r="BE123" s="56">
        <v>34</v>
      </c>
      <c r="BF123" s="56">
        <v>0.8392706002631336</v>
      </c>
      <c r="BG123" s="56">
        <v>0.16072939973686637</v>
      </c>
      <c r="BH123" s="56">
        <v>0</v>
      </c>
      <c r="BI123" s="56">
        <v>0</v>
      </c>
      <c r="BJ123" s="56" t="s">
        <v>3517</v>
      </c>
      <c r="BK123" s="56">
        <v>237012</v>
      </c>
      <c r="BL123" s="56" t="s">
        <v>3517</v>
      </c>
      <c r="BM123" s="56">
        <v>360679</v>
      </c>
      <c r="BN123" s="56">
        <v>174</v>
      </c>
      <c r="BO123" s="56">
        <v>379765.49</v>
      </c>
      <c r="BP123" s="56">
        <v>104383.08</v>
      </c>
      <c r="BQ123" s="56">
        <v>31</v>
      </c>
      <c r="BR123" s="56" t="s">
        <v>558</v>
      </c>
      <c r="BS123" s="56">
        <v>497531</v>
      </c>
      <c r="BT123" s="56">
        <v>75081</v>
      </c>
      <c r="BU123" s="56">
        <v>122885</v>
      </c>
      <c r="BV123" s="56">
        <v>94522</v>
      </c>
      <c r="BW123" s="56">
        <v>86507</v>
      </c>
      <c r="BX123" s="56">
        <v>21755</v>
      </c>
      <c r="BY123" s="56">
        <v>325669</v>
      </c>
      <c r="BZ123" s="56">
        <v>89441</v>
      </c>
      <c r="CA123" s="56">
        <v>490191</v>
      </c>
      <c r="CB123" s="56">
        <v>63</v>
      </c>
      <c r="CC123" s="56">
        <v>11256</v>
      </c>
      <c r="CD123" s="56">
        <v>2931</v>
      </c>
      <c r="CE123" s="56">
        <v>7268</v>
      </c>
      <c r="CF123" s="56">
        <v>1140</v>
      </c>
      <c r="CG123" s="56">
        <v>22595</v>
      </c>
      <c r="CH123" s="56">
        <v>22658</v>
      </c>
      <c r="CI123" s="56">
        <v>260</v>
      </c>
      <c r="CJ123" s="56">
        <v>8615</v>
      </c>
      <c r="CK123" s="56">
        <v>2766</v>
      </c>
      <c r="CL123" s="56">
        <v>20094</v>
      </c>
      <c r="CM123" s="56">
        <v>31475</v>
      </c>
      <c r="CN123" s="56">
        <v>34819</v>
      </c>
      <c r="CO123" s="56">
        <v>66554</v>
      </c>
      <c r="CP123" s="56">
        <v>0</v>
      </c>
      <c r="CQ123" s="56">
        <v>324</v>
      </c>
      <c r="CR123" s="56">
        <v>82</v>
      </c>
      <c r="CS123" s="56">
        <v>2832</v>
      </c>
      <c r="CT123" s="56">
        <v>3238</v>
      </c>
      <c r="CU123" s="56">
        <v>3238</v>
      </c>
      <c r="CV123" s="56">
        <v>3114</v>
      </c>
      <c r="CW123" s="56">
        <v>22</v>
      </c>
      <c r="CX123" s="56">
        <v>1029</v>
      </c>
      <c r="CY123" s="56">
        <v>0</v>
      </c>
      <c r="CZ123" s="56">
        <v>0</v>
      </c>
      <c r="DA123" s="56">
        <v>172</v>
      </c>
      <c r="DB123" s="56">
        <v>21.8</v>
      </c>
      <c r="DC123" s="56">
        <v>64.95</v>
      </c>
      <c r="DD123" s="56">
        <v>86.75</v>
      </c>
      <c r="DE123" s="56">
        <v>915</v>
      </c>
      <c r="DF123" s="56">
        <v>32775.75</v>
      </c>
      <c r="DG123" s="56">
        <v>724422</v>
      </c>
      <c r="DH123" s="56">
        <v>269509</v>
      </c>
      <c r="DI123" s="56">
        <v>563653</v>
      </c>
      <c r="DJ123" s="56">
        <v>75613</v>
      </c>
      <c r="DK123" s="56">
        <v>1633197</v>
      </c>
      <c r="DL123" s="56">
        <v>27358</v>
      </c>
      <c r="DM123" s="56">
        <v>10202</v>
      </c>
      <c r="DN123" s="56">
        <v>58895</v>
      </c>
      <c r="DO123" s="56">
        <v>96455</v>
      </c>
      <c r="DP123" s="56">
        <v>31919</v>
      </c>
      <c r="DQ123" s="56">
        <v>15241</v>
      </c>
      <c r="DR123" s="56">
        <v>11994</v>
      </c>
      <c r="DS123" s="56">
        <v>0</v>
      </c>
      <c r="DT123" s="56">
        <v>0</v>
      </c>
      <c r="DU123" s="56">
        <v>488</v>
      </c>
      <c r="DV123" s="56">
        <v>86695</v>
      </c>
      <c r="DW123" s="56">
        <v>33600</v>
      </c>
      <c r="DX123" s="56">
        <v>71.05</v>
      </c>
      <c r="DY123" s="56">
        <v>85.71</v>
      </c>
      <c r="DZ123" s="56">
        <v>93.17</v>
      </c>
      <c r="EA123" s="56">
        <v>258000</v>
      </c>
      <c r="EB123" s="56">
        <v>4533</v>
      </c>
      <c r="EC123" s="56" t="s">
        <v>55</v>
      </c>
      <c r="ED123" s="56">
        <v>60631</v>
      </c>
      <c r="EE123" s="56">
        <v>595</v>
      </c>
      <c r="EF123" s="56">
        <v>1621869</v>
      </c>
      <c r="EG123" s="56" t="s">
        <v>558</v>
      </c>
      <c r="EH123" s="56" t="s">
        <v>56</v>
      </c>
      <c r="EI123" s="56">
        <v>18</v>
      </c>
      <c r="EJ123" s="56" t="s">
        <v>558</v>
      </c>
      <c r="EK123" s="56">
        <v>349</v>
      </c>
      <c r="EL123" s="56">
        <v>505</v>
      </c>
      <c r="EM123" s="56">
        <v>2573051.7200000002</v>
      </c>
      <c r="EN123" s="56">
        <v>739018.32000000018</v>
      </c>
      <c r="EO123" s="56">
        <v>5612</v>
      </c>
      <c r="EP123" s="56">
        <v>86555.47</v>
      </c>
      <c r="EQ123" s="56">
        <v>25682.67</v>
      </c>
      <c r="ER123" s="56">
        <v>33370.58</v>
      </c>
      <c r="ES123" s="56">
        <v>7854.5</v>
      </c>
      <c r="ET123" s="56">
        <v>13636.07</v>
      </c>
      <c r="EU123" s="56">
        <v>15011.94</v>
      </c>
      <c r="EV123" s="56">
        <v>2389.4</v>
      </c>
      <c r="EW123" s="56">
        <v>39024.26</v>
      </c>
      <c r="EX123" s="56">
        <v>4970.93</v>
      </c>
      <c r="EY123" s="56">
        <v>327.9</v>
      </c>
      <c r="EZ123" s="56">
        <v>2696.95</v>
      </c>
      <c r="FA123" s="56">
        <v>0</v>
      </c>
      <c r="FB123" s="56">
        <v>0</v>
      </c>
      <c r="FC123" s="56">
        <v>0</v>
      </c>
      <c r="FD123" s="56">
        <v>0</v>
      </c>
      <c r="FE123" s="56">
        <v>26656.82</v>
      </c>
      <c r="FF123" s="56">
        <v>0</v>
      </c>
      <c r="FG123" s="56">
        <v>263789.49</v>
      </c>
      <c r="FH123" s="56">
        <v>0</v>
      </c>
      <c r="FI123" s="56">
        <v>78628.549999999988</v>
      </c>
      <c r="FJ123" s="56">
        <v>9835.52</v>
      </c>
      <c r="FK123" s="56">
        <v>4509</v>
      </c>
      <c r="FL123" s="56">
        <v>1120100.43</v>
      </c>
      <c r="FM123" s="56">
        <v>4788933.03</v>
      </c>
      <c r="FN123" s="56">
        <v>80024.240000000005</v>
      </c>
      <c r="FO123" s="56">
        <v>0</v>
      </c>
      <c r="FP123" s="56">
        <v>17204.25</v>
      </c>
      <c r="FQ123" s="56">
        <v>179889.79</v>
      </c>
      <c r="FR123" s="56">
        <v>0</v>
      </c>
      <c r="FS123" s="56">
        <v>57863.32</v>
      </c>
      <c r="FT123" s="56">
        <v>0</v>
      </c>
      <c r="FU123" s="56">
        <v>55167.27</v>
      </c>
      <c r="FV123" s="56">
        <v>0</v>
      </c>
      <c r="FW123" s="56">
        <v>390148.87000000005</v>
      </c>
      <c r="FX123" s="56">
        <v>4398784.16</v>
      </c>
      <c r="FY123" s="56">
        <v>648931.42000000004</v>
      </c>
      <c r="FZ123" s="56">
        <v>1988700</v>
      </c>
      <c r="GA123" s="56">
        <v>740000</v>
      </c>
      <c r="GB123" s="56">
        <v>267200</v>
      </c>
      <c r="GC123" s="56">
        <v>1210300</v>
      </c>
      <c r="GD123" s="56">
        <v>4206200</v>
      </c>
      <c r="GE123" s="56">
        <v>270400</v>
      </c>
      <c r="GF123" s="56">
        <v>3935800</v>
      </c>
      <c r="GG123" s="56">
        <v>640000</v>
      </c>
      <c r="GH123" s="56">
        <v>0</v>
      </c>
      <c r="GI123" s="56">
        <v>39050.300000000003</v>
      </c>
      <c r="GJ123" s="56">
        <v>0</v>
      </c>
      <c r="GK123" s="56">
        <v>0</v>
      </c>
      <c r="GL123" s="56">
        <v>0</v>
      </c>
      <c r="GM123" s="56">
        <v>0</v>
      </c>
      <c r="GN123" s="56">
        <v>39050.300000000003</v>
      </c>
      <c r="GO123" s="56">
        <v>0</v>
      </c>
      <c r="GP123" s="56">
        <v>0</v>
      </c>
      <c r="GQ123" s="56" t="s">
        <v>558</v>
      </c>
      <c r="GR123" s="56" t="s">
        <v>3625</v>
      </c>
      <c r="GS123" s="56">
        <v>0</v>
      </c>
      <c r="GT123" s="56" t="s">
        <v>558</v>
      </c>
      <c r="GU123" s="56" t="s">
        <v>558</v>
      </c>
      <c r="GV123" s="56" t="s">
        <v>558</v>
      </c>
      <c r="GW123" s="56">
        <v>34</v>
      </c>
      <c r="GX123" s="56">
        <v>0</v>
      </c>
      <c r="GY123" s="56">
        <v>34</v>
      </c>
      <c r="GZ123" s="56">
        <v>0</v>
      </c>
      <c r="HA123" s="56">
        <v>0</v>
      </c>
      <c r="HB123" s="56">
        <v>0</v>
      </c>
      <c r="HD123" s="56">
        <f t="shared" si="3"/>
        <v>66554</v>
      </c>
      <c r="HE123" s="56">
        <f t="shared" si="4"/>
        <v>3238</v>
      </c>
      <c r="HF123" s="56">
        <f t="shared" si="5"/>
        <v>96455</v>
      </c>
    </row>
    <row r="124" spans="1:214" ht="12.75" customHeight="1" x14ac:dyDescent="0.3">
      <c r="A124" s="56" t="s">
        <v>150</v>
      </c>
      <c r="B124" s="56">
        <v>1</v>
      </c>
      <c r="C124" s="56" t="s">
        <v>151</v>
      </c>
      <c r="D124" s="56" t="s">
        <v>3786</v>
      </c>
      <c r="E124" s="56" t="s">
        <v>2465</v>
      </c>
      <c r="F124" s="56" t="s">
        <v>907</v>
      </c>
      <c r="G124" s="56">
        <v>41</v>
      </c>
      <c r="H124" s="56">
        <v>0</v>
      </c>
      <c r="I124" s="56" t="s">
        <v>6841</v>
      </c>
      <c r="J124" s="56" t="s">
        <v>39</v>
      </c>
      <c r="L124" s="56" t="s">
        <v>571</v>
      </c>
      <c r="M124" s="56">
        <v>1</v>
      </c>
      <c r="N124" s="56">
        <v>0</v>
      </c>
      <c r="O124" s="56">
        <v>1</v>
      </c>
      <c r="P124" s="56">
        <v>1</v>
      </c>
      <c r="Q124" s="56">
        <v>0</v>
      </c>
      <c r="R124" s="56">
        <v>1</v>
      </c>
      <c r="S124" s="56">
        <v>1</v>
      </c>
      <c r="T124" s="56">
        <v>5</v>
      </c>
      <c r="U124" s="56">
        <v>1</v>
      </c>
      <c r="V124" s="56">
        <v>2</v>
      </c>
      <c r="W124" s="56">
        <v>0</v>
      </c>
      <c r="X124" s="56">
        <v>1</v>
      </c>
      <c r="Y124" s="56">
        <v>0</v>
      </c>
      <c r="Z124" s="56">
        <v>4</v>
      </c>
      <c r="AA124" s="56">
        <v>18</v>
      </c>
      <c r="AB124" s="56">
        <v>0</v>
      </c>
      <c r="AC124" s="56">
        <v>0</v>
      </c>
      <c r="AD124" s="56">
        <v>0</v>
      </c>
      <c r="AE124" s="56">
        <v>0</v>
      </c>
      <c r="AF124" s="56">
        <v>0</v>
      </c>
      <c r="AG124" s="56">
        <v>0</v>
      </c>
      <c r="AH124" s="56">
        <v>0</v>
      </c>
      <c r="AI124" s="56">
        <v>0</v>
      </c>
      <c r="AJ124" s="56">
        <v>0</v>
      </c>
      <c r="AK124" s="56">
        <v>0</v>
      </c>
      <c r="AL124" s="56">
        <v>0</v>
      </c>
      <c r="AM124" s="56">
        <v>0</v>
      </c>
      <c r="AN124" s="56">
        <v>0</v>
      </c>
      <c r="AO124" s="56">
        <v>0</v>
      </c>
      <c r="AP124" s="56">
        <v>0</v>
      </c>
      <c r="AQ124" s="56">
        <v>1</v>
      </c>
      <c r="AR124" s="56">
        <v>0</v>
      </c>
      <c r="AS124" s="56">
        <v>1</v>
      </c>
      <c r="AT124" s="56">
        <v>1</v>
      </c>
      <c r="AU124" s="56">
        <v>0</v>
      </c>
      <c r="AV124" s="56">
        <v>1</v>
      </c>
      <c r="AW124" s="56">
        <v>1</v>
      </c>
      <c r="AX124" s="56">
        <v>5</v>
      </c>
      <c r="AY124" s="56">
        <v>1</v>
      </c>
      <c r="AZ124" s="56">
        <v>2</v>
      </c>
      <c r="BA124" s="56">
        <v>0</v>
      </c>
      <c r="BB124" s="56">
        <v>1</v>
      </c>
      <c r="BC124" s="56">
        <v>0</v>
      </c>
      <c r="BD124" s="56">
        <v>4</v>
      </c>
      <c r="BE124" s="56">
        <v>18</v>
      </c>
      <c r="BF124" s="56">
        <v>1</v>
      </c>
      <c r="BG124" s="56">
        <v>0</v>
      </c>
      <c r="BH124" s="56">
        <v>0</v>
      </c>
      <c r="BI124" s="56">
        <v>0</v>
      </c>
      <c r="BJ124" s="56" t="s">
        <v>3525</v>
      </c>
      <c r="BK124" s="56">
        <v>208894</v>
      </c>
      <c r="BL124" s="56" t="s">
        <v>3525</v>
      </c>
      <c r="BM124" s="56">
        <v>303397</v>
      </c>
      <c r="BN124" s="56">
        <v>123</v>
      </c>
      <c r="BO124" s="56">
        <v>238154</v>
      </c>
      <c r="BP124" s="56">
        <v>54929</v>
      </c>
      <c r="BQ124" s="56">
        <v>18</v>
      </c>
      <c r="BR124" s="56" t="s">
        <v>558</v>
      </c>
      <c r="BS124" s="56">
        <v>188323</v>
      </c>
      <c r="BT124" s="56">
        <v>7495</v>
      </c>
      <c r="BU124" s="56">
        <v>56767</v>
      </c>
      <c r="BV124" s="56">
        <v>44756</v>
      </c>
      <c r="BW124" s="56">
        <v>53235</v>
      </c>
      <c r="BX124" s="56">
        <v>16220</v>
      </c>
      <c r="BY124" s="56">
        <v>170978</v>
      </c>
      <c r="BZ124" s="56">
        <v>14794</v>
      </c>
      <c r="CA124" s="56">
        <v>193267</v>
      </c>
      <c r="CB124" s="56">
        <v>57</v>
      </c>
      <c r="CC124" s="56">
        <v>12508</v>
      </c>
      <c r="CD124" s="56">
        <v>5263</v>
      </c>
      <c r="CE124" s="56">
        <v>8712</v>
      </c>
      <c r="CF124" s="56">
        <v>1719</v>
      </c>
      <c r="CG124" s="56">
        <v>28202</v>
      </c>
      <c r="CH124" s="56">
        <v>28259</v>
      </c>
      <c r="CI124" s="56">
        <v>10</v>
      </c>
      <c r="CJ124" s="56">
        <v>4143</v>
      </c>
      <c r="CK124" s="56">
        <v>801</v>
      </c>
      <c r="CL124" s="56">
        <v>4569</v>
      </c>
      <c r="CM124" s="56">
        <v>9513</v>
      </c>
      <c r="CN124" s="56">
        <v>0</v>
      </c>
      <c r="CO124" s="56">
        <v>9523</v>
      </c>
      <c r="CP124" s="56">
        <v>0</v>
      </c>
      <c r="CQ124" s="56">
        <v>258</v>
      </c>
      <c r="CR124" s="56">
        <v>57</v>
      </c>
      <c r="CS124" s="56">
        <v>384</v>
      </c>
      <c r="CT124" s="56">
        <v>699</v>
      </c>
      <c r="CU124" s="56">
        <v>699</v>
      </c>
      <c r="CV124" s="56">
        <v>8115</v>
      </c>
      <c r="CW124" s="56">
        <v>7399</v>
      </c>
      <c r="CX124" s="56">
        <v>1424</v>
      </c>
      <c r="CY124" s="56">
        <v>2236768</v>
      </c>
      <c r="CZ124" s="56">
        <v>0</v>
      </c>
      <c r="DA124" s="56">
        <v>0</v>
      </c>
      <c r="DB124" s="56">
        <v>4.3</v>
      </c>
      <c r="DC124" s="56">
        <v>102.7</v>
      </c>
      <c r="DD124" s="56">
        <v>107</v>
      </c>
      <c r="DE124" s="56">
        <v>100</v>
      </c>
      <c r="DF124" s="56">
        <v>6434</v>
      </c>
      <c r="DG124" s="56">
        <v>180531</v>
      </c>
      <c r="DH124" s="56">
        <v>86151</v>
      </c>
      <c r="DI124" s="56">
        <v>202527</v>
      </c>
      <c r="DJ124" s="56">
        <v>24538</v>
      </c>
      <c r="DK124" s="56">
        <v>493747</v>
      </c>
      <c r="DL124" s="56">
        <v>4522</v>
      </c>
      <c r="DM124" s="56">
        <v>1640</v>
      </c>
      <c r="DN124" s="56">
        <v>5250</v>
      </c>
      <c r="DO124" s="56">
        <v>11412</v>
      </c>
      <c r="DP124" s="56">
        <v>14270</v>
      </c>
      <c r="DQ124" s="56">
        <v>17852</v>
      </c>
      <c r="DR124" s="56">
        <v>6739</v>
      </c>
      <c r="DS124" s="56">
        <v>2296</v>
      </c>
      <c r="DT124" s="56">
        <v>0</v>
      </c>
      <c r="DU124" s="56">
        <v>0</v>
      </c>
      <c r="DV124" s="56">
        <v>41809</v>
      </c>
      <c r="DW124" s="56">
        <v>26965</v>
      </c>
      <c r="DX124" s="56">
        <v>72</v>
      </c>
      <c r="DY124" s="56">
        <v>80</v>
      </c>
      <c r="DZ124" s="56">
        <v>86</v>
      </c>
      <c r="EA124" s="56" t="s">
        <v>558</v>
      </c>
      <c r="EB124" s="56" t="s">
        <v>558</v>
      </c>
      <c r="EC124" s="56" t="s">
        <v>558</v>
      </c>
      <c r="ED124" s="56">
        <v>20849</v>
      </c>
      <c r="EE124" s="56">
        <v>17</v>
      </c>
      <c r="EF124" s="56">
        <v>722005</v>
      </c>
      <c r="EG124" s="56" t="s">
        <v>558</v>
      </c>
      <c r="EH124" s="56" t="s">
        <v>56</v>
      </c>
      <c r="EI124" s="56">
        <v>18</v>
      </c>
      <c r="EJ124" s="56">
        <v>195096</v>
      </c>
      <c r="EK124" s="56">
        <v>20</v>
      </c>
      <c r="EL124" s="56">
        <v>52</v>
      </c>
      <c r="EM124" s="56">
        <v>2978657</v>
      </c>
      <c r="EN124" s="56">
        <v>430344</v>
      </c>
      <c r="EO124" s="56">
        <v>4589</v>
      </c>
      <c r="EP124" s="56">
        <v>77374</v>
      </c>
      <c r="EQ124" s="56">
        <v>34576</v>
      </c>
      <c r="ER124" s="56">
        <v>61873</v>
      </c>
      <c r="ES124" s="56" t="s">
        <v>3605</v>
      </c>
      <c r="ET124" s="56">
        <v>13403</v>
      </c>
      <c r="EU124" s="56">
        <v>10004</v>
      </c>
      <c r="EV124" s="56">
        <v>1849</v>
      </c>
      <c r="EW124" s="56">
        <v>5036</v>
      </c>
      <c r="EX124" s="56">
        <v>12000</v>
      </c>
      <c r="EY124" s="56">
        <v>1015</v>
      </c>
      <c r="EZ124" s="56" t="s">
        <v>6896</v>
      </c>
      <c r="FA124" s="56">
        <v>959</v>
      </c>
      <c r="FB124" s="56">
        <v>0</v>
      </c>
      <c r="FC124" s="56">
        <v>0</v>
      </c>
      <c r="FD124" s="56">
        <v>22496</v>
      </c>
      <c r="FE124" s="56">
        <v>11256</v>
      </c>
      <c r="FF124" s="56">
        <v>0</v>
      </c>
      <c r="FG124" s="56">
        <v>256430</v>
      </c>
      <c r="FH124" s="56">
        <v>76514</v>
      </c>
      <c r="FI124" s="56">
        <v>77697</v>
      </c>
      <c r="FJ124" s="56">
        <v>60547</v>
      </c>
      <c r="FK124" s="56">
        <v>172433</v>
      </c>
      <c r="FL124" s="56">
        <v>16720</v>
      </c>
      <c r="FM124" s="56">
        <v>4069342</v>
      </c>
      <c r="FN124" s="56">
        <v>68693</v>
      </c>
      <c r="FO124" s="56">
        <v>2701</v>
      </c>
      <c r="FP124" s="56">
        <v>37104</v>
      </c>
      <c r="FQ124" s="56">
        <v>11412</v>
      </c>
      <c r="FR124" s="56">
        <v>4534</v>
      </c>
      <c r="FS124" s="56">
        <v>0</v>
      </c>
      <c r="FT124" s="56">
        <v>0</v>
      </c>
      <c r="FU124" s="56">
        <v>96860</v>
      </c>
      <c r="FV124" s="56">
        <v>257920</v>
      </c>
      <c r="FW124" s="56">
        <v>479224</v>
      </c>
      <c r="FX124" s="56">
        <v>3590118</v>
      </c>
      <c r="FY124" s="56">
        <v>362109</v>
      </c>
      <c r="FZ124" s="56">
        <v>2962530</v>
      </c>
      <c r="GA124" s="56">
        <v>433850</v>
      </c>
      <c r="GB124" s="56">
        <v>255250</v>
      </c>
      <c r="GC124" s="56">
        <v>476950</v>
      </c>
      <c r="GD124" s="56">
        <v>4128580</v>
      </c>
      <c r="GE124" s="56">
        <v>358550</v>
      </c>
      <c r="GF124" s="56">
        <v>3770030</v>
      </c>
      <c r="GG124" s="56">
        <v>362110</v>
      </c>
      <c r="GH124" s="56">
        <v>199000</v>
      </c>
      <c r="GI124" s="56">
        <v>587000</v>
      </c>
      <c r="GJ124" s="56">
        <v>325000</v>
      </c>
      <c r="GK124" s="56">
        <v>0</v>
      </c>
      <c r="GL124" s="56">
        <v>0</v>
      </c>
      <c r="GM124" s="56">
        <v>0</v>
      </c>
      <c r="GN124" s="56">
        <v>1111000</v>
      </c>
      <c r="GO124" s="56" t="s">
        <v>558</v>
      </c>
      <c r="GP124" s="56" t="s">
        <v>558</v>
      </c>
      <c r="GQ124" s="56" t="s">
        <v>7522</v>
      </c>
      <c r="GR124" s="56">
        <v>0</v>
      </c>
      <c r="GS124" s="56" t="s">
        <v>558</v>
      </c>
      <c r="GT124" s="56" t="s">
        <v>558</v>
      </c>
      <c r="GU124" s="56" t="s">
        <v>558</v>
      </c>
      <c r="GV124" s="56" t="s">
        <v>7523</v>
      </c>
      <c r="GW124" s="56">
        <v>18</v>
      </c>
      <c r="GX124" s="56">
        <v>0</v>
      </c>
      <c r="GY124" s="56">
        <v>18</v>
      </c>
      <c r="GZ124" s="56">
        <v>0</v>
      </c>
      <c r="HA124" s="56">
        <v>0</v>
      </c>
      <c r="HB124" s="56">
        <v>0</v>
      </c>
      <c r="HD124" s="56">
        <f t="shared" si="3"/>
        <v>9523</v>
      </c>
      <c r="HE124" s="56">
        <f t="shared" si="4"/>
        <v>699</v>
      </c>
      <c r="HF124" s="56">
        <f t="shared" si="5"/>
        <v>11412</v>
      </c>
    </row>
    <row r="125" spans="1:214" ht="12.75" customHeight="1" x14ac:dyDescent="0.3">
      <c r="A125" s="56" t="s">
        <v>150</v>
      </c>
      <c r="B125" s="56">
        <v>2</v>
      </c>
      <c r="C125" s="56" t="s">
        <v>151</v>
      </c>
      <c r="D125" s="56" t="s">
        <v>3787</v>
      </c>
      <c r="E125" s="56" t="s">
        <v>2466</v>
      </c>
      <c r="F125" s="56" t="s">
        <v>907</v>
      </c>
      <c r="G125" s="56">
        <v>28</v>
      </c>
      <c r="H125" s="56">
        <v>0</v>
      </c>
      <c r="I125" s="56" t="s">
        <v>6841</v>
      </c>
      <c r="J125" s="56" t="s">
        <v>39</v>
      </c>
      <c r="L125" s="56" t="s">
        <v>573</v>
      </c>
      <c r="M125" s="56" t="s">
        <v>558</v>
      </c>
      <c r="N125" s="56" t="s">
        <v>558</v>
      </c>
      <c r="O125" s="56" t="s">
        <v>558</v>
      </c>
      <c r="P125" s="56" t="s">
        <v>558</v>
      </c>
      <c r="Q125" s="56" t="s">
        <v>558</v>
      </c>
      <c r="R125" s="56" t="s">
        <v>558</v>
      </c>
      <c r="S125" s="56" t="s">
        <v>558</v>
      </c>
      <c r="T125" s="56" t="s">
        <v>558</v>
      </c>
      <c r="U125" s="56" t="s">
        <v>558</v>
      </c>
      <c r="V125" s="56" t="s">
        <v>558</v>
      </c>
      <c r="W125" s="56" t="s">
        <v>558</v>
      </c>
      <c r="X125" s="56" t="s">
        <v>558</v>
      </c>
      <c r="Y125" s="56" t="s">
        <v>558</v>
      </c>
      <c r="Z125" s="56" t="s">
        <v>558</v>
      </c>
      <c r="AA125" s="56" t="s">
        <v>558</v>
      </c>
      <c r="AB125" s="56" t="s">
        <v>558</v>
      </c>
      <c r="AC125" s="56" t="s">
        <v>558</v>
      </c>
      <c r="AD125" s="56" t="s">
        <v>558</v>
      </c>
      <c r="AE125" s="56" t="s">
        <v>558</v>
      </c>
      <c r="AF125" s="56" t="s">
        <v>558</v>
      </c>
      <c r="AG125" s="56" t="s">
        <v>558</v>
      </c>
      <c r="AH125" s="56" t="s">
        <v>558</v>
      </c>
      <c r="AI125" s="56" t="s">
        <v>558</v>
      </c>
      <c r="AJ125" s="56" t="s">
        <v>558</v>
      </c>
      <c r="AK125" s="56" t="s">
        <v>558</v>
      </c>
      <c r="AL125" s="56" t="s">
        <v>558</v>
      </c>
      <c r="AM125" s="56" t="s">
        <v>558</v>
      </c>
      <c r="AN125" s="56" t="s">
        <v>558</v>
      </c>
      <c r="AO125" s="56" t="s">
        <v>558</v>
      </c>
      <c r="AP125" s="56" t="s">
        <v>558</v>
      </c>
      <c r="AQ125" s="56" t="s">
        <v>558</v>
      </c>
      <c r="AR125" s="56" t="s">
        <v>558</v>
      </c>
      <c r="AS125" s="56" t="s">
        <v>558</v>
      </c>
      <c r="AT125" s="56" t="s">
        <v>558</v>
      </c>
      <c r="AU125" s="56" t="s">
        <v>558</v>
      </c>
      <c r="AV125" s="56" t="s">
        <v>558</v>
      </c>
      <c r="AW125" s="56" t="s">
        <v>558</v>
      </c>
      <c r="AX125" s="56" t="s">
        <v>558</v>
      </c>
      <c r="AY125" s="56" t="s">
        <v>558</v>
      </c>
      <c r="AZ125" s="56" t="s">
        <v>558</v>
      </c>
      <c r="BA125" s="56" t="s">
        <v>558</v>
      </c>
      <c r="BB125" s="56" t="s">
        <v>558</v>
      </c>
      <c r="BC125" s="56" t="s">
        <v>558</v>
      </c>
      <c r="BD125" s="56" t="s">
        <v>558</v>
      </c>
      <c r="BE125" s="56" t="s">
        <v>558</v>
      </c>
      <c r="BF125" s="56" t="s">
        <v>558</v>
      </c>
      <c r="BG125" s="56" t="s">
        <v>558</v>
      </c>
      <c r="BH125" s="56" t="s">
        <v>558</v>
      </c>
      <c r="BI125" s="56" t="s">
        <v>558</v>
      </c>
      <c r="BJ125" s="56" t="s">
        <v>558</v>
      </c>
      <c r="BK125" s="56" t="s">
        <v>558</v>
      </c>
      <c r="BL125" s="56" t="s">
        <v>558</v>
      </c>
      <c r="BM125" s="56" t="s">
        <v>558</v>
      </c>
      <c r="BN125" s="56" t="s">
        <v>558</v>
      </c>
      <c r="BO125" s="56" t="s">
        <v>558</v>
      </c>
      <c r="BP125" s="56" t="s">
        <v>558</v>
      </c>
      <c r="BQ125" s="56" t="s">
        <v>558</v>
      </c>
      <c r="BR125" s="56" t="s">
        <v>558</v>
      </c>
      <c r="BS125" s="56" t="s">
        <v>558</v>
      </c>
      <c r="BT125" s="56" t="s">
        <v>558</v>
      </c>
      <c r="BU125" s="56" t="s">
        <v>558</v>
      </c>
      <c r="BV125" s="56" t="s">
        <v>558</v>
      </c>
      <c r="BW125" s="56" t="s">
        <v>558</v>
      </c>
      <c r="BX125" s="56" t="s">
        <v>558</v>
      </c>
      <c r="BY125" s="56" t="s">
        <v>558</v>
      </c>
      <c r="BZ125" s="56" t="s">
        <v>558</v>
      </c>
      <c r="CA125" s="56" t="s">
        <v>558</v>
      </c>
      <c r="CB125" s="56" t="s">
        <v>558</v>
      </c>
      <c r="CC125" s="56" t="s">
        <v>558</v>
      </c>
      <c r="CD125" s="56" t="s">
        <v>558</v>
      </c>
      <c r="CE125" s="56" t="s">
        <v>558</v>
      </c>
      <c r="CF125" s="56" t="s">
        <v>558</v>
      </c>
      <c r="CG125" s="56" t="s">
        <v>558</v>
      </c>
      <c r="CH125" s="56" t="s">
        <v>558</v>
      </c>
      <c r="CI125" s="56" t="s">
        <v>558</v>
      </c>
      <c r="CJ125" s="56" t="s">
        <v>558</v>
      </c>
      <c r="CK125" s="56" t="s">
        <v>558</v>
      </c>
      <c r="CL125" s="56" t="s">
        <v>558</v>
      </c>
      <c r="CM125" s="56" t="s">
        <v>558</v>
      </c>
      <c r="CN125" s="56" t="s">
        <v>558</v>
      </c>
      <c r="CO125" s="56" t="s">
        <v>558</v>
      </c>
      <c r="CP125" s="56" t="s">
        <v>558</v>
      </c>
      <c r="CQ125" s="56" t="s">
        <v>558</v>
      </c>
      <c r="CR125" s="56" t="s">
        <v>558</v>
      </c>
      <c r="CS125" s="56" t="s">
        <v>558</v>
      </c>
      <c r="CT125" s="56" t="s">
        <v>558</v>
      </c>
      <c r="CU125" s="56" t="s">
        <v>558</v>
      </c>
      <c r="CV125" s="56" t="s">
        <v>558</v>
      </c>
      <c r="CW125" s="56" t="s">
        <v>558</v>
      </c>
      <c r="CX125" s="56" t="s">
        <v>558</v>
      </c>
      <c r="CY125" s="56" t="s">
        <v>558</v>
      </c>
      <c r="CZ125" s="56" t="s">
        <v>558</v>
      </c>
      <c r="DA125" s="56" t="s">
        <v>558</v>
      </c>
      <c r="DB125" s="56" t="s">
        <v>558</v>
      </c>
      <c r="DC125" s="56" t="s">
        <v>558</v>
      </c>
      <c r="DD125" s="56" t="s">
        <v>558</v>
      </c>
      <c r="DE125" s="56" t="s">
        <v>558</v>
      </c>
      <c r="DF125" s="56" t="s">
        <v>558</v>
      </c>
      <c r="DG125" s="56" t="s">
        <v>558</v>
      </c>
      <c r="DH125" s="56" t="s">
        <v>558</v>
      </c>
      <c r="DI125" s="56" t="s">
        <v>558</v>
      </c>
      <c r="DJ125" s="56" t="s">
        <v>558</v>
      </c>
      <c r="DK125" s="56" t="s">
        <v>558</v>
      </c>
      <c r="DL125" s="56" t="s">
        <v>558</v>
      </c>
      <c r="DM125" s="56" t="s">
        <v>558</v>
      </c>
      <c r="DN125" s="56" t="s">
        <v>558</v>
      </c>
      <c r="DO125" s="56" t="s">
        <v>558</v>
      </c>
      <c r="DP125" s="56" t="s">
        <v>558</v>
      </c>
      <c r="DQ125" s="56" t="s">
        <v>558</v>
      </c>
      <c r="DR125" s="56" t="s">
        <v>558</v>
      </c>
      <c r="DS125" s="56" t="s">
        <v>558</v>
      </c>
      <c r="DT125" s="56" t="s">
        <v>558</v>
      </c>
      <c r="DU125" s="56" t="s">
        <v>558</v>
      </c>
      <c r="DV125" s="56" t="s">
        <v>558</v>
      </c>
      <c r="DW125" s="56" t="s">
        <v>558</v>
      </c>
      <c r="DX125" s="56" t="s">
        <v>558</v>
      </c>
      <c r="DY125" s="56" t="s">
        <v>558</v>
      </c>
      <c r="DZ125" s="56" t="s">
        <v>558</v>
      </c>
      <c r="EA125" s="56" t="s">
        <v>558</v>
      </c>
      <c r="EB125" s="56" t="s">
        <v>558</v>
      </c>
      <c r="EC125" s="56" t="s">
        <v>558</v>
      </c>
      <c r="ED125" s="56" t="s">
        <v>558</v>
      </c>
      <c r="EE125" s="56" t="s">
        <v>558</v>
      </c>
      <c r="EF125" s="56" t="s">
        <v>558</v>
      </c>
      <c r="EG125" s="56" t="s">
        <v>558</v>
      </c>
      <c r="EH125" s="56" t="s">
        <v>558</v>
      </c>
      <c r="EI125" s="56" t="s">
        <v>558</v>
      </c>
      <c r="EJ125" s="56" t="s">
        <v>558</v>
      </c>
      <c r="EK125" s="56" t="s">
        <v>558</v>
      </c>
      <c r="EL125" s="56" t="s">
        <v>558</v>
      </c>
      <c r="EM125" s="56" t="s">
        <v>558</v>
      </c>
      <c r="EN125" s="56" t="s">
        <v>558</v>
      </c>
      <c r="EO125" s="56" t="s">
        <v>558</v>
      </c>
      <c r="EP125" s="56" t="s">
        <v>558</v>
      </c>
      <c r="EQ125" s="56" t="s">
        <v>558</v>
      </c>
      <c r="ER125" s="56" t="s">
        <v>558</v>
      </c>
      <c r="ES125" s="56" t="s">
        <v>558</v>
      </c>
      <c r="ET125" s="56" t="s">
        <v>558</v>
      </c>
      <c r="EU125" s="56" t="s">
        <v>558</v>
      </c>
      <c r="EV125" s="56" t="s">
        <v>558</v>
      </c>
      <c r="EW125" s="56" t="s">
        <v>558</v>
      </c>
      <c r="EX125" s="56" t="s">
        <v>558</v>
      </c>
      <c r="EY125" s="56" t="s">
        <v>558</v>
      </c>
      <c r="EZ125" s="56" t="s">
        <v>558</v>
      </c>
      <c r="FA125" s="56" t="s">
        <v>558</v>
      </c>
      <c r="FB125" s="56" t="s">
        <v>558</v>
      </c>
      <c r="FC125" s="56" t="s">
        <v>558</v>
      </c>
      <c r="FD125" s="56" t="s">
        <v>558</v>
      </c>
      <c r="FE125" s="56" t="s">
        <v>558</v>
      </c>
      <c r="FF125" s="56" t="s">
        <v>558</v>
      </c>
      <c r="FG125" s="56" t="s">
        <v>558</v>
      </c>
      <c r="FH125" s="56" t="s">
        <v>558</v>
      </c>
      <c r="FI125" s="56" t="s">
        <v>558</v>
      </c>
      <c r="FJ125" s="56" t="s">
        <v>558</v>
      </c>
      <c r="FK125" s="56" t="s">
        <v>558</v>
      </c>
      <c r="FL125" s="56" t="s">
        <v>558</v>
      </c>
      <c r="FM125" s="56" t="s">
        <v>558</v>
      </c>
      <c r="FN125" s="56" t="s">
        <v>558</v>
      </c>
      <c r="FO125" s="56" t="s">
        <v>558</v>
      </c>
      <c r="FP125" s="56" t="s">
        <v>558</v>
      </c>
      <c r="FQ125" s="56" t="s">
        <v>558</v>
      </c>
      <c r="FR125" s="56" t="s">
        <v>558</v>
      </c>
      <c r="FS125" s="56" t="s">
        <v>558</v>
      </c>
      <c r="FT125" s="56" t="s">
        <v>558</v>
      </c>
      <c r="FU125" s="56" t="s">
        <v>558</v>
      </c>
      <c r="FV125" s="56" t="s">
        <v>558</v>
      </c>
      <c r="FW125" s="56" t="s">
        <v>558</v>
      </c>
      <c r="FX125" s="56" t="s">
        <v>558</v>
      </c>
      <c r="FY125" s="56" t="s">
        <v>558</v>
      </c>
      <c r="FZ125" s="56" t="s">
        <v>558</v>
      </c>
      <c r="GA125" s="56" t="s">
        <v>558</v>
      </c>
      <c r="GB125" s="56" t="s">
        <v>558</v>
      </c>
      <c r="GC125" s="56" t="s">
        <v>558</v>
      </c>
      <c r="GD125" s="56" t="s">
        <v>558</v>
      </c>
      <c r="GE125" s="56" t="s">
        <v>558</v>
      </c>
      <c r="GF125" s="56" t="s">
        <v>558</v>
      </c>
      <c r="GG125" s="56" t="s">
        <v>558</v>
      </c>
      <c r="GH125" s="56" t="s">
        <v>558</v>
      </c>
      <c r="GI125" s="56" t="s">
        <v>558</v>
      </c>
      <c r="GJ125" s="56" t="s">
        <v>558</v>
      </c>
      <c r="GK125" s="56" t="s">
        <v>558</v>
      </c>
      <c r="GL125" s="56" t="s">
        <v>558</v>
      </c>
      <c r="GM125" s="56" t="s">
        <v>558</v>
      </c>
      <c r="GN125" s="56" t="s">
        <v>558</v>
      </c>
      <c r="GO125" s="56" t="s">
        <v>558</v>
      </c>
      <c r="GP125" s="56" t="s">
        <v>558</v>
      </c>
      <c r="GQ125" s="56" t="s">
        <v>558</v>
      </c>
      <c r="GR125" s="56" t="s">
        <v>558</v>
      </c>
      <c r="GS125" s="56" t="s">
        <v>558</v>
      </c>
      <c r="GT125" s="56" t="s">
        <v>558</v>
      </c>
      <c r="GU125" s="56" t="s">
        <v>558</v>
      </c>
      <c r="GV125" s="56" t="s">
        <v>558</v>
      </c>
      <c r="GW125" s="56" t="s">
        <v>558</v>
      </c>
      <c r="GX125" s="56" t="s">
        <v>558</v>
      </c>
      <c r="GY125" s="56" t="s">
        <v>558</v>
      </c>
      <c r="GZ125" s="56" t="s">
        <v>558</v>
      </c>
      <c r="HA125" s="56" t="s">
        <v>558</v>
      </c>
      <c r="HB125" s="56" t="s">
        <v>558</v>
      </c>
      <c r="HD125" s="56" t="str">
        <f t="shared" si="3"/>
        <v>..</v>
      </c>
      <c r="HE125" s="56" t="str">
        <f t="shared" si="4"/>
        <v>..</v>
      </c>
      <c r="HF125" s="56" t="str">
        <f t="shared" si="5"/>
        <v>..</v>
      </c>
    </row>
    <row r="126" spans="1:214" ht="12.75" customHeight="1" x14ac:dyDescent="0.3">
      <c r="A126" s="56" t="s">
        <v>150</v>
      </c>
      <c r="B126" s="56">
        <v>3</v>
      </c>
      <c r="C126" s="56" t="s">
        <v>151</v>
      </c>
      <c r="D126" s="56" t="s">
        <v>3788</v>
      </c>
      <c r="E126" s="56" t="s">
        <v>2467</v>
      </c>
      <c r="F126" s="56" t="s">
        <v>907</v>
      </c>
      <c r="G126" s="56">
        <v>16</v>
      </c>
      <c r="H126" s="56">
        <v>0</v>
      </c>
      <c r="I126" s="56" t="s">
        <v>810</v>
      </c>
      <c r="J126" s="56" t="s">
        <v>39</v>
      </c>
      <c r="L126" s="56" t="s">
        <v>477</v>
      </c>
      <c r="M126" s="56">
        <v>2</v>
      </c>
      <c r="N126" s="56">
        <v>0</v>
      </c>
      <c r="O126" s="56">
        <v>1</v>
      </c>
      <c r="P126" s="56">
        <v>1</v>
      </c>
      <c r="Q126" s="56">
        <v>1</v>
      </c>
      <c r="R126" s="56">
        <v>0</v>
      </c>
      <c r="S126" s="56">
        <v>2</v>
      </c>
      <c r="T126" s="56">
        <v>1</v>
      </c>
      <c r="U126" s="56">
        <v>4</v>
      </c>
      <c r="V126" s="56">
        <v>2</v>
      </c>
      <c r="W126" s="56">
        <v>2</v>
      </c>
      <c r="X126" s="56">
        <v>1</v>
      </c>
      <c r="Y126" s="56">
        <v>0</v>
      </c>
      <c r="Z126" s="56">
        <v>0</v>
      </c>
      <c r="AA126" s="56">
        <v>17</v>
      </c>
      <c r="AB126" s="56">
        <v>0</v>
      </c>
      <c r="AC126" s="56">
        <v>0</v>
      </c>
      <c r="AD126" s="56">
        <v>0</v>
      </c>
      <c r="AE126" s="56">
        <v>0</v>
      </c>
      <c r="AF126" s="56">
        <v>0</v>
      </c>
      <c r="AG126" s="56">
        <v>0</v>
      </c>
      <c r="AH126" s="56">
        <v>0</v>
      </c>
      <c r="AI126" s="56">
        <v>0</v>
      </c>
      <c r="AJ126" s="56">
        <v>0</v>
      </c>
      <c r="AK126" s="56">
        <v>0</v>
      </c>
      <c r="AL126" s="56">
        <v>0</v>
      </c>
      <c r="AM126" s="56">
        <v>0</v>
      </c>
      <c r="AN126" s="56">
        <v>0</v>
      </c>
      <c r="AO126" s="56">
        <v>0</v>
      </c>
      <c r="AP126" s="56">
        <v>0</v>
      </c>
      <c r="AQ126" s="56">
        <v>2</v>
      </c>
      <c r="AR126" s="56">
        <v>0</v>
      </c>
      <c r="AS126" s="56">
        <v>1</v>
      </c>
      <c r="AT126" s="56">
        <v>1</v>
      </c>
      <c r="AU126" s="56">
        <v>1</v>
      </c>
      <c r="AV126" s="56">
        <v>0</v>
      </c>
      <c r="AW126" s="56">
        <v>2</v>
      </c>
      <c r="AX126" s="56">
        <v>1</v>
      </c>
      <c r="AY126" s="56">
        <v>4</v>
      </c>
      <c r="AZ126" s="56">
        <v>2</v>
      </c>
      <c r="BA126" s="56">
        <v>2</v>
      </c>
      <c r="BB126" s="56">
        <v>1</v>
      </c>
      <c r="BC126" s="56">
        <v>0</v>
      </c>
      <c r="BD126" s="56">
        <v>0</v>
      </c>
      <c r="BE126" s="56">
        <v>17</v>
      </c>
      <c r="BF126" s="56">
        <v>0.95528068506184582</v>
      </c>
      <c r="BG126" s="56">
        <v>4.4719314938154141E-2</v>
      </c>
      <c r="BH126" s="56">
        <v>1</v>
      </c>
      <c r="BI126" s="56">
        <v>0</v>
      </c>
      <c r="BJ126" s="56" t="s">
        <v>478</v>
      </c>
      <c r="BK126" s="56">
        <v>263082</v>
      </c>
      <c r="BL126" s="56" t="s">
        <v>478</v>
      </c>
      <c r="BM126" s="56">
        <v>409646</v>
      </c>
      <c r="BN126" s="56">
        <v>133</v>
      </c>
      <c r="BO126" s="56">
        <v>175078</v>
      </c>
      <c r="BP126" s="56">
        <v>58337</v>
      </c>
      <c r="BQ126" s="56">
        <v>17</v>
      </c>
      <c r="BR126" s="56" t="s">
        <v>558</v>
      </c>
      <c r="BS126" s="56">
        <v>209800</v>
      </c>
      <c r="BT126" s="56">
        <v>19917</v>
      </c>
      <c r="BU126" s="56">
        <v>54429</v>
      </c>
      <c r="BV126" s="56">
        <v>48163</v>
      </c>
      <c r="BW126" s="56">
        <v>35761</v>
      </c>
      <c r="BX126" s="56">
        <v>7997</v>
      </c>
      <c r="BY126" s="56">
        <v>146350</v>
      </c>
      <c r="BZ126" s="56">
        <v>39743</v>
      </c>
      <c r="CA126" s="56">
        <v>206010</v>
      </c>
      <c r="CB126" s="56">
        <v>611</v>
      </c>
      <c r="CC126" s="56">
        <v>7766</v>
      </c>
      <c r="CD126" s="56">
        <v>4336</v>
      </c>
      <c r="CE126" s="56">
        <v>4262</v>
      </c>
      <c r="CF126" s="56">
        <v>635</v>
      </c>
      <c r="CG126" s="56">
        <v>16999</v>
      </c>
      <c r="CH126" s="56">
        <v>17610</v>
      </c>
      <c r="CI126" s="56">
        <v>0</v>
      </c>
      <c r="CJ126" s="56">
        <v>3813</v>
      </c>
      <c r="CK126" s="56">
        <v>837</v>
      </c>
      <c r="CL126" s="56">
        <v>88</v>
      </c>
      <c r="CM126" s="56">
        <v>4738</v>
      </c>
      <c r="CN126" s="56">
        <v>654</v>
      </c>
      <c r="CO126" s="56">
        <v>5392</v>
      </c>
      <c r="CP126" s="56">
        <v>0</v>
      </c>
      <c r="CQ126" s="56">
        <v>228</v>
      </c>
      <c r="CR126" s="56">
        <v>74</v>
      </c>
      <c r="CS126" s="56">
        <v>0</v>
      </c>
      <c r="CT126" s="56">
        <v>302</v>
      </c>
      <c r="CU126" s="56">
        <v>302</v>
      </c>
      <c r="CV126" s="56">
        <v>4955</v>
      </c>
      <c r="CW126" s="56">
        <v>0</v>
      </c>
      <c r="CX126" s="56">
        <v>1626</v>
      </c>
      <c r="CY126" s="56">
        <v>0</v>
      </c>
      <c r="CZ126" s="56">
        <v>0</v>
      </c>
      <c r="DA126" s="56">
        <v>39</v>
      </c>
      <c r="DB126" s="56">
        <v>4.8</v>
      </c>
      <c r="DC126" s="56">
        <v>51.7</v>
      </c>
      <c r="DD126" s="56">
        <v>56.5</v>
      </c>
      <c r="DE126" s="56">
        <v>649</v>
      </c>
      <c r="DF126" s="56">
        <v>21253.4</v>
      </c>
      <c r="DG126" s="56">
        <v>293840</v>
      </c>
      <c r="DH126" s="56">
        <v>162574</v>
      </c>
      <c r="DI126" s="56">
        <v>210617</v>
      </c>
      <c r="DJ126" s="56">
        <v>34865</v>
      </c>
      <c r="DK126" s="56">
        <v>701896</v>
      </c>
      <c r="DL126" s="56">
        <v>18923</v>
      </c>
      <c r="DM126" s="56">
        <v>3900</v>
      </c>
      <c r="DN126" s="56">
        <v>379</v>
      </c>
      <c r="DO126" s="56">
        <v>23202</v>
      </c>
      <c r="DP126" s="56">
        <v>19650</v>
      </c>
      <c r="DQ126" s="56">
        <v>2241</v>
      </c>
      <c r="DR126" s="56">
        <v>14735</v>
      </c>
      <c r="DS126" s="56">
        <v>0</v>
      </c>
      <c r="DT126" s="56">
        <v>0</v>
      </c>
      <c r="DU126" s="56">
        <v>40</v>
      </c>
      <c r="DV126" s="56">
        <v>51490</v>
      </c>
      <c r="DW126" s="56">
        <v>31587</v>
      </c>
      <c r="DX126" s="56">
        <v>46</v>
      </c>
      <c r="DY126" s="56">
        <v>64</v>
      </c>
      <c r="DZ126" s="56">
        <v>77</v>
      </c>
      <c r="EA126" s="56" t="s">
        <v>558</v>
      </c>
      <c r="EB126" s="56" t="s">
        <v>558</v>
      </c>
      <c r="EC126" s="56" t="s">
        <v>558</v>
      </c>
      <c r="ED126" s="56" t="s">
        <v>558</v>
      </c>
      <c r="EE126" s="56">
        <v>69</v>
      </c>
      <c r="EF126" s="56">
        <v>1045617</v>
      </c>
      <c r="EG126" s="56">
        <v>0</v>
      </c>
      <c r="EH126" s="56" t="s">
        <v>56</v>
      </c>
      <c r="EI126" s="56">
        <v>15</v>
      </c>
      <c r="EJ126" s="56">
        <v>427236</v>
      </c>
      <c r="EK126" s="56">
        <v>40</v>
      </c>
      <c r="EL126" s="56">
        <v>17</v>
      </c>
      <c r="EM126" s="56">
        <v>1561714</v>
      </c>
      <c r="EN126" s="56">
        <v>391965</v>
      </c>
      <c r="EO126" s="56">
        <v>7627</v>
      </c>
      <c r="EP126" s="56">
        <v>48994</v>
      </c>
      <c r="EQ126" s="56">
        <v>40086</v>
      </c>
      <c r="ER126" s="56">
        <v>23238</v>
      </c>
      <c r="ES126" s="56">
        <v>4480</v>
      </c>
      <c r="ET126" s="56">
        <v>10932</v>
      </c>
      <c r="EU126" s="56">
        <v>4233</v>
      </c>
      <c r="EV126" s="56">
        <v>0</v>
      </c>
      <c r="EW126" s="56">
        <v>0</v>
      </c>
      <c r="EX126" s="56">
        <v>15732</v>
      </c>
      <c r="EY126" s="56">
        <v>0</v>
      </c>
      <c r="EZ126" s="56">
        <v>0</v>
      </c>
      <c r="FA126" s="56">
        <v>0</v>
      </c>
      <c r="FB126" s="56">
        <v>0</v>
      </c>
      <c r="FC126" s="56">
        <v>0</v>
      </c>
      <c r="FD126" s="56">
        <v>20204</v>
      </c>
      <c r="FE126" s="56">
        <v>0</v>
      </c>
      <c r="FF126" s="56">
        <v>0</v>
      </c>
      <c r="FG126" s="56">
        <v>175526</v>
      </c>
      <c r="FH126" s="56">
        <v>244197</v>
      </c>
      <c r="FI126" s="56">
        <v>684093</v>
      </c>
      <c r="FJ126" s="56">
        <v>24757</v>
      </c>
      <c r="FK126" s="56">
        <v>0</v>
      </c>
      <c r="FL126" s="56">
        <v>91498</v>
      </c>
      <c r="FM126" s="56">
        <v>3173750</v>
      </c>
      <c r="FN126" s="56">
        <v>22101</v>
      </c>
      <c r="FO126" s="56">
        <v>5056</v>
      </c>
      <c r="FP126" s="56">
        <v>126876</v>
      </c>
      <c r="FQ126" s="56">
        <v>0</v>
      </c>
      <c r="FR126" s="56">
        <v>0</v>
      </c>
      <c r="FS126" s="56">
        <v>112977</v>
      </c>
      <c r="FT126" s="56">
        <v>2114762</v>
      </c>
      <c r="FU126" s="56">
        <v>170006</v>
      </c>
      <c r="FV126" s="56">
        <v>0</v>
      </c>
      <c r="FW126" s="56">
        <v>2551778</v>
      </c>
      <c r="FX126" s="56">
        <v>621972</v>
      </c>
      <c r="FY126" s="56" t="s">
        <v>558</v>
      </c>
      <c r="FZ126" s="56">
        <v>1520000</v>
      </c>
      <c r="GA126" s="56">
        <v>429118</v>
      </c>
      <c r="GB126" s="56">
        <v>180000</v>
      </c>
      <c r="GC126" s="56">
        <v>488231</v>
      </c>
      <c r="GD126" s="56">
        <v>2617349</v>
      </c>
      <c r="GE126" s="56">
        <v>2773076</v>
      </c>
      <c r="GF126" s="56">
        <v>-155727</v>
      </c>
      <c r="GG126" s="56" t="s">
        <v>558</v>
      </c>
      <c r="GH126" s="56">
        <v>0</v>
      </c>
      <c r="GI126" s="56">
        <v>0</v>
      </c>
      <c r="GJ126" s="56">
        <v>0</v>
      </c>
      <c r="GK126" s="56">
        <v>0</v>
      </c>
      <c r="GL126" s="56">
        <v>0</v>
      </c>
      <c r="GM126" s="56">
        <v>0</v>
      </c>
      <c r="GN126" s="56">
        <v>0</v>
      </c>
      <c r="GO126" s="56" t="s">
        <v>7524</v>
      </c>
      <c r="GP126" s="56" t="s">
        <v>7525</v>
      </c>
      <c r="GQ126" s="56" t="s">
        <v>7526</v>
      </c>
      <c r="GR126" s="56">
        <v>0</v>
      </c>
      <c r="GS126" s="56">
        <v>0</v>
      </c>
      <c r="GT126" s="56" t="s">
        <v>7527</v>
      </c>
      <c r="GU126" s="56">
        <v>0</v>
      </c>
      <c r="GV126" s="56">
        <v>0</v>
      </c>
      <c r="GW126" s="56">
        <v>17</v>
      </c>
      <c r="GX126" s="56">
        <v>0</v>
      </c>
      <c r="GY126" s="56">
        <v>0</v>
      </c>
      <c r="GZ126" s="56">
        <v>0</v>
      </c>
      <c r="HA126" s="56">
        <v>17</v>
      </c>
      <c r="HB126" s="56">
        <v>0</v>
      </c>
      <c r="HD126" s="56">
        <f t="shared" si="3"/>
        <v>5392</v>
      </c>
      <c r="HE126" s="56">
        <f t="shared" si="4"/>
        <v>302</v>
      </c>
      <c r="HF126" s="56">
        <f t="shared" si="5"/>
        <v>23202</v>
      </c>
    </row>
    <row r="127" spans="1:214" ht="12.75" customHeight="1" x14ac:dyDescent="0.3">
      <c r="A127" s="56" t="s">
        <v>150</v>
      </c>
      <c r="B127" s="56">
        <v>4</v>
      </c>
      <c r="C127" s="56" t="s">
        <v>151</v>
      </c>
      <c r="D127" s="56" t="s">
        <v>3789</v>
      </c>
      <c r="E127" s="56" t="s">
        <v>2468</v>
      </c>
      <c r="F127" s="56" t="s">
        <v>907</v>
      </c>
      <c r="G127" s="56">
        <v>16.5</v>
      </c>
      <c r="H127" s="56">
        <v>0</v>
      </c>
      <c r="I127" s="56" t="s">
        <v>810</v>
      </c>
      <c r="J127" s="56" t="s">
        <v>39</v>
      </c>
      <c r="L127" s="56" t="s">
        <v>479</v>
      </c>
      <c r="M127" s="56">
        <v>0</v>
      </c>
      <c r="N127" s="56">
        <v>0</v>
      </c>
      <c r="O127" s="56">
        <v>0</v>
      </c>
      <c r="P127" s="56">
        <v>1</v>
      </c>
      <c r="Q127" s="56">
        <v>1</v>
      </c>
      <c r="R127" s="56">
        <v>1</v>
      </c>
      <c r="S127" s="56">
        <v>10</v>
      </c>
      <c r="T127" s="56">
        <v>9</v>
      </c>
      <c r="U127" s="56">
        <v>1</v>
      </c>
      <c r="V127" s="56">
        <v>5</v>
      </c>
      <c r="W127" s="56">
        <v>1</v>
      </c>
      <c r="X127" s="56">
        <v>0</v>
      </c>
      <c r="Y127" s="56">
        <v>0</v>
      </c>
      <c r="Z127" s="56">
        <v>0</v>
      </c>
      <c r="AA127" s="56">
        <v>29</v>
      </c>
      <c r="AB127" s="56">
        <v>0</v>
      </c>
      <c r="AC127" s="56">
        <v>0</v>
      </c>
      <c r="AD127" s="56">
        <v>0</v>
      </c>
      <c r="AE127" s="56">
        <v>0</v>
      </c>
      <c r="AF127" s="56">
        <v>0</v>
      </c>
      <c r="AG127" s="56">
        <v>0</v>
      </c>
      <c r="AH127" s="56">
        <v>0</v>
      </c>
      <c r="AI127" s="56">
        <v>0</v>
      </c>
      <c r="AJ127" s="56">
        <v>0</v>
      </c>
      <c r="AK127" s="56">
        <v>0</v>
      </c>
      <c r="AL127" s="56">
        <v>0</v>
      </c>
      <c r="AM127" s="56">
        <v>0</v>
      </c>
      <c r="AN127" s="56">
        <v>0</v>
      </c>
      <c r="AO127" s="56">
        <v>0</v>
      </c>
      <c r="AP127" s="56">
        <v>0</v>
      </c>
      <c r="AQ127" s="56">
        <v>0</v>
      </c>
      <c r="AR127" s="56">
        <v>0</v>
      </c>
      <c r="AS127" s="56">
        <v>0</v>
      </c>
      <c r="AT127" s="56">
        <v>1</v>
      </c>
      <c r="AU127" s="56">
        <v>1</v>
      </c>
      <c r="AV127" s="56">
        <v>1</v>
      </c>
      <c r="AW127" s="56">
        <v>10</v>
      </c>
      <c r="AX127" s="56">
        <v>9</v>
      </c>
      <c r="AY127" s="56">
        <v>1</v>
      </c>
      <c r="AZ127" s="56">
        <v>5</v>
      </c>
      <c r="BA127" s="56">
        <v>1</v>
      </c>
      <c r="BB127" s="56">
        <v>0</v>
      </c>
      <c r="BC127" s="56">
        <v>0</v>
      </c>
      <c r="BD127" s="56">
        <v>0</v>
      </c>
      <c r="BE127" s="56">
        <v>29</v>
      </c>
      <c r="BF127" s="56">
        <v>1</v>
      </c>
      <c r="BG127" s="56">
        <v>0</v>
      </c>
      <c r="BH127" s="56">
        <v>4</v>
      </c>
      <c r="BI127" s="56">
        <v>0</v>
      </c>
      <c r="BJ127" s="56" t="s">
        <v>1001</v>
      </c>
      <c r="BK127" s="56">
        <v>133660</v>
      </c>
      <c r="BL127" s="56" t="s">
        <v>1009</v>
      </c>
      <c r="BM127" s="56">
        <v>174551</v>
      </c>
      <c r="BN127" s="56">
        <v>169</v>
      </c>
      <c r="BO127" s="56">
        <v>296140</v>
      </c>
      <c r="BP127" s="56" t="s">
        <v>558</v>
      </c>
      <c r="BQ127" s="56">
        <v>29</v>
      </c>
      <c r="BR127" s="56" t="s">
        <v>558</v>
      </c>
      <c r="BS127" s="56">
        <v>563700</v>
      </c>
      <c r="BT127" s="56">
        <v>21490</v>
      </c>
      <c r="BU127" s="56">
        <v>105408</v>
      </c>
      <c r="BV127" s="56">
        <v>40432</v>
      </c>
      <c r="BW127" s="56">
        <v>103219</v>
      </c>
      <c r="BX127" s="56">
        <v>35262</v>
      </c>
      <c r="BY127" s="56">
        <v>284321</v>
      </c>
      <c r="BZ127" s="56">
        <v>191166</v>
      </c>
      <c r="CA127" s="56">
        <v>496977</v>
      </c>
      <c r="CB127" s="56">
        <v>743</v>
      </c>
      <c r="CC127" s="56">
        <v>27094</v>
      </c>
      <c r="CD127" s="56">
        <v>6415</v>
      </c>
      <c r="CE127" s="56">
        <v>14640</v>
      </c>
      <c r="CF127" s="56">
        <v>3898</v>
      </c>
      <c r="CG127" s="56">
        <v>52047</v>
      </c>
      <c r="CH127" s="56">
        <v>52790</v>
      </c>
      <c r="CI127" s="56">
        <v>0</v>
      </c>
      <c r="CJ127" s="56">
        <v>8998</v>
      </c>
      <c r="CK127" s="56" t="s">
        <v>3612</v>
      </c>
      <c r="CL127" s="56">
        <v>13146</v>
      </c>
      <c r="CM127" s="56">
        <v>22144</v>
      </c>
      <c r="CN127" s="56">
        <v>8141</v>
      </c>
      <c r="CO127" s="56">
        <v>30285</v>
      </c>
      <c r="CP127" s="56">
        <v>0</v>
      </c>
      <c r="CQ127" s="56">
        <v>597</v>
      </c>
      <c r="CR127" s="56" t="s">
        <v>7394</v>
      </c>
      <c r="CS127" s="56">
        <v>1877</v>
      </c>
      <c r="CT127" s="56">
        <v>2474</v>
      </c>
      <c r="CU127" s="56">
        <v>2474</v>
      </c>
      <c r="CV127" s="56">
        <v>23959</v>
      </c>
      <c r="CW127" s="56">
        <v>141</v>
      </c>
      <c r="CX127" s="56">
        <v>1871</v>
      </c>
      <c r="CY127" s="56">
        <v>224000</v>
      </c>
      <c r="CZ127" s="56">
        <v>0</v>
      </c>
      <c r="DA127" s="56">
        <v>288</v>
      </c>
      <c r="DB127" s="56" t="s">
        <v>6915</v>
      </c>
      <c r="DC127" s="56">
        <v>84.87</v>
      </c>
      <c r="DD127" s="56">
        <v>84.87</v>
      </c>
      <c r="DE127" s="56">
        <v>678</v>
      </c>
      <c r="DF127" s="56" t="s">
        <v>558</v>
      </c>
      <c r="DG127" s="56">
        <v>605226</v>
      </c>
      <c r="DH127" s="56">
        <v>207062</v>
      </c>
      <c r="DI127" s="56">
        <v>595603</v>
      </c>
      <c r="DJ127" s="56">
        <v>140339</v>
      </c>
      <c r="DK127" s="56">
        <v>1548230</v>
      </c>
      <c r="DL127" s="56">
        <v>16247</v>
      </c>
      <c r="DM127" s="56" t="s">
        <v>7383</v>
      </c>
      <c r="DN127" s="56">
        <v>33894</v>
      </c>
      <c r="DO127" s="56">
        <v>50141</v>
      </c>
      <c r="DP127" s="56">
        <v>73160</v>
      </c>
      <c r="DQ127" s="56">
        <v>36443</v>
      </c>
      <c r="DR127" s="56">
        <v>27574</v>
      </c>
      <c r="DS127" s="56">
        <v>6906</v>
      </c>
      <c r="DT127" s="56">
        <v>0</v>
      </c>
      <c r="DU127" s="56">
        <v>1048</v>
      </c>
      <c r="DV127" s="56">
        <v>106766</v>
      </c>
      <c r="DW127" s="56">
        <v>60377</v>
      </c>
      <c r="DX127" s="56">
        <v>68</v>
      </c>
      <c r="DY127" s="56">
        <v>74</v>
      </c>
      <c r="DZ127" s="56">
        <v>81</v>
      </c>
      <c r="EA127" s="56" t="s">
        <v>558</v>
      </c>
      <c r="EB127" s="56" t="s">
        <v>558</v>
      </c>
      <c r="EC127" s="56" t="s">
        <v>558</v>
      </c>
      <c r="ED127" s="56">
        <v>49732</v>
      </c>
      <c r="EE127" s="56">
        <v>346</v>
      </c>
      <c r="EF127" s="56">
        <v>1131030</v>
      </c>
      <c r="EG127" s="56" t="s">
        <v>558</v>
      </c>
      <c r="EH127" s="56" t="s">
        <v>56</v>
      </c>
      <c r="EI127" s="56">
        <v>27</v>
      </c>
      <c r="EJ127" s="56">
        <v>786000</v>
      </c>
      <c r="EK127" s="56">
        <v>284</v>
      </c>
      <c r="EL127" s="56">
        <v>114</v>
      </c>
      <c r="EM127" s="56">
        <v>2868772</v>
      </c>
      <c r="EN127" s="56">
        <v>131961</v>
      </c>
      <c r="EO127" s="56">
        <v>7371</v>
      </c>
      <c r="EP127" s="56">
        <v>102922</v>
      </c>
      <c r="EQ127" s="56">
        <v>44149</v>
      </c>
      <c r="ER127" s="56">
        <v>62214</v>
      </c>
      <c r="ES127" s="56">
        <v>7371</v>
      </c>
      <c r="ET127" s="56">
        <v>45847</v>
      </c>
      <c r="EU127" s="56">
        <v>22166</v>
      </c>
      <c r="EV127" s="56" t="s">
        <v>3591</v>
      </c>
      <c r="EW127" s="56">
        <v>27528</v>
      </c>
      <c r="EX127" s="56">
        <v>24000</v>
      </c>
      <c r="EY127" s="56">
        <v>3788</v>
      </c>
      <c r="EZ127" s="56">
        <v>20000</v>
      </c>
      <c r="FA127" s="56">
        <v>495</v>
      </c>
      <c r="FB127" s="56">
        <v>0</v>
      </c>
      <c r="FC127" s="56">
        <v>0</v>
      </c>
      <c r="FD127" s="56">
        <v>54713</v>
      </c>
      <c r="FE127" s="56">
        <v>0</v>
      </c>
      <c r="FF127" s="56">
        <v>0</v>
      </c>
      <c r="FG127" s="56">
        <v>422564</v>
      </c>
      <c r="FH127" s="56">
        <v>326495</v>
      </c>
      <c r="FI127" s="56">
        <v>344611</v>
      </c>
      <c r="FJ127" s="56">
        <v>144508</v>
      </c>
      <c r="FK127" s="56">
        <v>0</v>
      </c>
      <c r="FL127" s="56">
        <v>27404</v>
      </c>
      <c r="FM127" s="56">
        <v>4266315</v>
      </c>
      <c r="FN127" s="56">
        <v>87550</v>
      </c>
      <c r="FO127" s="56">
        <v>11180</v>
      </c>
      <c r="FP127" s="56">
        <v>87338</v>
      </c>
      <c r="FQ127" s="56">
        <v>54542</v>
      </c>
      <c r="FR127" s="56">
        <v>44740</v>
      </c>
      <c r="FS127" s="56">
        <v>2000</v>
      </c>
      <c r="FT127" s="56">
        <v>0</v>
      </c>
      <c r="FU127" s="56">
        <v>177013</v>
      </c>
      <c r="FV127" s="56">
        <v>0</v>
      </c>
      <c r="FW127" s="56">
        <v>464363</v>
      </c>
      <c r="FX127" s="56">
        <v>3801952</v>
      </c>
      <c r="FY127" s="56">
        <v>1571601</v>
      </c>
      <c r="FZ127" s="56">
        <v>2800000</v>
      </c>
      <c r="GA127" s="56">
        <v>135000</v>
      </c>
      <c r="GB127" s="56">
        <v>422000</v>
      </c>
      <c r="GC127" s="56">
        <v>850000</v>
      </c>
      <c r="GD127" s="56">
        <v>4207000</v>
      </c>
      <c r="GE127" s="56">
        <v>465000</v>
      </c>
      <c r="GF127" s="56">
        <v>3742000</v>
      </c>
      <c r="GG127" s="56">
        <v>1575000</v>
      </c>
      <c r="GH127" s="56">
        <v>0</v>
      </c>
      <c r="GI127" s="56">
        <v>1054000</v>
      </c>
      <c r="GJ127" s="56">
        <v>0</v>
      </c>
      <c r="GK127" s="56">
        <v>0</v>
      </c>
      <c r="GL127" s="56">
        <v>0</v>
      </c>
      <c r="GM127" s="56">
        <v>0</v>
      </c>
      <c r="GN127" s="56">
        <v>1054000</v>
      </c>
      <c r="GO127" s="56" t="s">
        <v>7528</v>
      </c>
      <c r="GP127" s="56" t="s">
        <v>558</v>
      </c>
      <c r="GQ127" s="56" t="s">
        <v>7529</v>
      </c>
      <c r="GR127" s="56" t="s">
        <v>558</v>
      </c>
      <c r="GS127" s="56" t="s">
        <v>558</v>
      </c>
      <c r="GT127" s="56" t="s">
        <v>558</v>
      </c>
      <c r="GU127" s="56" t="s">
        <v>7530</v>
      </c>
      <c r="GV127" s="56" t="s">
        <v>7531</v>
      </c>
      <c r="GW127" s="56">
        <v>29</v>
      </c>
      <c r="GX127" s="56">
        <v>0</v>
      </c>
      <c r="GY127" s="56">
        <v>13</v>
      </c>
      <c r="GZ127" s="56">
        <v>16</v>
      </c>
      <c r="HA127" s="56">
        <v>0</v>
      </c>
      <c r="HB127" s="56">
        <v>0</v>
      </c>
      <c r="HD127" s="56" t="str">
        <f t="shared" si="3"/>
        <v>..</v>
      </c>
      <c r="HE127" s="56" t="str">
        <f t="shared" si="4"/>
        <v>..</v>
      </c>
      <c r="HF127" s="56" t="str">
        <f t="shared" si="5"/>
        <v>..</v>
      </c>
    </row>
    <row r="128" spans="1:214" ht="12.75" customHeight="1" x14ac:dyDescent="0.3">
      <c r="A128" s="56" t="s">
        <v>150</v>
      </c>
      <c r="B128" s="56">
        <v>5</v>
      </c>
      <c r="C128" s="56" t="s">
        <v>151</v>
      </c>
      <c r="D128" s="56" t="s">
        <v>3790</v>
      </c>
      <c r="E128" s="56" t="s">
        <v>2469</v>
      </c>
      <c r="F128" s="56" t="s">
        <v>907</v>
      </c>
      <c r="G128" s="56">
        <v>22</v>
      </c>
      <c r="H128" s="56">
        <v>0</v>
      </c>
      <c r="I128" s="56" t="s">
        <v>811</v>
      </c>
      <c r="J128" s="56" t="s">
        <v>39</v>
      </c>
      <c r="L128" s="56" t="s">
        <v>481</v>
      </c>
      <c r="M128" s="56">
        <v>1</v>
      </c>
      <c r="N128" s="56">
        <v>1</v>
      </c>
      <c r="O128" s="56">
        <v>0</v>
      </c>
      <c r="P128" s="56">
        <v>0</v>
      </c>
      <c r="Q128" s="56">
        <v>5</v>
      </c>
      <c r="R128" s="56">
        <v>0</v>
      </c>
      <c r="S128" s="56">
        <v>0</v>
      </c>
      <c r="T128" s="56">
        <v>10</v>
      </c>
      <c r="U128" s="56">
        <v>9</v>
      </c>
      <c r="V128" s="56">
        <v>6</v>
      </c>
      <c r="W128" s="56">
        <v>0</v>
      </c>
      <c r="X128" s="56">
        <v>3</v>
      </c>
      <c r="Y128" s="56">
        <v>0</v>
      </c>
      <c r="Z128" s="56">
        <v>0</v>
      </c>
      <c r="AA128" s="56">
        <v>35</v>
      </c>
      <c r="AB128" s="56">
        <v>0</v>
      </c>
      <c r="AC128" s="56">
        <v>0</v>
      </c>
      <c r="AD128" s="56">
        <v>0</v>
      </c>
      <c r="AE128" s="56">
        <v>0</v>
      </c>
      <c r="AF128" s="56">
        <v>0</v>
      </c>
      <c r="AG128" s="56">
        <v>0</v>
      </c>
      <c r="AH128" s="56">
        <v>0</v>
      </c>
      <c r="AI128" s="56">
        <v>1</v>
      </c>
      <c r="AJ128" s="56">
        <v>2</v>
      </c>
      <c r="AK128" s="56">
        <v>0</v>
      </c>
      <c r="AL128" s="56">
        <v>5</v>
      </c>
      <c r="AM128" s="56">
        <v>0</v>
      </c>
      <c r="AN128" s="56">
        <v>0</v>
      </c>
      <c r="AO128" s="56">
        <v>4</v>
      </c>
      <c r="AP128" s="56">
        <v>12</v>
      </c>
      <c r="AQ128" s="56">
        <v>1</v>
      </c>
      <c r="AR128" s="56">
        <v>1</v>
      </c>
      <c r="AS128" s="56">
        <v>0</v>
      </c>
      <c r="AT128" s="56">
        <v>0</v>
      </c>
      <c r="AU128" s="56">
        <v>5</v>
      </c>
      <c r="AV128" s="56">
        <v>0</v>
      </c>
      <c r="AW128" s="56">
        <v>0</v>
      </c>
      <c r="AX128" s="56">
        <v>11</v>
      </c>
      <c r="AY128" s="56">
        <v>11</v>
      </c>
      <c r="AZ128" s="56">
        <v>6</v>
      </c>
      <c r="BA128" s="56">
        <v>5</v>
      </c>
      <c r="BB128" s="56">
        <v>3</v>
      </c>
      <c r="BC128" s="56">
        <v>0</v>
      </c>
      <c r="BD128" s="56">
        <v>4</v>
      </c>
      <c r="BE128" s="56">
        <v>47</v>
      </c>
      <c r="BF128" s="56">
        <v>0.99187021245844775</v>
      </c>
      <c r="BG128" s="56">
        <v>8.1297875415522469E-3</v>
      </c>
      <c r="BH128" s="56">
        <v>0</v>
      </c>
      <c r="BI128" s="56">
        <v>1</v>
      </c>
      <c r="BJ128" s="56" t="s">
        <v>1057</v>
      </c>
      <c r="BK128" s="56">
        <v>363088</v>
      </c>
      <c r="BL128" s="56" t="s">
        <v>1057</v>
      </c>
      <c r="BM128" s="56">
        <v>457790</v>
      </c>
      <c r="BN128" s="56">
        <v>289</v>
      </c>
      <c r="BO128" s="56">
        <v>548262</v>
      </c>
      <c r="BP128" s="56">
        <v>120333</v>
      </c>
      <c r="BQ128" s="56">
        <v>32</v>
      </c>
      <c r="BR128" s="56" t="s">
        <v>558</v>
      </c>
      <c r="BS128" s="56">
        <v>636375</v>
      </c>
      <c r="BT128" s="56">
        <v>88877</v>
      </c>
      <c r="BU128" s="56">
        <v>139194</v>
      </c>
      <c r="BV128" s="56">
        <v>127313</v>
      </c>
      <c r="BW128" s="56">
        <v>171872</v>
      </c>
      <c r="BX128" s="56">
        <v>51715</v>
      </c>
      <c r="BY128" s="56">
        <v>490094</v>
      </c>
      <c r="BZ128" s="56">
        <v>29265</v>
      </c>
      <c r="CA128" s="56">
        <v>608236</v>
      </c>
      <c r="CB128" s="56">
        <v>2520</v>
      </c>
      <c r="CC128" s="56">
        <v>25199</v>
      </c>
      <c r="CD128" s="56">
        <v>6796</v>
      </c>
      <c r="CE128" s="56">
        <v>12449</v>
      </c>
      <c r="CF128" s="56">
        <v>5438</v>
      </c>
      <c r="CG128" s="56">
        <v>49882</v>
      </c>
      <c r="CH128" s="56">
        <v>52402</v>
      </c>
      <c r="CI128" s="56">
        <v>0</v>
      </c>
      <c r="CJ128" s="56">
        <v>12672</v>
      </c>
      <c r="CK128" s="56">
        <v>4008</v>
      </c>
      <c r="CL128" s="56">
        <v>14076</v>
      </c>
      <c r="CM128" s="56">
        <v>30756</v>
      </c>
      <c r="CN128" s="56">
        <v>1273</v>
      </c>
      <c r="CO128" s="56">
        <v>32029</v>
      </c>
      <c r="CP128" s="56">
        <v>0</v>
      </c>
      <c r="CQ128" s="56">
        <v>899</v>
      </c>
      <c r="CR128" s="56">
        <v>30</v>
      </c>
      <c r="CS128" s="56">
        <v>618</v>
      </c>
      <c r="CT128" s="56">
        <v>1547</v>
      </c>
      <c r="CU128" s="56">
        <v>1547</v>
      </c>
      <c r="CV128" s="56">
        <v>6286</v>
      </c>
      <c r="CW128" s="56">
        <v>7478</v>
      </c>
      <c r="CX128" s="56">
        <v>3979</v>
      </c>
      <c r="CY128" s="56">
        <v>0</v>
      </c>
      <c r="CZ128" s="56">
        <v>0</v>
      </c>
      <c r="DA128" s="56">
        <v>205</v>
      </c>
      <c r="DB128" s="56">
        <v>6</v>
      </c>
      <c r="DC128" s="56">
        <v>106</v>
      </c>
      <c r="DD128" s="56">
        <v>112</v>
      </c>
      <c r="DE128" s="56">
        <v>942</v>
      </c>
      <c r="DF128" s="56" t="s">
        <v>558</v>
      </c>
      <c r="DG128" s="56">
        <v>647700</v>
      </c>
      <c r="DH128" s="56">
        <v>232790</v>
      </c>
      <c r="DI128" s="56">
        <v>894193</v>
      </c>
      <c r="DJ128" s="56">
        <v>111149</v>
      </c>
      <c r="DK128" s="56">
        <v>1885832</v>
      </c>
      <c r="DL128" s="56">
        <v>22353</v>
      </c>
      <c r="DM128" s="56">
        <v>13493</v>
      </c>
      <c r="DN128" s="56">
        <v>16766</v>
      </c>
      <c r="DO128" s="56">
        <v>52612</v>
      </c>
      <c r="DP128" s="56">
        <v>22964</v>
      </c>
      <c r="DQ128" s="56">
        <v>69231</v>
      </c>
      <c r="DR128" s="56">
        <v>41074</v>
      </c>
      <c r="DS128" s="56">
        <v>0</v>
      </c>
      <c r="DT128" s="56">
        <v>0</v>
      </c>
      <c r="DU128" s="56">
        <v>700</v>
      </c>
      <c r="DV128" s="56">
        <v>109210</v>
      </c>
      <c r="DW128" s="56">
        <v>60614</v>
      </c>
      <c r="DX128" s="56">
        <v>43</v>
      </c>
      <c r="DY128" s="56">
        <v>78</v>
      </c>
      <c r="DZ128" s="56">
        <v>87</v>
      </c>
      <c r="EA128" s="56" t="s">
        <v>558</v>
      </c>
      <c r="EB128" s="56">
        <v>14767</v>
      </c>
      <c r="EC128" s="56" t="s">
        <v>558</v>
      </c>
      <c r="ED128" s="56">
        <v>70409</v>
      </c>
      <c r="EE128" s="56">
        <v>1405</v>
      </c>
      <c r="EF128" s="56">
        <v>1908961</v>
      </c>
      <c r="EG128" s="56" t="s">
        <v>558</v>
      </c>
      <c r="EH128" s="56" t="s">
        <v>56</v>
      </c>
      <c r="EI128" s="56">
        <v>27</v>
      </c>
      <c r="EJ128" s="56">
        <v>447157</v>
      </c>
      <c r="EK128" s="56">
        <v>101</v>
      </c>
      <c r="EL128" s="56">
        <v>80</v>
      </c>
      <c r="EM128" s="56">
        <v>3058859</v>
      </c>
      <c r="EN128" s="56">
        <v>1765332</v>
      </c>
      <c r="EO128" s="56" t="s">
        <v>3599</v>
      </c>
      <c r="EP128" s="56">
        <v>203537</v>
      </c>
      <c r="EQ128" s="56">
        <v>44261</v>
      </c>
      <c r="ER128" s="56">
        <v>68628</v>
      </c>
      <c r="ES128" s="56">
        <v>32836</v>
      </c>
      <c r="ET128" s="56">
        <v>18249</v>
      </c>
      <c r="EU128" s="56">
        <v>36904</v>
      </c>
      <c r="EV128" s="56" t="s">
        <v>3591</v>
      </c>
      <c r="EW128" s="56">
        <v>11805</v>
      </c>
      <c r="EX128" s="56">
        <v>14351</v>
      </c>
      <c r="EY128" s="56">
        <v>86925</v>
      </c>
      <c r="EZ128" s="56">
        <v>20985</v>
      </c>
      <c r="FA128" s="56">
        <v>0</v>
      </c>
      <c r="FB128" s="56">
        <v>0</v>
      </c>
      <c r="FC128" s="56" t="s">
        <v>558</v>
      </c>
      <c r="FD128" s="56">
        <v>6620</v>
      </c>
      <c r="FE128" s="56">
        <v>7163</v>
      </c>
      <c r="FF128" s="56">
        <v>0</v>
      </c>
      <c r="FG128" s="56" t="s">
        <v>558</v>
      </c>
      <c r="FH128" s="56">
        <v>42309</v>
      </c>
      <c r="FI128" s="56">
        <v>243895</v>
      </c>
      <c r="FJ128" s="56">
        <v>69917</v>
      </c>
      <c r="FK128" s="56">
        <v>26114</v>
      </c>
      <c r="FL128" s="56">
        <v>0</v>
      </c>
      <c r="FM128" s="56" t="s">
        <v>558</v>
      </c>
      <c r="FN128" s="56">
        <v>140068.73000000001</v>
      </c>
      <c r="FO128" s="56">
        <v>2369.79</v>
      </c>
      <c r="FP128" s="56">
        <v>124521.01</v>
      </c>
      <c r="FQ128" s="56">
        <v>4428.26</v>
      </c>
      <c r="FR128" s="56">
        <v>20309.05</v>
      </c>
      <c r="FS128" s="56">
        <v>40000</v>
      </c>
      <c r="FT128" s="56">
        <v>142147.44</v>
      </c>
      <c r="FU128" s="56">
        <v>211632.96</v>
      </c>
      <c r="FV128" s="56">
        <v>153098.49</v>
      </c>
      <c r="FW128" s="56">
        <v>838575.73</v>
      </c>
      <c r="FX128" s="56" t="s">
        <v>558</v>
      </c>
      <c r="FY128" s="56" t="s">
        <v>558</v>
      </c>
      <c r="FZ128" s="56">
        <v>3430506</v>
      </c>
      <c r="GA128" s="56">
        <v>1661152</v>
      </c>
      <c r="GB128" s="56">
        <v>668916</v>
      </c>
      <c r="GC128" s="56">
        <v>160448</v>
      </c>
      <c r="GD128" s="56">
        <v>5921022</v>
      </c>
      <c r="GE128" s="56">
        <v>1009745</v>
      </c>
      <c r="GF128" s="56">
        <v>4911277</v>
      </c>
      <c r="GG128" s="56" t="s">
        <v>558</v>
      </c>
      <c r="GH128" s="56">
        <v>2444375</v>
      </c>
      <c r="GI128" s="56">
        <v>57700</v>
      </c>
      <c r="GJ128" s="56">
        <v>0</v>
      </c>
      <c r="GK128" s="56">
        <v>0</v>
      </c>
      <c r="GL128" s="56">
        <v>0</v>
      </c>
      <c r="GM128" s="56">
        <v>0</v>
      </c>
      <c r="GN128" s="56">
        <v>2502075</v>
      </c>
      <c r="GO128" s="56" t="s">
        <v>558</v>
      </c>
      <c r="GP128" s="56" t="s">
        <v>558</v>
      </c>
      <c r="GQ128" s="56" t="s">
        <v>7532</v>
      </c>
      <c r="GR128" s="56" t="s">
        <v>7533</v>
      </c>
      <c r="GS128" s="56" t="s">
        <v>558</v>
      </c>
      <c r="GT128" s="56" t="s">
        <v>558</v>
      </c>
      <c r="GU128" s="56" t="s">
        <v>558</v>
      </c>
      <c r="GV128" s="56" t="s">
        <v>7534</v>
      </c>
      <c r="GW128" s="56">
        <v>35</v>
      </c>
      <c r="GX128" s="56">
        <v>12</v>
      </c>
      <c r="GY128" s="56">
        <v>35</v>
      </c>
      <c r="GZ128" s="56">
        <v>11</v>
      </c>
      <c r="HA128" s="56">
        <v>1</v>
      </c>
      <c r="HB128" s="56">
        <v>0</v>
      </c>
      <c r="HD128" s="56">
        <f t="shared" si="3"/>
        <v>32029</v>
      </c>
      <c r="HE128" s="56">
        <f t="shared" si="4"/>
        <v>1547</v>
      </c>
      <c r="HF128" s="56">
        <f t="shared" si="5"/>
        <v>52612</v>
      </c>
    </row>
    <row r="129" spans="1:214" ht="12.75" customHeight="1" x14ac:dyDescent="0.3">
      <c r="A129" s="56" t="s">
        <v>152</v>
      </c>
      <c r="B129" s="56">
        <v>1</v>
      </c>
      <c r="C129" s="56" t="s">
        <v>153</v>
      </c>
      <c r="D129" s="56" t="s">
        <v>3791</v>
      </c>
      <c r="E129" s="56" t="s">
        <v>1908</v>
      </c>
      <c r="F129" s="56" t="s">
        <v>907</v>
      </c>
      <c r="G129" s="56">
        <v>29</v>
      </c>
      <c r="H129" s="56">
        <v>11</v>
      </c>
      <c r="I129" s="56" t="s">
        <v>6841</v>
      </c>
      <c r="J129" s="56" t="s">
        <v>39</v>
      </c>
      <c r="L129" s="56" t="s">
        <v>483</v>
      </c>
      <c r="M129" s="56">
        <v>0</v>
      </c>
      <c r="N129" s="56">
        <v>1</v>
      </c>
      <c r="O129" s="56">
        <v>0</v>
      </c>
      <c r="P129" s="56">
        <v>6</v>
      </c>
      <c r="Q129" s="56">
        <v>2</v>
      </c>
      <c r="R129" s="56">
        <v>2</v>
      </c>
      <c r="S129" s="56">
        <v>6</v>
      </c>
      <c r="T129" s="56">
        <v>5</v>
      </c>
      <c r="U129" s="56">
        <v>5</v>
      </c>
      <c r="V129" s="56">
        <v>7</v>
      </c>
      <c r="W129" s="56">
        <v>2</v>
      </c>
      <c r="X129" s="56">
        <v>0</v>
      </c>
      <c r="Y129" s="56">
        <v>0</v>
      </c>
      <c r="Z129" s="56">
        <v>1</v>
      </c>
      <c r="AA129" s="56">
        <v>37</v>
      </c>
      <c r="AB129" s="56">
        <v>0</v>
      </c>
      <c r="AC129" s="56">
        <v>0</v>
      </c>
      <c r="AD129" s="56">
        <v>0</v>
      </c>
      <c r="AE129" s="56">
        <v>0</v>
      </c>
      <c r="AF129" s="56">
        <v>0</v>
      </c>
      <c r="AG129" s="56">
        <v>0</v>
      </c>
      <c r="AH129" s="56">
        <v>0</v>
      </c>
      <c r="AI129" s="56">
        <v>0</v>
      </c>
      <c r="AJ129" s="56">
        <v>0</v>
      </c>
      <c r="AK129" s="56">
        <v>0</v>
      </c>
      <c r="AL129" s="56">
        <v>0</v>
      </c>
      <c r="AM129" s="56">
        <v>0</v>
      </c>
      <c r="AN129" s="56">
        <v>0</v>
      </c>
      <c r="AO129" s="56">
        <v>0</v>
      </c>
      <c r="AP129" s="56">
        <v>0</v>
      </c>
      <c r="AQ129" s="56">
        <v>0</v>
      </c>
      <c r="AR129" s="56">
        <v>1</v>
      </c>
      <c r="AS129" s="56">
        <v>0</v>
      </c>
      <c r="AT129" s="56">
        <v>6</v>
      </c>
      <c r="AU129" s="56">
        <v>2</v>
      </c>
      <c r="AV129" s="56">
        <v>2</v>
      </c>
      <c r="AW129" s="56">
        <v>6</v>
      </c>
      <c r="AX129" s="56">
        <v>5</v>
      </c>
      <c r="AY129" s="56">
        <v>5</v>
      </c>
      <c r="AZ129" s="56">
        <v>7</v>
      </c>
      <c r="BA129" s="56">
        <v>2</v>
      </c>
      <c r="BB129" s="56">
        <v>0</v>
      </c>
      <c r="BC129" s="56">
        <v>0</v>
      </c>
      <c r="BD129" s="56">
        <v>1</v>
      </c>
      <c r="BE129" s="56">
        <v>37</v>
      </c>
      <c r="BF129" s="56">
        <v>0.93588560885608851</v>
      </c>
      <c r="BG129" s="56">
        <v>6.4114391143911445E-2</v>
      </c>
      <c r="BH129" s="56">
        <v>3</v>
      </c>
      <c r="BI129" s="56">
        <v>0</v>
      </c>
      <c r="BJ129" s="56" t="s">
        <v>3654</v>
      </c>
      <c r="BK129" s="56">
        <v>249492</v>
      </c>
      <c r="BL129" s="56" t="s">
        <v>558</v>
      </c>
      <c r="BM129" s="56" t="s">
        <v>558</v>
      </c>
      <c r="BN129" s="56">
        <v>266</v>
      </c>
      <c r="BO129" s="56">
        <v>522285.57</v>
      </c>
      <c r="BP129" s="56">
        <v>123420.99</v>
      </c>
      <c r="BQ129" s="56">
        <v>37</v>
      </c>
      <c r="BR129" s="56" t="s">
        <v>558</v>
      </c>
      <c r="BS129" s="56">
        <v>668828</v>
      </c>
      <c r="BT129" s="56">
        <v>74215</v>
      </c>
      <c r="BU129" s="56">
        <v>166369</v>
      </c>
      <c r="BV129" s="56">
        <v>212542</v>
      </c>
      <c r="BW129" s="56">
        <v>94922</v>
      </c>
      <c r="BX129" s="56">
        <v>33865</v>
      </c>
      <c r="BY129" s="56">
        <v>507698</v>
      </c>
      <c r="BZ129" s="56">
        <v>66916</v>
      </c>
      <c r="CA129" s="56">
        <v>648829</v>
      </c>
      <c r="CB129" s="56">
        <v>483</v>
      </c>
      <c r="CC129" s="56">
        <v>17474</v>
      </c>
      <c r="CD129" s="56">
        <v>10309</v>
      </c>
      <c r="CE129" s="56">
        <v>13919</v>
      </c>
      <c r="CF129" s="56">
        <v>3696</v>
      </c>
      <c r="CG129" s="56">
        <v>45398</v>
      </c>
      <c r="CH129" s="56">
        <v>45881</v>
      </c>
      <c r="CI129" s="56">
        <v>0</v>
      </c>
      <c r="CJ129" s="56">
        <v>16085</v>
      </c>
      <c r="CK129" s="56">
        <v>2874</v>
      </c>
      <c r="CL129" s="56">
        <v>19518</v>
      </c>
      <c r="CM129" s="56">
        <v>38477</v>
      </c>
      <c r="CN129" s="56">
        <v>0</v>
      </c>
      <c r="CO129" s="56">
        <v>38477</v>
      </c>
      <c r="CP129" s="56">
        <v>0</v>
      </c>
      <c r="CQ129" s="56">
        <v>1876</v>
      </c>
      <c r="CR129" s="56">
        <v>227</v>
      </c>
      <c r="CS129" s="56">
        <v>27</v>
      </c>
      <c r="CT129" s="56">
        <v>2130</v>
      </c>
      <c r="CU129" s="56">
        <v>2130</v>
      </c>
      <c r="CV129" s="56">
        <v>34723</v>
      </c>
      <c r="CW129" s="56">
        <v>3142</v>
      </c>
      <c r="CX129" s="56">
        <v>8529</v>
      </c>
      <c r="CY129" s="56">
        <v>0</v>
      </c>
      <c r="CZ129" s="56">
        <v>0</v>
      </c>
      <c r="DA129" s="56">
        <v>0</v>
      </c>
      <c r="DB129" s="56">
        <v>14.82</v>
      </c>
      <c r="DC129" s="56">
        <v>97.5</v>
      </c>
      <c r="DD129" s="56">
        <v>112.32</v>
      </c>
      <c r="DE129" s="56">
        <v>132</v>
      </c>
      <c r="DF129" s="56">
        <v>3051.25</v>
      </c>
      <c r="DG129" s="56">
        <v>645550</v>
      </c>
      <c r="DH129" s="56">
        <v>262528</v>
      </c>
      <c r="DI129" s="56">
        <v>248245</v>
      </c>
      <c r="DJ129" s="56">
        <v>49833</v>
      </c>
      <c r="DK129" s="56">
        <v>1206156</v>
      </c>
      <c r="DL129" s="56">
        <v>26705</v>
      </c>
      <c r="DM129" s="56">
        <v>3448</v>
      </c>
      <c r="DN129" s="56">
        <v>13269</v>
      </c>
      <c r="DO129" s="56">
        <v>43422</v>
      </c>
      <c r="DP129" s="56">
        <v>30244</v>
      </c>
      <c r="DQ129" s="56">
        <v>93524</v>
      </c>
      <c r="DR129" s="56">
        <v>34474</v>
      </c>
      <c r="DS129" s="56">
        <v>0</v>
      </c>
      <c r="DT129" s="56">
        <v>0</v>
      </c>
      <c r="DU129" s="56">
        <v>0</v>
      </c>
      <c r="DV129" s="56">
        <v>70387</v>
      </c>
      <c r="DW129" s="56">
        <v>27422</v>
      </c>
      <c r="DX129" s="56">
        <v>48.1</v>
      </c>
      <c r="DY129" s="56">
        <v>70.599999999999994</v>
      </c>
      <c r="DZ129" s="56">
        <v>84.8</v>
      </c>
      <c r="EA129" s="56" t="s">
        <v>558</v>
      </c>
      <c r="EB129" s="56" t="s">
        <v>558</v>
      </c>
      <c r="EC129" s="56" t="s">
        <v>558</v>
      </c>
      <c r="ED129" s="56">
        <v>69759</v>
      </c>
      <c r="EE129" s="56">
        <v>351</v>
      </c>
      <c r="EF129" s="56" t="s">
        <v>558</v>
      </c>
      <c r="EG129" s="56" t="s">
        <v>558</v>
      </c>
      <c r="EH129" s="56" t="s">
        <v>558</v>
      </c>
      <c r="EI129" s="56" t="s">
        <v>558</v>
      </c>
      <c r="EJ129" s="56">
        <v>209036</v>
      </c>
      <c r="EK129" s="56">
        <v>240</v>
      </c>
      <c r="EL129" s="56">
        <v>96</v>
      </c>
      <c r="EM129" s="56">
        <v>2941109</v>
      </c>
      <c r="EN129" s="56">
        <v>1105205</v>
      </c>
      <c r="EO129" s="56">
        <v>11113</v>
      </c>
      <c r="EP129" s="56">
        <v>118388</v>
      </c>
      <c r="EQ129" s="56">
        <v>80504</v>
      </c>
      <c r="ER129" s="56">
        <v>36237</v>
      </c>
      <c r="ES129" s="56">
        <v>62296</v>
      </c>
      <c r="ET129" s="56">
        <v>7871</v>
      </c>
      <c r="EU129" s="56">
        <v>16437</v>
      </c>
      <c r="EV129" s="56">
        <v>8851</v>
      </c>
      <c r="EW129" s="56">
        <v>1350</v>
      </c>
      <c r="EX129" s="56">
        <v>18562</v>
      </c>
      <c r="EY129" s="56">
        <v>13455</v>
      </c>
      <c r="EZ129" s="56">
        <v>27626</v>
      </c>
      <c r="FA129" s="56">
        <v>0</v>
      </c>
      <c r="FB129" s="56">
        <v>0</v>
      </c>
      <c r="FC129" s="56">
        <v>0</v>
      </c>
      <c r="FD129" s="56">
        <v>55646</v>
      </c>
      <c r="FE129" s="56">
        <v>46414</v>
      </c>
      <c r="FF129" s="56">
        <v>2609</v>
      </c>
      <c r="FG129" s="56">
        <v>507359</v>
      </c>
      <c r="FH129" s="56">
        <v>17469</v>
      </c>
      <c r="FI129" s="56">
        <v>118680</v>
      </c>
      <c r="FJ129" s="56">
        <v>37822</v>
      </c>
      <c r="FK129" s="56">
        <v>0</v>
      </c>
      <c r="FL129" s="56">
        <v>455308</v>
      </c>
      <c r="FM129" s="56">
        <v>5182952</v>
      </c>
      <c r="FN129" s="56">
        <v>31834</v>
      </c>
      <c r="FO129" s="56">
        <v>22852</v>
      </c>
      <c r="FP129" s="56">
        <v>22873</v>
      </c>
      <c r="FQ129" s="56">
        <v>35441</v>
      </c>
      <c r="FR129" s="56">
        <v>14857</v>
      </c>
      <c r="FS129" s="56">
        <v>0</v>
      </c>
      <c r="FT129" s="56">
        <v>0</v>
      </c>
      <c r="FU129" s="56">
        <v>158236</v>
      </c>
      <c r="FV129" s="56">
        <v>0</v>
      </c>
      <c r="FW129" s="56">
        <v>286093</v>
      </c>
      <c r="FX129" s="56">
        <v>4896859</v>
      </c>
      <c r="FY129" s="56">
        <v>301169</v>
      </c>
      <c r="FZ129" s="56">
        <v>2999931</v>
      </c>
      <c r="GA129" s="56">
        <v>1105205</v>
      </c>
      <c r="GB129" s="56">
        <v>604000</v>
      </c>
      <c r="GC129" s="56">
        <v>657307</v>
      </c>
      <c r="GD129" s="56">
        <v>5366443</v>
      </c>
      <c r="GE129" s="56">
        <v>233329</v>
      </c>
      <c r="GF129" s="56">
        <v>5133114</v>
      </c>
      <c r="GG129" s="56">
        <v>301169</v>
      </c>
      <c r="GH129" s="56">
        <v>0</v>
      </c>
      <c r="GI129" s="56">
        <v>71193</v>
      </c>
      <c r="GJ129" s="56">
        <v>0</v>
      </c>
      <c r="GK129" s="56">
        <v>0</v>
      </c>
      <c r="GL129" s="56">
        <v>0</v>
      </c>
      <c r="GM129" s="56">
        <v>0</v>
      </c>
      <c r="GN129" s="56">
        <v>71193</v>
      </c>
      <c r="GO129" s="56" t="s">
        <v>558</v>
      </c>
      <c r="GP129" s="56" t="s">
        <v>558</v>
      </c>
      <c r="GQ129" s="56" t="s">
        <v>7535</v>
      </c>
      <c r="GR129" s="56" t="s">
        <v>7536</v>
      </c>
      <c r="GS129" s="56" t="s">
        <v>558</v>
      </c>
      <c r="GT129" s="56" t="s">
        <v>7537</v>
      </c>
      <c r="GU129" s="56" t="s">
        <v>7538</v>
      </c>
      <c r="GV129" s="56" t="s">
        <v>7539</v>
      </c>
      <c r="GW129" s="56">
        <v>37</v>
      </c>
      <c r="GX129" s="56">
        <v>0</v>
      </c>
      <c r="GY129" s="56">
        <v>36</v>
      </c>
      <c r="GZ129" s="56">
        <v>1</v>
      </c>
      <c r="HA129" s="56">
        <v>0</v>
      </c>
      <c r="HB129" s="56">
        <v>0</v>
      </c>
      <c r="HD129" s="56">
        <f t="shared" si="3"/>
        <v>38477</v>
      </c>
      <c r="HE129" s="56">
        <f t="shared" si="4"/>
        <v>2130</v>
      </c>
      <c r="HF129" s="56">
        <f t="shared" si="5"/>
        <v>43422</v>
      </c>
    </row>
    <row r="130" spans="1:214" ht="12.75" customHeight="1" x14ac:dyDescent="0.3">
      <c r="A130" s="56" t="s">
        <v>152</v>
      </c>
      <c r="B130" s="56">
        <v>2</v>
      </c>
      <c r="C130" s="56" t="s">
        <v>153</v>
      </c>
      <c r="D130" s="56" t="s">
        <v>3792</v>
      </c>
      <c r="E130" s="56" t="s">
        <v>7161</v>
      </c>
      <c r="F130" s="56" t="s">
        <v>907</v>
      </c>
      <c r="G130" s="56">
        <v>25.5</v>
      </c>
      <c r="H130" s="56">
        <v>17.5</v>
      </c>
      <c r="I130" s="56" t="s">
        <v>6841</v>
      </c>
      <c r="J130" s="56" t="s">
        <v>39</v>
      </c>
      <c r="L130" s="56" t="s">
        <v>485</v>
      </c>
      <c r="M130" s="56" t="s">
        <v>558</v>
      </c>
      <c r="N130" s="56" t="s">
        <v>558</v>
      </c>
      <c r="O130" s="56" t="s">
        <v>558</v>
      </c>
      <c r="P130" s="56" t="s">
        <v>558</v>
      </c>
      <c r="Q130" s="56" t="s">
        <v>558</v>
      </c>
      <c r="R130" s="56" t="s">
        <v>558</v>
      </c>
      <c r="S130" s="56" t="s">
        <v>558</v>
      </c>
      <c r="T130" s="56" t="s">
        <v>558</v>
      </c>
      <c r="U130" s="56" t="s">
        <v>558</v>
      </c>
      <c r="V130" s="56" t="s">
        <v>558</v>
      </c>
      <c r="W130" s="56" t="s">
        <v>558</v>
      </c>
      <c r="X130" s="56" t="s">
        <v>558</v>
      </c>
      <c r="Y130" s="56" t="s">
        <v>558</v>
      </c>
      <c r="Z130" s="56" t="s">
        <v>558</v>
      </c>
      <c r="AA130" s="56" t="s">
        <v>558</v>
      </c>
      <c r="AB130" s="56" t="s">
        <v>558</v>
      </c>
      <c r="AC130" s="56" t="s">
        <v>558</v>
      </c>
      <c r="AD130" s="56" t="s">
        <v>558</v>
      </c>
      <c r="AE130" s="56" t="s">
        <v>558</v>
      </c>
      <c r="AF130" s="56" t="s">
        <v>558</v>
      </c>
      <c r="AG130" s="56" t="s">
        <v>558</v>
      </c>
      <c r="AH130" s="56" t="s">
        <v>558</v>
      </c>
      <c r="AI130" s="56" t="s">
        <v>558</v>
      </c>
      <c r="AJ130" s="56" t="s">
        <v>558</v>
      </c>
      <c r="AK130" s="56" t="s">
        <v>558</v>
      </c>
      <c r="AL130" s="56" t="s">
        <v>558</v>
      </c>
      <c r="AM130" s="56" t="s">
        <v>558</v>
      </c>
      <c r="AN130" s="56" t="s">
        <v>558</v>
      </c>
      <c r="AO130" s="56" t="s">
        <v>558</v>
      </c>
      <c r="AP130" s="56" t="s">
        <v>558</v>
      </c>
      <c r="AQ130" s="56" t="s">
        <v>558</v>
      </c>
      <c r="AR130" s="56" t="s">
        <v>558</v>
      </c>
      <c r="AS130" s="56" t="s">
        <v>558</v>
      </c>
      <c r="AT130" s="56" t="s">
        <v>558</v>
      </c>
      <c r="AU130" s="56" t="s">
        <v>558</v>
      </c>
      <c r="AV130" s="56" t="s">
        <v>558</v>
      </c>
      <c r="AW130" s="56" t="s">
        <v>558</v>
      </c>
      <c r="AX130" s="56" t="s">
        <v>558</v>
      </c>
      <c r="AY130" s="56" t="s">
        <v>558</v>
      </c>
      <c r="AZ130" s="56" t="s">
        <v>558</v>
      </c>
      <c r="BA130" s="56" t="s">
        <v>558</v>
      </c>
      <c r="BB130" s="56" t="s">
        <v>558</v>
      </c>
      <c r="BC130" s="56" t="s">
        <v>558</v>
      </c>
      <c r="BD130" s="56" t="s">
        <v>558</v>
      </c>
      <c r="BE130" s="56" t="s">
        <v>558</v>
      </c>
      <c r="BF130" s="56" t="s">
        <v>558</v>
      </c>
      <c r="BG130" s="56" t="s">
        <v>558</v>
      </c>
      <c r="BH130" s="56" t="s">
        <v>558</v>
      </c>
      <c r="BI130" s="56" t="s">
        <v>558</v>
      </c>
      <c r="BJ130" s="56" t="s">
        <v>558</v>
      </c>
      <c r="BK130" s="56" t="s">
        <v>558</v>
      </c>
      <c r="BL130" s="56" t="s">
        <v>558</v>
      </c>
      <c r="BM130" s="56" t="s">
        <v>558</v>
      </c>
      <c r="BN130" s="56" t="s">
        <v>558</v>
      </c>
      <c r="BO130" s="56" t="s">
        <v>558</v>
      </c>
      <c r="BP130" s="56" t="s">
        <v>558</v>
      </c>
      <c r="BQ130" s="56" t="s">
        <v>558</v>
      </c>
      <c r="BR130" s="56" t="s">
        <v>558</v>
      </c>
      <c r="BS130" s="56" t="s">
        <v>558</v>
      </c>
      <c r="BT130" s="56" t="s">
        <v>558</v>
      </c>
      <c r="BU130" s="56" t="s">
        <v>558</v>
      </c>
      <c r="BV130" s="56" t="s">
        <v>558</v>
      </c>
      <c r="BW130" s="56" t="s">
        <v>558</v>
      </c>
      <c r="BX130" s="56" t="s">
        <v>558</v>
      </c>
      <c r="BY130" s="56" t="s">
        <v>558</v>
      </c>
      <c r="BZ130" s="56" t="s">
        <v>558</v>
      </c>
      <c r="CA130" s="56" t="s">
        <v>558</v>
      </c>
      <c r="CB130" s="56" t="s">
        <v>558</v>
      </c>
      <c r="CC130" s="56" t="s">
        <v>558</v>
      </c>
      <c r="CD130" s="56" t="s">
        <v>558</v>
      </c>
      <c r="CE130" s="56" t="s">
        <v>558</v>
      </c>
      <c r="CF130" s="56" t="s">
        <v>558</v>
      </c>
      <c r="CG130" s="56" t="s">
        <v>558</v>
      </c>
      <c r="CH130" s="56" t="s">
        <v>558</v>
      </c>
      <c r="CI130" s="56" t="s">
        <v>558</v>
      </c>
      <c r="CJ130" s="56" t="s">
        <v>558</v>
      </c>
      <c r="CK130" s="56" t="s">
        <v>558</v>
      </c>
      <c r="CL130" s="56" t="s">
        <v>558</v>
      </c>
      <c r="CM130" s="56" t="s">
        <v>558</v>
      </c>
      <c r="CN130" s="56" t="s">
        <v>558</v>
      </c>
      <c r="CO130" s="56" t="s">
        <v>558</v>
      </c>
      <c r="CP130" s="56" t="s">
        <v>558</v>
      </c>
      <c r="CQ130" s="56" t="s">
        <v>558</v>
      </c>
      <c r="CR130" s="56" t="s">
        <v>558</v>
      </c>
      <c r="CS130" s="56" t="s">
        <v>558</v>
      </c>
      <c r="CT130" s="56" t="s">
        <v>558</v>
      </c>
      <c r="CU130" s="56" t="s">
        <v>558</v>
      </c>
      <c r="CV130" s="56" t="s">
        <v>558</v>
      </c>
      <c r="CW130" s="56" t="s">
        <v>558</v>
      </c>
      <c r="CX130" s="56" t="s">
        <v>558</v>
      </c>
      <c r="CY130" s="56" t="s">
        <v>558</v>
      </c>
      <c r="CZ130" s="56" t="s">
        <v>558</v>
      </c>
      <c r="DA130" s="56" t="s">
        <v>558</v>
      </c>
      <c r="DB130" s="56" t="s">
        <v>558</v>
      </c>
      <c r="DC130" s="56" t="s">
        <v>558</v>
      </c>
      <c r="DD130" s="56" t="s">
        <v>558</v>
      </c>
      <c r="DE130" s="56" t="s">
        <v>558</v>
      </c>
      <c r="DF130" s="56" t="s">
        <v>558</v>
      </c>
      <c r="DG130" s="56" t="s">
        <v>558</v>
      </c>
      <c r="DH130" s="56" t="s">
        <v>558</v>
      </c>
      <c r="DI130" s="56" t="s">
        <v>558</v>
      </c>
      <c r="DJ130" s="56" t="s">
        <v>558</v>
      </c>
      <c r="DK130" s="56" t="s">
        <v>558</v>
      </c>
      <c r="DL130" s="56" t="s">
        <v>558</v>
      </c>
      <c r="DM130" s="56" t="s">
        <v>558</v>
      </c>
      <c r="DN130" s="56" t="s">
        <v>558</v>
      </c>
      <c r="DO130" s="56" t="s">
        <v>558</v>
      </c>
      <c r="DP130" s="56" t="s">
        <v>558</v>
      </c>
      <c r="DQ130" s="56" t="s">
        <v>558</v>
      </c>
      <c r="DR130" s="56" t="s">
        <v>558</v>
      </c>
      <c r="DS130" s="56" t="s">
        <v>558</v>
      </c>
      <c r="DT130" s="56" t="s">
        <v>558</v>
      </c>
      <c r="DU130" s="56" t="s">
        <v>558</v>
      </c>
      <c r="DV130" s="56" t="s">
        <v>558</v>
      </c>
      <c r="DW130" s="56" t="s">
        <v>558</v>
      </c>
      <c r="DX130" s="56" t="s">
        <v>558</v>
      </c>
      <c r="DY130" s="56" t="s">
        <v>558</v>
      </c>
      <c r="DZ130" s="56" t="s">
        <v>558</v>
      </c>
      <c r="EA130" s="56" t="s">
        <v>558</v>
      </c>
      <c r="EB130" s="56" t="s">
        <v>558</v>
      </c>
      <c r="EC130" s="56" t="s">
        <v>558</v>
      </c>
      <c r="ED130" s="56" t="s">
        <v>558</v>
      </c>
      <c r="EE130" s="56" t="s">
        <v>558</v>
      </c>
      <c r="EF130" s="56" t="s">
        <v>558</v>
      </c>
      <c r="EG130" s="56" t="s">
        <v>558</v>
      </c>
      <c r="EH130" s="56" t="s">
        <v>558</v>
      </c>
      <c r="EI130" s="56" t="s">
        <v>558</v>
      </c>
      <c r="EJ130" s="56" t="s">
        <v>558</v>
      </c>
      <c r="EK130" s="56" t="s">
        <v>558</v>
      </c>
      <c r="EL130" s="56" t="s">
        <v>558</v>
      </c>
      <c r="EM130" s="56" t="s">
        <v>558</v>
      </c>
      <c r="EN130" s="56" t="s">
        <v>558</v>
      </c>
      <c r="EO130" s="56" t="s">
        <v>558</v>
      </c>
      <c r="EP130" s="56" t="s">
        <v>558</v>
      </c>
      <c r="EQ130" s="56" t="s">
        <v>558</v>
      </c>
      <c r="ER130" s="56" t="s">
        <v>558</v>
      </c>
      <c r="ES130" s="56" t="s">
        <v>558</v>
      </c>
      <c r="ET130" s="56" t="s">
        <v>558</v>
      </c>
      <c r="EU130" s="56" t="s">
        <v>558</v>
      </c>
      <c r="EV130" s="56" t="s">
        <v>558</v>
      </c>
      <c r="EW130" s="56" t="s">
        <v>558</v>
      </c>
      <c r="EX130" s="56" t="s">
        <v>558</v>
      </c>
      <c r="EY130" s="56" t="s">
        <v>558</v>
      </c>
      <c r="EZ130" s="56" t="s">
        <v>558</v>
      </c>
      <c r="FA130" s="56" t="s">
        <v>558</v>
      </c>
      <c r="FB130" s="56" t="s">
        <v>558</v>
      </c>
      <c r="FC130" s="56" t="s">
        <v>558</v>
      </c>
      <c r="FD130" s="56" t="s">
        <v>558</v>
      </c>
      <c r="FE130" s="56" t="s">
        <v>558</v>
      </c>
      <c r="FF130" s="56" t="s">
        <v>558</v>
      </c>
      <c r="FG130" s="56" t="s">
        <v>558</v>
      </c>
      <c r="FH130" s="56" t="s">
        <v>558</v>
      </c>
      <c r="FI130" s="56" t="s">
        <v>558</v>
      </c>
      <c r="FJ130" s="56" t="s">
        <v>558</v>
      </c>
      <c r="FK130" s="56" t="s">
        <v>558</v>
      </c>
      <c r="FL130" s="56" t="s">
        <v>558</v>
      </c>
      <c r="FM130" s="56" t="s">
        <v>558</v>
      </c>
      <c r="FN130" s="56" t="s">
        <v>558</v>
      </c>
      <c r="FO130" s="56" t="s">
        <v>558</v>
      </c>
      <c r="FP130" s="56" t="s">
        <v>558</v>
      </c>
      <c r="FQ130" s="56" t="s">
        <v>558</v>
      </c>
      <c r="FR130" s="56" t="s">
        <v>558</v>
      </c>
      <c r="FS130" s="56" t="s">
        <v>558</v>
      </c>
      <c r="FT130" s="56" t="s">
        <v>558</v>
      </c>
      <c r="FU130" s="56" t="s">
        <v>558</v>
      </c>
      <c r="FV130" s="56" t="s">
        <v>558</v>
      </c>
      <c r="FW130" s="56" t="s">
        <v>558</v>
      </c>
      <c r="FX130" s="56" t="s">
        <v>558</v>
      </c>
      <c r="FY130" s="56" t="s">
        <v>558</v>
      </c>
      <c r="FZ130" s="56" t="s">
        <v>558</v>
      </c>
      <c r="GA130" s="56" t="s">
        <v>558</v>
      </c>
      <c r="GB130" s="56" t="s">
        <v>558</v>
      </c>
      <c r="GC130" s="56" t="s">
        <v>558</v>
      </c>
      <c r="GD130" s="56" t="s">
        <v>558</v>
      </c>
      <c r="GE130" s="56" t="s">
        <v>558</v>
      </c>
      <c r="GF130" s="56" t="s">
        <v>558</v>
      </c>
      <c r="GG130" s="56" t="s">
        <v>558</v>
      </c>
      <c r="GH130" s="56" t="s">
        <v>558</v>
      </c>
      <c r="GI130" s="56" t="s">
        <v>558</v>
      </c>
      <c r="GJ130" s="56" t="s">
        <v>558</v>
      </c>
      <c r="GK130" s="56" t="s">
        <v>558</v>
      </c>
      <c r="GL130" s="56" t="s">
        <v>558</v>
      </c>
      <c r="GM130" s="56" t="s">
        <v>558</v>
      </c>
      <c r="GN130" s="56" t="s">
        <v>558</v>
      </c>
      <c r="GO130" s="56" t="s">
        <v>558</v>
      </c>
      <c r="GP130" s="56" t="s">
        <v>558</v>
      </c>
      <c r="GQ130" s="56" t="s">
        <v>558</v>
      </c>
      <c r="GR130" s="56" t="s">
        <v>558</v>
      </c>
      <c r="GS130" s="56" t="s">
        <v>558</v>
      </c>
      <c r="GT130" s="56" t="s">
        <v>558</v>
      </c>
      <c r="GU130" s="56" t="s">
        <v>558</v>
      </c>
      <c r="GV130" s="56" t="s">
        <v>558</v>
      </c>
      <c r="GW130" s="56" t="s">
        <v>558</v>
      </c>
      <c r="GX130" s="56" t="s">
        <v>558</v>
      </c>
      <c r="GY130" s="56" t="s">
        <v>558</v>
      </c>
      <c r="GZ130" s="56" t="s">
        <v>558</v>
      </c>
      <c r="HA130" s="56" t="s">
        <v>558</v>
      </c>
      <c r="HB130" s="56" t="s">
        <v>558</v>
      </c>
      <c r="HD130" s="56" t="str">
        <f t="shared" si="3"/>
        <v>..</v>
      </c>
      <c r="HE130" s="56" t="str">
        <f t="shared" si="4"/>
        <v>..</v>
      </c>
      <c r="HF130" s="56" t="str">
        <f t="shared" si="5"/>
        <v>..</v>
      </c>
    </row>
    <row r="131" spans="1:214" ht="12.75" customHeight="1" x14ac:dyDescent="0.3">
      <c r="A131" s="56" t="s">
        <v>152</v>
      </c>
      <c r="B131" s="56">
        <v>3</v>
      </c>
      <c r="C131" s="56" t="s">
        <v>153</v>
      </c>
      <c r="D131" s="56" t="s">
        <v>3793</v>
      </c>
      <c r="E131" s="56" t="s">
        <v>2470</v>
      </c>
      <c r="F131" s="56" t="s">
        <v>907</v>
      </c>
      <c r="G131" s="56">
        <v>46</v>
      </c>
      <c r="H131" s="56">
        <v>0</v>
      </c>
      <c r="I131" s="56" t="s">
        <v>6841</v>
      </c>
      <c r="J131" s="56" t="s">
        <v>39</v>
      </c>
      <c r="L131" s="56" t="s">
        <v>487</v>
      </c>
      <c r="M131" s="56">
        <v>1</v>
      </c>
      <c r="N131" s="56">
        <v>1</v>
      </c>
      <c r="O131" s="56">
        <v>3</v>
      </c>
      <c r="P131" s="56">
        <v>1</v>
      </c>
      <c r="Q131" s="56">
        <v>4</v>
      </c>
      <c r="R131" s="56">
        <v>9</v>
      </c>
      <c r="S131" s="56">
        <v>4</v>
      </c>
      <c r="T131" s="56">
        <v>3</v>
      </c>
      <c r="U131" s="56">
        <v>7</v>
      </c>
      <c r="V131" s="56">
        <v>5</v>
      </c>
      <c r="W131" s="56">
        <v>4</v>
      </c>
      <c r="X131" s="56">
        <v>4</v>
      </c>
      <c r="Y131" s="56">
        <v>0</v>
      </c>
      <c r="Z131" s="56">
        <v>8</v>
      </c>
      <c r="AA131" s="56">
        <v>54</v>
      </c>
      <c r="AB131" s="56">
        <v>0</v>
      </c>
      <c r="AC131" s="56">
        <v>0</v>
      </c>
      <c r="AD131" s="56">
        <v>0</v>
      </c>
      <c r="AE131" s="56">
        <v>0</v>
      </c>
      <c r="AF131" s="56">
        <v>0</v>
      </c>
      <c r="AG131" s="56">
        <v>0</v>
      </c>
      <c r="AH131" s="56">
        <v>0</v>
      </c>
      <c r="AI131" s="56">
        <v>0</v>
      </c>
      <c r="AJ131" s="56">
        <v>0</v>
      </c>
      <c r="AK131" s="56">
        <v>0</v>
      </c>
      <c r="AL131" s="56">
        <v>0</v>
      </c>
      <c r="AM131" s="56">
        <v>0</v>
      </c>
      <c r="AN131" s="56">
        <v>0</v>
      </c>
      <c r="AO131" s="56">
        <v>0</v>
      </c>
      <c r="AP131" s="56">
        <v>0</v>
      </c>
      <c r="AQ131" s="56">
        <v>1</v>
      </c>
      <c r="AR131" s="56">
        <v>1</v>
      </c>
      <c r="AS131" s="56">
        <v>3</v>
      </c>
      <c r="AT131" s="56">
        <v>1</v>
      </c>
      <c r="AU131" s="56">
        <v>4</v>
      </c>
      <c r="AV131" s="56">
        <v>9</v>
      </c>
      <c r="AW131" s="56">
        <v>4</v>
      </c>
      <c r="AX131" s="56">
        <v>3</v>
      </c>
      <c r="AY131" s="56">
        <v>7</v>
      </c>
      <c r="AZ131" s="56">
        <v>5</v>
      </c>
      <c r="BA131" s="56">
        <v>4</v>
      </c>
      <c r="BB131" s="56">
        <v>4</v>
      </c>
      <c r="BC131" s="56">
        <v>0</v>
      </c>
      <c r="BD131" s="56">
        <v>8</v>
      </c>
      <c r="BE131" s="56">
        <v>54</v>
      </c>
      <c r="BF131" s="56">
        <v>0.9366780154306581</v>
      </c>
      <c r="BG131" s="56">
        <v>6.3321984569341877E-2</v>
      </c>
      <c r="BH131" s="56">
        <v>0</v>
      </c>
      <c r="BI131" s="56">
        <v>0</v>
      </c>
      <c r="BJ131" s="56" t="s">
        <v>1189</v>
      </c>
      <c r="BK131" s="56">
        <v>370907</v>
      </c>
      <c r="BL131" s="56" t="s">
        <v>1189</v>
      </c>
      <c r="BM131" s="56">
        <v>560688</v>
      </c>
      <c r="BN131" s="56">
        <v>414</v>
      </c>
      <c r="BO131" s="56">
        <v>783600</v>
      </c>
      <c r="BP131" s="56">
        <v>179812</v>
      </c>
      <c r="BQ131" s="56">
        <v>49</v>
      </c>
      <c r="BR131" s="56">
        <v>335321</v>
      </c>
      <c r="BS131" s="56">
        <v>757741</v>
      </c>
      <c r="BT131" s="56">
        <v>76709</v>
      </c>
      <c r="BU131" s="56">
        <v>227442</v>
      </c>
      <c r="BV131" s="56">
        <v>229409</v>
      </c>
      <c r="BW131" s="56">
        <v>146973</v>
      </c>
      <c r="BX131" s="56">
        <v>32968</v>
      </c>
      <c r="BY131" s="56">
        <v>636792</v>
      </c>
      <c r="BZ131" s="56">
        <v>0</v>
      </c>
      <c r="CA131" s="56">
        <v>713501</v>
      </c>
      <c r="CB131" s="56">
        <v>49</v>
      </c>
      <c r="CC131" s="56">
        <v>17095</v>
      </c>
      <c r="CD131" s="56">
        <v>4824</v>
      </c>
      <c r="CE131" s="56">
        <v>9822</v>
      </c>
      <c r="CF131" s="56">
        <v>905</v>
      </c>
      <c r="CG131" s="56">
        <v>32646</v>
      </c>
      <c r="CH131" s="56">
        <v>32695</v>
      </c>
      <c r="CI131" s="56">
        <v>0</v>
      </c>
      <c r="CJ131" s="56">
        <v>18617</v>
      </c>
      <c r="CK131" s="56">
        <v>3678</v>
      </c>
      <c r="CL131" s="56">
        <v>54945</v>
      </c>
      <c r="CM131" s="56">
        <v>77240</v>
      </c>
      <c r="CN131" s="56">
        <v>0</v>
      </c>
      <c r="CO131" s="56">
        <v>77240</v>
      </c>
      <c r="CP131" s="56">
        <v>0</v>
      </c>
      <c r="CQ131" s="56">
        <v>1072</v>
      </c>
      <c r="CR131" s="56">
        <v>182</v>
      </c>
      <c r="CS131" s="56">
        <v>2816</v>
      </c>
      <c r="CT131" s="56">
        <v>4070</v>
      </c>
      <c r="CU131" s="56">
        <v>4070</v>
      </c>
      <c r="CV131" s="56">
        <v>12006</v>
      </c>
      <c r="CW131" s="56">
        <v>44</v>
      </c>
      <c r="CX131" s="56">
        <v>2857</v>
      </c>
      <c r="CY131" s="56">
        <v>0</v>
      </c>
      <c r="CZ131" s="56">
        <v>0</v>
      </c>
      <c r="DA131" s="56">
        <v>326</v>
      </c>
      <c r="DB131" s="56" t="s">
        <v>558</v>
      </c>
      <c r="DC131" s="56">
        <v>153.6</v>
      </c>
      <c r="DD131" s="56" t="s">
        <v>558</v>
      </c>
      <c r="DE131" s="56">
        <v>372</v>
      </c>
      <c r="DF131" s="56">
        <v>25319</v>
      </c>
      <c r="DG131" s="56">
        <v>1060142</v>
      </c>
      <c r="DH131" s="56">
        <v>331523</v>
      </c>
      <c r="DI131" s="56">
        <v>683452</v>
      </c>
      <c r="DJ131" s="56">
        <v>84548</v>
      </c>
      <c r="DK131" s="56">
        <v>2159665</v>
      </c>
      <c r="DL131" s="56">
        <v>43406</v>
      </c>
      <c r="DM131" s="56">
        <v>17891</v>
      </c>
      <c r="DN131" s="56">
        <v>54771</v>
      </c>
      <c r="DO131" s="56">
        <v>116068</v>
      </c>
      <c r="DP131" s="56">
        <v>98872</v>
      </c>
      <c r="DQ131" s="56">
        <v>53913</v>
      </c>
      <c r="DR131" s="56">
        <v>52251</v>
      </c>
      <c r="DS131" s="56">
        <v>0</v>
      </c>
      <c r="DT131" s="56">
        <v>0</v>
      </c>
      <c r="DU131" s="56" t="s">
        <v>558</v>
      </c>
      <c r="DV131" s="56">
        <v>140385</v>
      </c>
      <c r="DW131" s="56">
        <v>62767</v>
      </c>
      <c r="DX131" s="56">
        <v>53</v>
      </c>
      <c r="DY131" s="56">
        <v>78</v>
      </c>
      <c r="DZ131" s="56">
        <v>88</v>
      </c>
      <c r="EA131" s="56" t="s">
        <v>558</v>
      </c>
      <c r="EB131" s="56" t="s">
        <v>558</v>
      </c>
      <c r="EC131" s="56" t="s">
        <v>558</v>
      </c>
      <c r="ED131" s="56">
        <v>90200</v>
      </c>
      <c r="EE131" s="56">
        <v>903</v>
      </c>
      <c r="EF131" s="56">
        <v>2577790</v>
      </c>
      <c r="EG131" s="56" t="s">
        <v>558</v>
      </c>
      <c r="EH131" s="56" t="s">
        <v>56</v>
      </c>
      <c r="EI131" s="56">
        <v>46</v>
      </c>
      <c r="EJ131" s="56">
        <v>942877</v>
      </c>
      <c r="EK131" s="56">
        <v>533</v>
      </c>
      <c r="EL131" s="56">
        <v>252</v>
      </c>
      <c r="EM131" s="56">
        <v>5139700</v>
      </c>
      <c r="EN131" s="56">
        <v>944562</v>
      </c>
      <c r="EO131" s="56">
        <v>3346</v>
      </c>
      <c r="EP131" s="56">
        <v>147815.74000000383</v>
      </c>
      <c r="EQ131" s="56">
        <v>42374</v>
      </c>
      <c r="ER131" s="56">
        <v>47176.669999995334</v>
      </c>
      <c r="ES131" s="56">
        <v>6398.0999999999904</v>
      </c>
      <c r="ET131" s="56">
        <v>0</v>
      </c>
      <c r="EU131" s="56">
        <v>41278.019999999997</v>
      </c>
      <c r="EV131" s="56">
        <v>4500.18</v>
      </c>
      <c r="EW131" s="56">
        <v>30399.230000000018</v>
      </c>
      <c r="EX131" s="56">
        <v>24647.42</v>
      </c>
      <c r="EY131" s="56">
        <v>1414</v>
      </c>
      <c r="EZ131" s="56">
        <v>27019.540000000194</v>
      </c>
      <c r="FA131" s="56">
        <v>0</v>
      </c>
      <c r="FB131" s="56">
        <v>0</v>
      </c>
      <c r="FC131" s="56">
        <v>0</v>
      </c>
      <c r="FD131" s="56">
        <v>0</v>
      </c>
      <c r="FE131" s="56">
        <v>0</v>
      </c>
      <c r="FF131" s="56">
        <v>0</v>
      </c>
      <c r="FG131" s="56">
        <v>376368.89999999938</v>
      </c>
      <c r="FH131" s="56">
        <v>0</v>
      </c>
      <c r="FI131" s="56">
        <v>147271.47</v>
      </c>
      <c r="FJ131" s="56">
        <v>153740</v>
      </c>
      <c r="FK131" s="56">
        <v>0</v>
      </c>
      <c r="FL131" s="56">
        <v>650080</v>
      </c>
      <c r="FM131" s="56">
        <v>7411722.3699999992</v>
      </c>
      <c r="FN131" s="56">
        <v>246742</v>
      </c>
      <c r="FO131" s="56">
        <v>0</v>
      </c>
      <c r="FP131" s="56">
        <v>311787</v>
      </c>
      <c r="FQ131" s="56" t="s">
        <v>7366</v>
      </c>
      <c r="FR131" s="56">
        <v>0</v>
      </c>
      <c r="FS131" s="56">
        <v>274907.74</v>
      </c>
      <c r="FT131" s="56">
        <v>0</v>
      </c>
      <c r="FU131" s="56">
        <v>347460.7</v>
      </c>
      <c r="FV131" s="56">
        <v>0</v>
      </c>
      <c r="FW131" s="56">
        <v>1180897.44</v>
      </c>
      <c r="FX131" s="56">
        <v>6230824.9299999997</v>
      </c>
      <c r="FY131" s="56">
        <v>23027.82</v>
      </c>
      <c r="FZ131" s="56" t="s">
        <v>558</v>
      </c>
      <c r="GA131" s="56" t="s">
        <v>558</v>
      </c>
      <c r="GB131" s="56" t="s">
        <v>558</v>
      </c>
      <c r="GC131" s="56" t="s">
        <v>558</v>
      </c>
      <c r="GD131" s="56" t="s">
        <v>558</v>
      </c>
      <c r="GE131" s="56" t="s">
        <v>558</v>
      </c>
      <c r="GF131" s="56" t="s">
        <v>558</v>
      </c>
      <c r="GG131" s="56" t="s">
        <v>558</v>
      </c>
      <c r="GH131" s="56">
        <v>0</v>
      </c>
      <c r="GI131" s="56">
        <v>0</v>
      </c>
      <c r="GJ131" s="56">
        <v>0</v>
      </c>
      <c r="GK131" s="56">
        <v>0</v>
      </c>
      <c r="GL131" s="56">
        <v>0</v>
      </c>
      <c r="GM131" s="56">
        <v>0</v>
      </c>
      <c r="GN131" s="56">
        <v>0</v>
      </c>
      <c r="GO131" s="56" t="s">
        <v>558</v>
      </c>
      <c r="GP131" s="56" t="s">
        <v>3655</v>
      </c>
      <c r="GQ131" s="56" t="s">
        <v>558</v>
      </c>
      <c r="GR131" s="56" t="s">
        <v>558</v>
      </c>
      <c r="GS131" s="56" t="s">
        <v>558</v>
      </c>
      <c r="GT131" s="56" t="s">
        <v>558</v>
      </c>
      <c r="GU131" s="56" t="s">
        <v>6911</v>
      </c>
      <c r="GV131" s="56" t="s">
        <v>7540</v>
      </c>
      <c r="GW131" s="56">
        <v>54</v>
      </c>
      <c r="GX131" s="56">
        <v>0</v>
      </c>
      <c r="GY131" s="56">
        <v>0</v>
      </c>
      <c r="GZ131" s="56">
        <v>0</v>
      </c>
      <c r="HA131" s="56">
        <v>54</v>
      </c>
      <c r="HB131" s="56">
        <v>0</v>
      </c>
      <c r="HD131" s="56">
        <f t="shared" si="3"/>
        <v>77240</v>
      </c>
      <c r="HE131" s="56">
        <f t="shared" si="4"/>
        <v>4070</v>
      </c>
      <c r="HF131" s="56">
        <f t="shared" si="5"/>
        <v>116068</v>
      </c>
    </row>
    <row r="132" spans="1:214" ht="12.75" customHeight="1" x14ac:dyDescent="0.3">
      <c r="A132" s="56" t="s">
        <v>152</v>
      </c>
      <c r="B132" s="56">
        <v>4</v>
      </c>
      <c r="C132" s="56" t="s">
        <v>153</v>
      </c>
      <c r="D132" s="56" t="s">
        <v>3794</v>
      </c>
      <c r="E132" s="56" t="s">
        <v>1909</v>
      </c>
      <c r="F132" s="56" t="s">
        <v>907</v>
      </c>
      <c r="G132" s="56">
        <v>34</v>
      </c>
      <c r="H132" s="56">
        <v>0</v>
      </c>
      <c r="I132" s="56" t="s">
        <v>6841</v>
      </c>
      <c r="J132" s="56" t="s">
        <v>39</v>
      </c>
      <c r="L132" s="56" t="s">
        <v>7070</v>
      </c>
      <c r="M132" s="56">
        <v>0</v>
      </c>
      <c r="N132" s="56">
        <v>0</v>
      </c>
      <c r="O132" s="56">
        <v>0</v>
      </c>
      <c r="P132" s="56">
        <v>5</v>
      </c>
      <c r="Q132" s="56">
        <v>0</v>
      </c>
      <c r="R132" s="56">
        <v>7</v>
      </c>
      <c r="S132" s="56">
        <v>3</v>
      </c>
      <c r="T132" s="56">
        <v>0</v>
      </c>
      <c r="U132" s="56">
        <v>8</v>
      </c>
      <c r="V132" s="56">
        <v>2</v>
      </c>
      <c r="W132" s="56">
        <v>0</v>
      </c>
      <c r="X132" s="56">
        <v>1</v>
      </c>
      <c r="Y132" s="56">
        <v>0</v>
      </c>
      <c r="Z132" s="56">
        <v>0</v>
      </c>
      <c r="AA132" s="56">
        <v>26</v>
      </c>
      <c r="AB132" s="56">
        <v>0</v>
      </c>
      <c r="AC132" s="56">
        <v>0</v>
      </c>
      <c r="AD132" s="56">
        <v>0</v>
      </c>
      <c r="AE132" s="56">
        <v>0</v>
      </c>
      <c r="AF132" s="56">
        <v>0</v>
      </c>
      <c r="AG132" s="56">
        <v>0</v>
      </c>
      <c r="AH132" s="56">
        <v>0</v>
      </c>
      <c r="AI132" s="56">
        <v>0</v>
      </c>
      <c r="AJ132" s="56">
        <v>2</v>
      </c>
      <c r="AK132" s="56">
        <v>1</v>
      </c>
      <c r="AL132" s="56">
        <v>2</v>
      </c>
      <c r="AM132" s="56">
        <v>0</v>
      </c>
      <c r="AN132" s="56">
        <v>0</v>
      </c>
      <c r="AO132" s="56">
        <v>3</v>
      </c>
      <c r="AP132" s="56">
        <v>8</v>
      </c>
      <c r="AQ132" s="56">
        <v>0</v>
      </c>
      <c r="AR132" s="56">
        <v>0</v>
      </c>
      <c r="AS132" s="56">
        <v>0</v>
      </c>
      <c r="AT132" s="56">
        <v>5</v>
      </c>
      <c r="AU132" s="56">
        <v>0</v>
      </c>
      <c r="AV132" s="56">
        <v>7</v>
      </c>
      <c r="AW132" s="56">
        <v>3</v>
      </c>
      <c r="AX132" s="56">
        <v>0</v>
      </c>
      <c r="AY132" s="56">
        <v>10</v>
      </c>
      <c r="AZ132" s="56">
        <v>3</v>
      </c>
      <c r="BA132" s="56">
        <v>2</v>
      </c>
      <c r="BB132" s="56">
        <v>1</v>
      </c>
      <c r="BC132" s="56">
        <v>0</v>
      </c>
      <c r="BD132" s="56">
        <v>3</v>
      </c>
      <c r="BE132" s="56">
        <v>34</v>
      </c>
      <c r="BF132" s="56">
        <v>0.96580417189102929</v>
      </c>
      <c r="BG132" s="56">
        <v>3.4195828108970705E-2</v>
      </c>
      <c r="BH132" s="56">
        <v>0</v>
      </c>
      <c r="BI132" s="56">
        <v>0</v>
      </c>
      <c r="BJ132" s="56" t="s">
        <v>2071</v>
      </c>
      <c r="BK132" s="56">
        <v>161886</v>
      </c>
      <c r="BL132" s="56" t="s">
        <v>2071</v>
      </c>
      <c r="BM132" s="56">
        <v>210124</v>
      </c>
      <c r="BN132" s="56">
        <v>199</v>
      </c>
      <c r="BO132" s="56">
        <v>298924</v>
      </c>
      <c r="BP132" s="56">
        <v>78923</v>
      </c>
      <c r="BQ132" s="56">
        <v>25</v>
      </c>
      <c r="BR132" s="56" t="s">
        <v>558</v>
      </c>
      <c r="BS132" s="56">
        <v>563178</v>
      </c>
      <c r="BT132" s="56">
        <v>28417</v>
      </c>
      <c r="BU132" s="56">
        <v>190919</v>
      </c>
      <c r="BV132" s="56">
        <v>133832</v>
      </c>
      <c r="BW132" s="56">
        <v>103613</v>
      </c>
      <c r="BX132" s="56">
        <v>27048</v>
      </c>
      <c r="BY132" s="56">
        <v>455412</v>
      </c>
      <c r="BZ132" s="56">
        <v>456</v>
      </c>
      <c r="CA132" s="56">
        <v>484285</v>
      </c>
      <c r="CB132" s="56">
        <v>389</v>
      </c>
      <c r="CC132" s="56">
        <v>10496</v>
      </c>
      <c r="CD132" s="56">
        <v>3450</v>
      </c>
      <c r="CE132" s="56">
        <v>4860</v>
      </c>
      <c r="CF132" s="56">
        <v>644</v>
      </c>
      <c r="CG132" s="56">
        <v>19450</v>
      </c>
      <c r="CH132" s="56">
        <v>19839</v>
      </c>
      <c r="CI132" s="56">
        <v>0</v>
      </c>
      <c r="CJ132" s="56">
        <v>16855</v>
      </c>
      <c r="CK132" s="56">
        <v>3365</v>
      </c>
      <c r="CL132" s="56">
        <v>19299</v>
      </c>
      <c r="CM132" s="56">
        <v>39519</v>
      </c>
      <c r="CN132" s="56">
        <v>0</v>
      </c>
      <c r="CO132" s="56">
        <v>39519</v>
      </c>
      <c r="CP132" s="56">
        <v>0</v>
      </c>
      <c r="CQ132" s="56">
        <v>159</v>
      </c>
      <c r="CR132" s="56">
        <v>3</v>
      </c>
      <c r="CS132" s="56">
        <v>812</v>
      </c>
      <c r="CT132" s="56">
        <v>974</v>
      </c>
      <c r="CU132" s="56">
        <v>974</v>
      </c>
      <c r="CV132" s="56">
        <v>14325</v>
      </c>
      <c r="CW132" s="56">
        <v>130</v>
      </c>
      <c r="CX132" s="56">
        <v>4789</v>
      </c>
      <c r="CY132" s="56">
        <v>0</v>
      </c>
      <c r="CZ132" s="56">
        <v>0</v>
      </c>
      <c r="DA132" s="56">
        <v>0</v>
      </c>
      <c r="DB132" s="56">
        <v>8.8000000000000007</v>
      </c>
      <c r="DC132" s="56">
        <v>100.5</v>
      </c>
      <c r="DD132" s="56">
        <v>109.3</v>
      </c>
      <c r="DE132" s="56">
        <v>414</v>
      </c>
      <c r="DF132" s="56">
        <v>5874.5</v>
      </c>
      <c r="DG132" s="56">
        <v>734367</v>
      </c>
      <c r="DH132" s="56">
        <v>239443</v>
      </c>
      <c r="DI132" s="56">
        <v>326358</v>
      </c>
      <c r="DJ132" s="56">
        <v>43473</v>
      </c>
      <c r="DK132" s="56">
        <v>1343641</v>
      </c>
      <c r="DL132" s="56">
        <v>41850</v>
      </c>
      <c r="DM132" s="56">
        <v>4341</v>
      </c>
      <c r="DN132" s="56">
        <v>14525</v>
      </c>
      <c r="DO132" s="56">
        <v>60716</v>
      </c>
      <c r="DP132" s="56">
        <v>35432</v>
      </c>
      <c r="DQ132" s="56">
        <v>62941</v>
      </c>
      <c r="DR132" s="56">
        <v>25794</v>
      </c>
      <c r="DS132" s="56">
        <v>0</v>
      </c>
      <c r="DT132" s="56">
        <v>0</v>
      </c>
      <c r="DU132" s="56">
        <v>0</v>
      </c>
      <c r="DV132" s="56">
        <v>233262</v>
      </c>
      <c r="DW132" s="56">
        <v>109550</v>
      </c>
      <c r="DX132" s="56">
        <v>43</v>
      </c>
      <c r="DY132" s="56">
        <v>58</v>
      </c>
      <c r="DZ132" s="56">
        <v>80</v>
      </c>
      <c r="EA132" s="56">
        <v>88192</v>
      </c>
      <c r="EB132" s="56" t="s">
        <v>558</v>
      </c>
      <c r="EC132" s="56" t="s">
        <v>778</v>
      </c>
      <c r="ED132" s="56">
        <v>61282</v>
      </c>
      <c r="EE132" s="56">
        <v>1247</v>
      </c>
      <c r="EF132" s="56">
        <v>1519332</v>
      </c>
      <c r="EG132" s="56" t="s">
        <v>558</v>
      </c>
      <c r="EH132" s="56" t="s">
        <v>56</v>
      </c>
      <c r="EI132" s="56">
        <v>25</v>
      </c>
      <c r="EJ132" s="56">
        <v>124649</v>
      </c>
      <c r="EK132" s="56">
        <v>500</v>
      </c>
      <c r="EL132" s="56">
        <v>385</v>
      </c>
      <c r="EM132" s="56">
        <v>3565333</v>
      </c>
      <c r="EN132" s="56">
        <v>1019899</v>
      </c>
      <c r="EO132" s="56">
        <v>1399</v>
      </c>
      <c r="EP132" s="56">
        <v>21807</v>
      </c>
      <c r="EQ132" s="56">
        <v>6315</v>
      </c>
      <c r="ER132" s="56">
        <v>13588</v>
      </c>
      <c r="ES132" s="56">
        <v>236</v>
      </c>
      <c r="ET132" s="56">
        <v>2993</v>
      </c>
      <c r="EU132" s="56">
        <v>5481</v>
      </c>
      <c r="EV132" s="56">
        <v>88</v>
      </c>
      <c r="EW132" s="56">
        <v>9542</v>
      </c>
      <c r="EX132" s="56">
        <v>3995</v>
      </c>
      <c r="EY132" s="56">
        <v>3758</v>
      </c>
      <c r="EZ132" s="56">
        <v>10795</v>
      </c>
      <c r="FA132" s="56">
        <v>0</v>
      </c>
      <c r="FB132" s="56">
        <v>0</v>
      </c>
      <c r="FC132" s="56">
        <v>0</v>
      </c>
      <c r="FD132" s="56">
        <v>5901</v>
      </c>
      <c r="FE132" s="56">
        <v>0</v>
      </c>
      <c r="FF132" s="56">
        <v>0</v>
      </c>
      <c r="FG132" s="56">
        <v>85898</v>
      </c>
      <c r="FH132" s="56">
        <v>894117</v>
      </c>
      <c r="FI132" s="56">
        <v>90822</v>
      </c>
      <c r="FJ132" s="56">
        <v>34986</v>
      </c>
      <c r="FK132" s="56">
        <v>8454</v>
      </c>
      <c r="FL132" s="56">
        <v>322180</v>
      </c>
      <c r="FM132" s="56">
        <v>6021689</v>
      </c>
      <c r="FN132" s="56">
        <v>133778</v>
      </c>
      <c r="FO132" s="56">
        <v>0</v>
      </c>
      <c r="FP132" s="56">
        <v>43887</v>
      </c>
      <c r="FQ132" s="56">
        <v>49975</v>
      </c>
      <c r="FR132" s="56">
        <v>0</v>
      </c>
      <c r="FS132" s="56">
        <v>0</v>
      </c>
      <c r="FT132" s="56">
        <v>66844</v>
      </c>
      <c r="FU132" s="56">
        <v>74655</v>
      </c>
      <c r="FV132" s="56">
        <v>92724</v>
      </c>
      <c r="FW132" s="56">
        <v>461863</v>
      </c>
      <c r="FX132" s="56">
        <v>5559826</v>
      </c>
      <c r="FY132" s="56">
        <v>503419</v>
      </c>
      <c r="FZ132" s="56" t="s">
        <v>558</v>
      </c>
      <c r="GA132" s="56" t="s">
        <v>558</v>
      </c>
      <c r="GB132" s="56" t="s">
        <v>558</v>
      </c>
      <c r="GC132" s="56" t="s">
        <v>558</v>
      </c>
      <c r="GD132" s="56" t="s">
        <v>558</v>
      </c>
      <c r="GE132" s="56" t="s">
        <v>558</v>
      </c>
      <c r="GF132" s="56" t="s">
        <v>558</v>
      </c>
      <c r="GG132" s="56" t="s">
        <v>558</v>
      </c>
      <c r="GH132" s="56" t="s">
        <v>558</v>
      </c>
      <c r="GI132" s="56" t="s">
        <v>558</v>
      </c>
      <c r="GJ132" s="56" t="s">
        <v>558</v>
      </c>
      <c r="GK132" s="56" t="s">
        <v>558</v>
      </c>
      <c r="GL132" s="56" t="s">
        <v>558</v>
      </c>
      <c r="GM132" s="56" t="s">
        <v>558</v>
      </c>
      <c r="GN132" s="56" t="s">
        <v>558</v>
      </c>
      <c r="GO132" s="56" t="s">
        <v>558</v>
      </c>
      <c r="GP132" s="56" t="s">
        <v>558</v>
      </c>
      <c r="GQ132" s="56" t="s">
        <v>7541</v>
      </c>
      <c r="GR132" s="56" t="s">
        <v>558</v>
      </c>
      <c r="GS132" s="56" t="s">
        <v>7542</v>
      </c>
      <c r="GT132" s="56" t="s">
        <v>558</v>
      </c>
      <c r="GU132" s="56" t="s">
        <v>558</v>
      </c>
      <c r="GV132" s="56" t="s">
        <v>7543</v>
      </c>
      <c r="GW132" s="56">
        <v>26</v>
      </c>
      <c r="GX132" s="56">
        <v>8</v>
      </c>
      <c r="GY132" s="56">
        <v>26</v>
      </c>
      <c r="GZ132" s="56">
        <v>8</v>
      </c>
      <c r="HA132" s="56">
        <v>0</v>
      </c>
      <c r="HB132" s="56">
        <v>0</v>
      </c>
      <c r="HD132" s="56">
        <f t="shared" ref="HD132:HD195" si="6">IFERROR(CI132+CJ132+CK132+CL132+CN132,"..")</f>
        <v>39519</v>
      </c>
      <c r="HE132" s="56">
        <f t="shared" ref="HE132:HE195" si="7">IFERROR(CP132+CQ132+CR132+CS132,"..")</f>
        <v>974</v>
      </c>
      <c r="HF132" s="56">
        <f t="shared" ref="HF132:HF195" si="8">IFERROR(DL132+DM132+DN132,"..")</f>
        <v>60716</v>
      </c>
    </row>
    <row r="133" spans="1:214" ht="12.75" customHeight="1" x14ac:dyDescent="0.3">
      <c r="A133" s="56" t="s">
        <v>152</v>
      </c>
      <c r="B133" s="56">
        <v>5</v>
      </c>
      <c r="C133" s="56" t="s">
        <v>153</v>
      </c>
      <c r="D133" s="56" t="s">
        <v>3795</v>
      </c>
      <c r="E133" s="56" t="s">
        <v>1910</v>
      </c>
      <c r="F133" s="56" t="s">
        <v>907</v>
      </c>
      <c r="G133" s="56">
        <v>20</v>
      </c>
      <c r="H133" s="56">
        <v>0</v>
      </c>
      <c r="I133" s="56" t="s">
        <v>6841</v>
      </c>
      <c r="J133" s="56" t="s">
        <v>39</v>
      </c>
      <c r="L133" s="56" t="s">
        <v>490</v>
      </c>
      <c r="M133" s="56">
        <v>0</v>
      </c>
      <c r="N133" s="56">
        <v>0</v>
      </c>
      <c r="O133" s="56">
        <v>0</v>
      </c>
      <c r="P133" s="56">
        <v>0</v>
      </c>
      <c r="Q133" s="56">
        <v>0</v>
      </c>
      <c r="R133" s="56">
        <v>4</v>
      </c>
      <c r="S133" s="56">
        <v>6</v>
      </c>
      <c r="T133" s="56">
        <v>2</v>
      </c>
      <c r="U133" s="56">
        <v>3</v>
      </c>
      <c r="V133" s="56">
        <v>1</v>
      </c>
      <c r="W133" s="56">
        <v>1</v>
      </c>
      <c r="X133" s="56">
        <v>0</v>
      </c>
      <c r="Y133" s="56">
        <v>0</v>
      </c>
      <c r="Z133" s="56">
        <v>0</v>
      </c>
      <c r="AA133" s="56">
        <v>17</v>
      </c>
      <c r="AB133" s="56">
        <v>0</v>
      </c>
      <c r="AC133" s="56">
        <v>0</v>
      </c>
      <c r="AD133" s="56">
        <v>0</v>
      </c>
      <c r="AE133" s="56">
        <v>0</v>
      </c>
      <c r="AF133" s="56">
        <v>0</v>
      </c>
      <c r="AG133" s="56">
        <v>0</v>
      </c>
      <c r="AH133" s="56">
        <v>0</v>
      </c>
      <c r="AI133" s="56">
        <v>0</v>
      </c>
      <c r="AJ133" s="56">
        <v>0</v>
      </c>
      <c r="AK133" s="56">
        <v>0</v>
      </c>
      <c r="AL133" s="56">
        <v>0</v>
      </c>
      <c r="AM133" s="56">
        <v>0</v>
      </c>
      <c r="AN133" s="56">
        <v>0</v>
      </c>
      <c r="AO133" s="56">
        <v>0</v>
      </c>
      <c r="AP133" s="56">
        <v>0</v>
      </c>
      <c r="AQ133" s="56">
        <v>0</v>
      </c>
      <c r="AR133" s="56">
        <v>0</v>
      </c>
      <c r="AS133" s="56">
        <v>0</v>
      </c>
      <c r="AT133" s="56">
        <v>0</v>
      </c>
      <c r="AU133" s="56">
        <v>0</v>
      </c>
      <c r="AV133" s="56">
        <v>4</v>
      </c>
      <c r="AW133" s="56">
        <v>6</v>
      </c>
      <c r="AX133" s="56">
        <v>2</v>
      </c>
      <c r="AY133" s="56">
        <v>3</v>
      </c>
      <c r="AZ133" s="56">
        <v>1</v>
      </c>
      <c r="BA133" s="56">
        <v>1</v>
      </c>
      <c r="BB133" s="56">
        <v>0</v>
      </c>
      <c r="BC133" s="56">
        <v>0</v>
      </c>
      <c r="BD133" s="56">
        <v>0</v>
      </c>
      <c r="BE133" s="56">
        <v>17</v>
      </c>
      <c r="BF133" s="56">
        <v>0.99396378269617702</v>
      </c>
      <c r="BG133" s="56">
        <v>6.0362173038229373E-3</v>
      </c>
      <c r="BH133" s="56">
        <v>9</v>
      </c>
      <c r="BI133" s="56">
        <v>0</v>
      </c>
      <c r="BJ133" s="56" t="s">
        <v>1277</v>
      </c>
      <c r="BK133" s="56">
        <v>149825</v>
      </c>
      <c r="BL133" s="56" t="s">
        <v>1266</v>
      </c>
      <c r="BM133" s="56">
        <v>227182</v>
      </c>
      <c r="BN133" s="56">
        <v>272</v>
      </c>
      <c r="BO133" s="56">
        <v>372064</v>
      </c>
      <c r="BP133" s="56">
        <v>129757</v>
      </c>
      <c r="BQ133" s="56">
        <v>17</v>
      </c>
      <c r="BR133" s="56">
        <v>37128</v>
      </c>
      <c r="BS133" s="56">
        <v>507768</v>
      </c>
      <c r="BT133" s="56">
        <v>33682</v>
      </c>
      <c r="BU133" s="56">
        <v>154606</v>
      </c>
      <c r="BV133" s="56">
        <v>115209</v>
      </c>
      <c r="BW133" s="56">
        <v>111244</v>
      </c>
      <c r="BX133" s="56">
        <v>27798</v>
      </c>
      <c r="BY133" s="56">
        <v>408857</v>
      </c>
      <c r="BZ133" s="56">
        <v>41042</v>
      </c>
      <c r="CA133" s="56">
        <v>483581</v>
      </c>
      <c r="CB133" s="56">
        <v>204</v>
      </c>
      <c r="CC133" s="56">
        <v>20222</v>
      </c>
      <c r="CD133" s="56">
        <v>6069</v>
      </c>
      <c r="CE133" s="56">
        <v>16146</v>
      </c>
      <c r="CF133" s="56">
        <v>2266</v>
      </c>
      <c r="CG133" s="56">
        <v>44703</v>
      </c>
      <c r="CH133" s="56">
        <v>44907</v>
      </c>
      <c r="CI133" s="56">
        <v>0</v>
      </c>
      <c r="CJ133" s="56">
        <v>16944</v>
      </c>
      <c r="CK133" s="56">
        <v>2380</v>
      </c>
      <c r="CL133" s="56">
        <v>16703</v>
      </c>
      <c r="CM133" s="56">
        <v>36027</v>
      </c>
      <c r="CN133" s="56">
        <v>1360</v>
      </c>
      <c r="CO133" s="56">
        <v>37387</v>
      </c>
      <c r="CP133" s="56">
        <v>0</v>
      </c>
      <c r="CQ133" s="56">
        <v>686</v>
      </c>
      <c r="CR133" s="56">
        <v>104</v>
      </c>
      <c r="CS133" s="56">
        <v>1256</v>
      </c>
      <c r="CT133" s="56">
        <v>2046</v>
      </c>
      <c r="CU133" s="56">
        <v>2046</v>
      </c>
      <c r="CV133" s="56">
        <v>7152</v>
      </c>
      <c r="CW133" s="56">
        <v>6294</v>
      </c>
      <c r="CX133" s="56">
        <v>1962</v>
      </c>
      <c r="CY133" s="56">
        <v>0</v>
      </c>
      <c r="CZ133" s="56">
        <v>0</v>
      </c>
      <c r="DA133" s="56">
        <v>336</v>
      </c>
      <c r="DB133" s="56">
        <v>13.28</v>
      </c>
      <c r="DC133" s="56">
        <v>70.56</v>
      </c>
      <c r="DD133" s="56">
        <v>83.84</v>
      </c>
      <c r="DE133" s="56">
        <v>444</v>
      </c>
      <c r="DF133" s="56">
        <v>10703.25</v>
      </c>
      <c r="DG133" s="56">
        <v>678826</v>
      </c>
      <c r="DH133" s="56">
        <v>204822</v>
      </c>
      <c r="DI133" s="56">
        <v>505137</v>
      </c>
      <c r="DJ133" s="56">
        <v>64208</v>
      </c>
      <c r="DK133" s="56">
        <v>1452993</v>
      </c>
      <c r="DL133" s="56">
        <v>31404</v>
      </c>
      <c r="DM133" s="56">
        <v>6298</v>
      </c>
      <c r="DN133" s="56">
        <v>15427</v>
      </c>
      <c r="DO133" s="56">
        <v>53129</v>
      </c>
      <c r="DP133" s="56">
        <v>57064</v>
      </c>
      <c r="DQ133" s="56">
        <v>117271</v>
      </c>
      <c r="DR133" s="56">
        <v>26386</v>
      </c>
      <c r="DS133" s="56">
        <v>0</v>
      </c>
      <c r="DT133" s="56">
        <v>0</v>
      </c>
      <c r="DU133" s="56">
        <v>541</v>
      </c>
      <c r="DV133" s="56">
        <v>77844</v>
      </c>
      <c r="DW133" s="56">
        <v>45493</v>
      </c>
      <c r="DX133" s="56">
        <v>70.8</v>
      </c>
      <c r="DY133" s="56">
        <v>78.099999999999994</v>
      </c>
      <c r="DZ133" s="56">
        <v>85.9</v>
      </c>
      <c r="EA133" s="56">
        <v>332850</v>
      </c>
      <c r="EB133" s="56">
        <v>10850</v>
      </c>
      <c r="EC133" s="56" t="s">
        <v>778</v>
      </c>
      <c r="ED133" s="56">
        <v>50769</v>
      </c>
      <c r="EE133" s="56">
        <v>157</v>
      </c>
      <c r="EF133" s="56">
        <v>1067917</v>
      </c>
      <c r="EG133" s="56">
        <v>19150</v>
      </c>
      <c r="EH133" s="56" t="s">
        <v>56</v>
      </c>
      <c r="EI133" s="56">
        <v>17</v>
      </c>
      <c r="EJ133" s="56">
        <v>751687</v>
      </c>
      <c r="EK133" s="56">
        <v>147</v>
      </c>
      <c r="EL133" s="56">
        <v>127</v>
      </c>
      <c r="EM133" s="56">
        <v>2768218.6100000003</v>
      </c>
      <c r="EN133" s="56">
        <v>898471</v>
      </c>
      <c r="EO133" s="56">
        <v>11238</v>
      </c>
      <c r="EP133" s="56">
        <v>146201</v>
      </c>
      <c r="EQ133" s="56">
        <v>55260</v>
      </c>
      <c r="ER133" s="56">
        <v>73529</v>
      </c>
      <c r="ES133" s="56">
        <v>15788</v>
      </c>
      <c r="ET133" s="56">
        <v>28957</v>
      </c>
      <c r="EU133" s="56">
        <v>32627.48</v>
      </c>
      <c r="EV133" s="56">
        <v>3807.16</v>
      </c>
      <c r="EW133" s="56">
        <v>18263.551799999997</v>
      </c>
      <c r="EX133" s="56">
        <v>30745.38</v>
      </c>
      <c r="EY133" s="56">
        <v>24030.400000000001</v>
      </c>
      <c r="EZ133" s="56">
        <v>25546.09</v>
      </c>
      <c r="FA133" s="56">
        <v>0</v>
      </c>
      <c r="FB133" s="56">
        <v>0</v>
      </c>
      <c r="FC133" s="56">
        <v>653</v>
      </c>
      <c r="FD133" s="56">
        <v>60798.13</v>
      </c>
      <c r="FE133" s="56">
        <v>65067</v>
      </c>
      <c r="FF133" s="56">
        <v>11679</v>
      </c>
      <c r="FG133" s="56">
        <v>604190.19180000003</v>
      </c>
      <c r="FH133" s="56">
        <v>50127</v>
      </c>
      <c r="FI133" s="56">
        <v>80003</v>
      </c>
      <c r="FJ133" s="56">
        <v>41836</v>
      </c>
      <c r="FK133" s="56">
        <v>4680</v>
      </c>
      <c r="FL133" s="56">
        <v>20280</v>
      </c>
      <c r="FM133" s="56">
        <v>4467805.8018000005</v>
      </c>
      <c r="FN133" s="56">
        <v>33691</v>
      </c>
      <c r="FO133" s="56">
        <v>23050</v>
      </c>
      <c r="FP133" s="56">
        <v>58895</v>
      </c>
      <c r="FQ133" s="56">
        <v>46600</v>
      </c>
      <c r="FR133" s="56">
        <v>53852</v>
      </c>
      <c r="FS133" s="56">
        <v>89634</v>
      </c>
      <c r="FT133" s="56">
        <v>0</v>
      </c>
      <c r="FU133" s="56">
        <v>74445</v>
      </c>
      <c r="FV133" s="56">
        <v>370742</v>
      </c>
      <c r="FW133" s="56">
        <v>750909</v>
      </c>
      <c r="FX133" s="56">
        <v>3716896.8018000005</v>
      </c>
      <c r="FY133" s="56" t="s">
        <v>558</v>
      </c>
      <c r="FZ133" s="56">
        <v>2707800</v>
      </c>
      <c r="GA133" s="56">
        <v>879400</v>
      </c>
      <c r="GB133" s="56">
        <v>510200</v>
      </c>
      <c r="GC133" s="56">
        <v>196926</v>
      </c>
      <c r="GD133" s="56">
        <v>4294326</v>
      </c>
      <c r="GE133" s="56">
        <v>642500</v>
      </c>
      <c r="GF133" s="56">
        <v>3651826</v>
      </c>
      <c r="GG133" s="56">
        <v>25000</v>
      </c>
      <c r="GH133" s="56">
        <v>0</v>
      </c>
      <c r="GI133" s="56">
        <v>441625.25</v>
      </c>
      <c r="GJ133" s="56">
        <v>6412.22</v>
      </c>
      <c r="GK133" s="56">
        <v>0</v>
      </c>
      <c r="GL133" s="56">
        <v>0</v>
      </c>
      <c r="GM133" s="56">
        <v>0</v>
      </c>
      <c r="GN133" s="56">
        <v>448037.47</v>
      </c>
      <c r="GO133" s="56" t="s">
        <v>558</v>
      </c>
      <c r="GP133" s="56" t="s">
        <v>558</v>
      </c>
      <c r="GQ133" s="56" t="s">
        <v>558</v>
      </c>
      <c r="GR133" s="56" t="s">
        <v>558</v>
      </c>
      <c r="GS133" s="56" t="s">
        <v>558</v>
      </c>
      <c r="GT133" s="56" t="s">
        <v>558</v>
      </c>
      <c r="GU133" s="56" t="s">
        <v>558</v>
      </c>
      <c r="GV133" s="56" t="s">
        <v>7544</v>
      </c>
      <c r="GW133" s="56">
        <v>17</v>
      </c>
      <c r="GX133" s="56">
        <v>0</v>
      </c>
      <c r="GY133" s="56">
        <v>17</v>
      </c>
      <c r="GZ133" s="56">
        <v>0</v>
      </c>
      <c r="HA133" s="56">
        <v>0</v>
      </c>
      <c r="HB133" s="56">
        <v>0</v>
      </c>
      <c r="HD133" s="56">
        <f t="shared" si="6"/>
        <v>37387</v>
      </c>
      <c r="HE133" s="56">
        <f t="shared" si="7"/>
        <v>2046</v>
      </c>
      <c r="HF133" s="56">
        <f t="shared" si="8"/>
        <v>53129</v>
      </c>
    </row>
    <row r="134" spans="1:214" ht="12.75" customHeight="1" x14ac:dyDescent="0.3">
      <c r="A134" s="56" t="s">
        <v>152</v>
      </c>
      <c r="B134" s="56">
        <v>6</v>
      </c>
      <c r="C134" s="56" t="s">
        <v>153</v>
      </c>
      <c r="D134" s="56" t="s">
        <v>3796</v>
      </c>
      <c r="E134" s="56" t="s">
        <v>1911</v>
      </c>
      <c r="F134" s="56" t="s">
        <v>907</v>
      </c>
      <c r="G134" s="56">
        <v>48</v>
      </c>
      <c r="H134" s="56">
        <v>0</v>
      </c>
      <c r="I134" s="56" t="s">
        <v>6841</v>
      </c>
      <c r="J134" s="56" t="s">
        <v>39</v>
      </c>
      <c r="L134" s="56" t="s">
        <v>492</v>
      </c>
      <c r="M134" s="56">
        <v>0</v>
      </c>
      <c r="N134" s="56">
        <v>3</v>
      </c>
      <c r="O134" s="56">
        <v>1</v>
      </c>
      <c r="P134" s="56">
        <v>12</v>
      </c>
      <c r="Q134" s="56">
        <v>7</v>
      </c>
      <c r="R134" s="56">
        <v>2</v>
      </c>
      <c r="S134" s="56">
        <v>14</v>
      </c>
      <c r="T134" s="56">
        <v>1</v>
      </c>
      <c r="U134" s="56">
        <v>11</v>
      </c>
      <c r="V134" s="56">
        <v>20</v>
      </c>
      <c r="W134" s="56">
        <v>4</v>
      </c>
      <c r="X134" s="56">
        <v>2</v>
      </c>
      <c r="Y134" s="56">
        <v>0</v>
      </c>
      <c r="Z134" s="56">
        <v>0</v>
      </c>
      <c r="AA134" s="56">
        <v>77</v>
      </c>
      <c r="AB134" s="56">
        <v>0</v>
      </c>
      <c r="AC134" s="56">
        <v>0</v>
      </c>
      <c r="AD134" s="56">
        <v>0</v>
      </c>
      <c r="AE134" s="56">
        <v>0</v>
      </c>
      <c r="AF134" s="56">
        <v>0</v>
      </c>
      <c r="AG134" s="56">
        <v>0</v>
      </c>
      <c r="AH134" s="56">
        <v>0</v>
      </c>
      <c r="AI134" s="56">
        <v>0</v>
      </c>
      <c r="AJ134" s="56">
        <v>0</v>
      </c>
      <c r="AK134" s="56">
        <v>0</v>
      </c>
      <c r="AL134" s="56">
        <v>0</v>
      </c>
      <c r="AM134" s="56">
        <v>0</v>
      </c>
      <c r="AN134" s="56">
        <v>0</v>
      </c>
      <c r="AO134" s="56">
        <v>0</v>
      </c>
      <c r="AP134" s="56">
        <v>0</v>
      </c>
      <c r="AQ134" s="56">
        <v>0</v>
      </c>
      <c r="AR134" s="56">
        <v>3</v>
      </c>
      <c r="AS134" s="56">
        <v>1</v>
      </c>
      <c r="AT134" s="56">
        <v>12</v>
      </c>
      <c r="AU134" s="56">
        <v>7</v>
      </c>
      <c r="AV134" s="56">
        <v>2</v>
      </c>
      <c r="AW134" s="56">
        <v>14</v>
      </c>
      <c r="AX134" s="56">
        <v>1</v>
      </c>
      <c r="AY134" s="56">
        <v>11</v>
      </c>
      <c r="AZ134" s="56">
        <v>20</v>
      </c>
      <c r="BA134" s="56">
        <v>4</v>
      </c>
      <c r="BB134" s="56">
        <v>2</v>
      </c>
      <c r="BC134" s="56">
        <v>0</v>
      </c>
      <c r="BD134" s="56">
        <v>0</v>
      </c>
      <c r="BE134" s="56">
        <v>77</v>
      </c>
      <c r="BF134" s="56">
        <v>1</v>
      </c>
      <c r="BG134" s="56">
        <v>0</v>
      </c>
      <c r="BH134" s="56">
        <v>0</v>
      </c>
      <c r="BI134" s="56">
        <v>2</v>
      </c>
      <c r="BJ134" s="56" t="s">
        <v>1299</v>
      </c>
      <c r="BK134" s="56">
        <v>317724</v>
      </c>
      <c r="BL134" s="56" t="s">
        <v>1313</v>
      </c>
      <c r="BM134" s="56">
        <v>579550</v>
      </c>
      <c r="BN134" s="56">
        <v>681</v>
      </c>
      <c r="BO134" s="56">
        <v>1235901.47</v>
      </c>
      <c r="BP134" s="56">
        <v>340953.44</v>
      </c>
      <c r="BQ134" s="56">
        <v>73</v>
      </c>
      <c r="BR134" s="56" t="s">
        <v>558</v>
      </c>
      <c r="BS134" s="56">
        <v>1525736</v>
      </c>
      <c r="BT134" s="56">
        <v>88060</v>
      </c>
      <c r="BU134" s="56">
        <v>789311</v>
      </c>
      <c r="BV134" s="56" t="s">
        <v>7545</v>
      </c>
      <c r="BW134" s="56">
        <v>513830</v>
      </c>
      <c r="BX134" s="56" t="s">
        <v>3656</v>
      </c>
      <c r="BY134" s="56">
        <v>1303141</v>
      </c>
      <c r="BZ134" s="56">
        <v>56432</v>
      </c>
      <c r="CA134" s="56">
        <v>1447633</v>
      </c>
      <c r="CB134" s="56">
        <v>1964</v>
      </c>
      <c r="CC134" s="56">
        <v>100863</v>
      </c>
      <c r="CD134" s="56" t="s">
        <v>7546</v>
      </c>
      <c r="CE134" s="56">
        <v>66573</v>
      </c>
      <c r="CF134" s="56" t="s">
        <v>7547</v>
      </c>
      <c r="CG134" s="56">
        <v>167436</v>
      </c>
      <c r="CH134" s="56">
        <v>169400</v>
      </c>
      <c r="CI134" s="56">
        <v>0</v>
      </c>
      <c r="CJ134" s="56">
        <v>42980</v>
      </c>
      <c r="CK134" s="56">
        <v>2756</v>
      </c>
      <c r="CL134" s="56">
        <v>79086</v>
      </c>
      <c r="CM134" s="56">
        <v>124822</v>
      </c>
      <c r="CN134" s="56" t="s">
        <v>7548</v>
      </c>
      <c r="CO134" s="56">
        <v>124822</v>
      </c>
      <c r="CP134" s="56">
        <v>0</v>
      </c>
      <c r="CQ134" s="56">
        <v>3475</v>
      </c>
      <c r="CR134" s="56">
        <v>18</v>
      </c>
      <c r="CS134" s="56">
        <v>4069</v>
      </c>
      <c r="CT134" s="56">
        <v>7562</v>
      </c>
      <c r="CU134" s="56">
        <v>7562</v>
      </c>
      <c r="CV134" s="56">
        <v>8823</v>
      </c>
      <c r="CW134" s="56">
        <v>6533</v>
      </c>
      <c r="CX134" s="56">
        <v>3770</v>
      </c>
      <c r="CY134" s="56" t="s">
        <v>558</v>
      </c>
      <c r="CZ134" s="56">
        <v>0</v>
      </c>
      <c r="DA134" s="56" t="s">
        <v>558</v>
      </c>
      <c r="DB134" s="56">
        <v>0</v>
      </c>
      <c r="DC134" s="56">
        <v>226.8</v>
      </c>
      <c r="DD134" s="56">
        <v>226.8</v>
      </c>
      <c r="DE134" s="56">
        <v>1172</v>
      </c>
      <c r="DF134" s="56">
        <v>42192</v>
      </c>
      <c r="DG134" s="56">
        <v>2339811</v>
      </c>
      <c r="DH134" s="56" t="s">
        <v>7549</v>
      </c>
      <c r="DI134" s="56">
        <v>1483784</v>
      </c>
      <c r="DJ134" s="56" t="s">
        <v>7550</v>
      </c>
      <c r="DK134" s="56">
        <v>3823595</v>
      </c>
      <c r="DL134" s="56">
        <v>77333</v>
      </c>
      <c r="DM134" s="56">
        <v>2292</v>
      </c>
      <c r="DN134" s="56">
        <v>84878</v>
      </c>
      <c r="DO134" s="56">
        <v>164503</v>
      </c>
      <c r="DP134" s="56">
        <v>78034</v>
      </c>
      <c r="DQ134" s="56">
        <v>120902</v>
      </c>
      <c r="DR134" s="56">
        <v>70419</v>
      </c>
      <c r="DS134" s="56">
        <v>0</v>
      </c>
      <c r="DT134" s="56">
        <v>0</v>
      </c>
      <c r="DU134" s="56">
        <v>0</v>
      </c>
      <c r="DV134" s="56">
        <v>533321</v>
      </c>
      <c r="DW134" s="56">
        <v>408837</v>
      </c>
      <c r="DX134" s="56">
        <v>49</v>
      </c>
      <c r="DY134" s="56">
        <v>76</v>
      </c>
      <c r="DZ134" s="56">
        <v>85</v>
      </c>
      <c r="EA134" s="56" t="s">
        <v>558</v>
      </c>
      <c r="EB134" s="56" t="s">
        <v>558</v>
      </c>
      <c r="EC134" s="56" t="s">
        <v>558</v>
      </c>
      <c r="ED134" s="56">
        <v>229642</v>
      </c>
      <c r="EE134" s="56">
        <v>891</v>
      </c>
      <c r="EF134" s="56">
        <v>4803735</v>
      </c>
      <c r="EG134" s="56" t="s">
        <v>558</v>
      </c>
      <c r="EH134" s="56" t="s">
        <v>56</v>
      </c>
      <c r="EI134" s="56">
        <v>73</v>
      </c>
      <c r="EJ134" s="56">
        <v>4270984</v>
      </c>
      <c r="EK134" s="56">
        <v>815</v>
      </c>
      <c r="EL134" s="56">
        <v>1685</v>
      </c>
      <c r="EM134" s="56">
        <v>7550074.4000000004</v>
      </c>
      <c r="EN134" s="56">
        <v>2830008.56</v>
      </c>
      <c r="EO134" s="56">
        <v>8630.4010523223005</v>
      </c>
      <c r="EP134" s="56">
        <v>488432.29559999937</v>
      </c>
      <c r="EQ134" s="56">
        <v>218609.28439999936</v>
      </c>
      <c r="ER134" s="56">
        <v>323468.8290232732</v>
      </c>
      <c r="ES134" s="56">
        <v>41960.600976727568</v>
      </c>
      <c r="ET134" s="56">
        <v>12471.609999999997</v>
      </c>
      <c r="EU134" s="56">
        <v>130991.11999999995</v>
      </c>
      <c r="EV134" s="56" t="s">
        <v>3591</v>
      </c>
      <c r="EW134" s="56">
        <v>52437.05000000001</v>
      </c>
      <c r="EX134" s="56">
        <v>167427.09002060303</v>
      </c>
      <c r="EY134" s="56" t="s">
        <v>3613</v>
      </c>
      <c r="EZ134" s="56" t="s">
        <v>3613</v>
      </c>
      <c r="FA134" s="56" t="s">
        <v>3613</v>
      </c>
      <c r="FB134" s="56">
        <v>0</v>
      </c>
      <c r="FC134" s="56" t="s">
        <v>3613</v>
      </c>
      <c r="FD134" s="56">
        <v>356999.00892707467</v>
      </c>
      <c r="FE134" s="56">
        <v>31146.86</v>
      </c>
      <c r="FF134" s="56">
        <v>0</v>
      </c>
      <c r="FG134" s="56">
        <v>1832574.1499999997</v>
      </c>
      <c r="FH134" s="56">
        <v>4984531.8</v>
      </c>
      <c r="FI134" s="56">
        <v>496031.51000000536</v>
      </c>
      <c r="FJ134" s="56">
        <v>261041.53</v>
      </c>
      <c r="FK134" s="56">
        <v>109.43</v>
      </c>
      <c r="FL134" s="56">
        <v>5435191.1199999992</v>
      </c>
      <c r="FM134" s="56">
        <v>23389562.500000007</v>
      </c>
      <c r="FN134" s="56">
        <v>179868.81000000463</v>
      </c>
      <c r="FO134" s="56">
        <v>9664.4500000000007</v>
      </c>
      <c r="FP134" s="56">
        <v>168388.27</v>
      </c>
      <c r="FQ134" s="56">
        <v>79479.760000003516</v>
      </c>
      <c r="FR134" s="56">
        <v>186539.49000000182</v>
      </c>
      <c r="FS134" s="56">
        <v>12400.54</v>
      </c>
      <c r="FT134" s="56">
        <v>125412.93</v>
      </c>
      <c r="FU134" s="56">
        <v>431882.74999998999</v>
      </c>
      <c r="FV134" s="56">
        <v>0</v>
      </c>
      <c r="FW134" s="56">
        <v>1193637</v>
      </c>
      <c r="FX134" s="56">
        <v>22195925.500000007</v>
      </c>
      <c r="FY134" s="56" t="s">
        <v>558</v>
      </c>
      <c r="FZ134" s="56">
        <v>8392121.4800000004</v>
      </c>
      <c r="GA134" s="56">
        <v>3048476.48</v>
      </c>
      <c r="GB134" s="56">
        <v>1835215.5499999993</v>
      </c>
      <c r="GC134" s="56">
        <v>9520591.679999996</v>
      </c>
      <c r="GD134" s="56">
        <v>22796405.189999998</v>
      </c>
      <c r="GE134" s="56">
        <v>1607376.04</v>
      </c>
      <c r="GF134" s="56">
        <v>21189029.149999999</v>
      </c>
      <c r="GG134" s="56" t="s">
        <v>558</v>
      </c>
      <c r="GH134" s="56">
        <v>0</v>
      </c>
      <c r="GI134" s="56">
        <v>0</v>
      </c>
      <c r="GJ134" s="56">
        <v>352</v>
      </c>
      <c r="GK134" s="56">
        <v>0</v>
      </c>
      <c r="GL134" s="56">
        <v>0</v>
      </c>
      <c r="GM134" s="56">
        <v>0</v>
      </c>
      <c r="GN134" s="56">
        <v>352</v>
      </c>
      <c r="GO134" s="56" t="s">
        <v>7551</v>
      </c>
      <c r="GP134" s="56" t="s">
        <v>558</v>
      </c>
      <c r="GQ134" s="56" t="s">
        <v>558</v>
      </c>
      <c r="GR134" s="56" t="s">
        <v>7552</v>
      </c>
      <c r="GS134" s="56" t="s">
        <v>558</v>
      </c>
      <c r="GT134" s="56" t="s">
        <v>558</v>
      </c>
      <c r="GU134" s="56" t="s">
        <v>7553</v>
      </c>
      <c r="GV134" s="56" t="s">
        <v>7554</v>
      </c>
      <c r="GW134" s="56">
        <v>77</v>
      </c>
      <c r="GX134" s="56">
        <v>0</v>
      </c>
      <c r="GY134" s="56">
        <v>75</v>
      </c>
      <c r="GZ134" s="56">
        <v>2</v>
      </c>
      <c r="HA134" s="56">
        <v>0</v>
      </c>
      <c r="HB134" s="56">
        <v>0</v>
      </c>
      <c r="HD134" s="56" t="str">
        <f t="shared" si="6"/>
        <v>..</v>
      </c>
      <c r="HE134" s="56">
        <f t="shared" si="7"/>
        <v>7562</v>
      </c>
      <c r="HF134" s="56">
        <f t="shared" si="8"/>
        <v>164503</v>
      </c>
    </row>
    <row r="135" spans="1:214" ht="12.75" customHeight="1" x14ac:dyDescent="0.3">
      <c r="A135" s="56" t="s">
        <v>152</v>
      </c>
      <c r="B135" s="56">
        <v>7</v>
      </c>
      <c r="C135" s="56" t="s">
        <v>153</v>
      </c>
      <c r="D135" s="56" t="s">
        <v>3797</v>
      </c>
      <c r="E135" s="56" t="s">
        <v>1912</v>
      </c>
      <c r="F135" s="56" t="s">
        <v>907</v>
      </c>
      <c r="G135" s="56">
        <v>46</v>
      </c>
      <c r="H135" s="56">
        <v>0</v>
      </c>
      <c r="I135" s="56" t="s">
        <v>6841</v>
      </c>
      <c r="J135" s="56" t="s">
        <v>39</v>
      </c>
      <c r="L135" s="56" t="s">
        <v>494</v>
      </c>
      <c r="M135" s="56">
        <v>1</v>
      </c>
      <c r="N135" s="56">
        <v>0</v>
      </c>
      <c r="O135" s="56">
        <v>2</v>
      </c>
      <c r="P135" s="56">
        <v>0</v>
      </c>
      <c r="Q135" s="56">
        <v>7</v>
      </c>
      <c r="R135" s="56">
        <v>8</v>
      </c>
      <c r="S135" s="56">
        <v>0</v>
      </c>
      <c r="T135" s="56">
        <v>5</v>
      </c>
      <c r="U135" s="56">
        <v>5</v>
      </c>
      <c r="V135" s="56">
        <v>2</v>
      </c>
      <c r="W135" s="56">
        <v>1</v>
      </c>
      <c r="X135" s="56">
        <v>1</v>
      </c>
      <c r="Y135" s="56">
        <v>0</v>
      </c>
      <c r="Z135" s="56">
        <v>0</v>
      </c>
      <c r="AA135" s="56">
        <v>32</v>
      </c>
      <c r="AB135" s="56">
        <v>0</v>
      </c>
      <c r="AC135" s="56">
        <v>0</v>
      </c>
      <c r="AD135" s="56">
        <v>0</v>
      </c>
      <c r="AE135" s="56">
        <v>0</v>
      </c>
      <c r="AF135" s="56">
        <v>0</v>
      </c>
      <c r="AG135" s="56">
        <v>0</v>
      </c>
      <c r="AH135" s="56">
        <v>0</v>
      </c>
      <c r="AI135" s="56">
        <v>0</v>
      </c>
      <c r="AJ135" s="56">
        <v>4</v>
      </c>
      <c r="AK135" s="56">
        <v>2</v>
      </c>
      <c r="AL135" s="56">
        <v>2</v>
      </c>
      <c r="AM135" s="56">
        <v>0</v>
      </c>
      <c r="AN135" s="56">
        <v>0</v>
      </c>
      <c r="AO135" s="56">
        <v>0</v>
      </c>
      <c r="AP135" s="56">
        <v>8</v>
      </c>
      <c r="AQ135" s="56">
        <v>1</v>
      </c>
      <c r="AR135" s="56">
        <v>0</v>
      </c>
      <c r="AS135" s="56">
        <v>2</v>
      </c>
      <c r="AT135" s="56">
        <v>0</v>
      </c>
      <c r="AU135" s="56">
        <v>7</v>
      </c>
      <c r="AV135" s="56">
        <v>8</v>
      </c>
      <c r="AW135" s="56">
        <v>0</v>
      </c>
      <c r="AX135" s="56">
        <v>5</v>
      </c>
      <c r="AY135" s="56">
        <v>9</v>
      </c>
      <c r="AZ135" s="56">
        <v>4</v>
      </c>
      <c r="BA135" s="56">
        <v>3</v>
      </c>
      <c r="BB135" s="56">
        <v>1</v>
      </c>
      <c r="BC135" s="56">
        <v>0</v>
      </c>
      <c r="BD135" s="56">
        <v>0</v>
      </c>
      <c r="BE135" s="56">
        <v>40</v>
      </c>
      <c r="BF135" s="56">
        <v>0.96344969199178643</v>
      </c>
      <c r="BG135" s="56">
        <v>3.6550308008213551E-2</v>
      </c>
      <c r="BH135" s="56">
        <v>1</v>
      </c>
      <c r="BI135" s="56" t="s">
        <v>558</v>
      </c>
      <c r="BJ135" s="56" t="s">
        <v>1424</v>
      </c>
      <c r="BK135" s="56">
        <v>158361</v>
      </c>
      <c r="BL135" s="56" t="s">
        <v>1424</v>
      </c>
      <c r="BM135" s="56">
        <v>313186</v>
      </c>
      <c r="BN135" s="56">
        <v>240</v>
      </c>
      <c r="BO135" s="56">
        <v>459099</v>
      </c>
      <c r="BP135" s="56">
        <v>161082</v>
      </c>
      <c r="BQ135" s="56">
        <v>32</v>
      </c>
      <c r="BR135" s="56" t="s">
        <v>558</v>
      </c>
      <c r="BS135" s="56">
        <v>421567</v>
      </c>
      <c r="BT135" s="56">
        <v>10721</v>
      </c>
      <c r="BU135" s="56">
        <v>120104</v>
      </c>
      <c r="BV135" s="56">
        <v>81063</v>
      </c>
      <c r="BW135" s="56">
        <v>106703</v>
      </c>
      <c r="BX135" s="56">
        <v>25860</v>
      </c>
      <c r="BY135" s="56">
        <v>333730</v>
      </c>
      <c r="BZ135" s="56">
        <v>66667</v>
      </c>
      <c r="CA135" s="56">
        <v>411118</v>
      </c>
      <c r="CB135" s="56">
        <v>68</v>
      </c>
      <c r="CC135" s="56">
        <v>8063</v>
      </c>
      <c r="CD135" s="56">
        <v>2159</v>
      </c>
      <c r="CE135" s="56">
        <v>7163</v>
      </c>
      <c r="CF135" s="56">
        <v>1144</v>
      </c>
      <c r="CG135" s="56">
        <v>18529</v>
      </c>
      <c r="CH135" s="56">
        <v>18597</v>
      </c>
      <c r="CI135" s="56">
        <v>0</v>
      </c>
      <c r="CJ135" s="56">
        <v>5059</v>
      </c>
      <c r="CK135" s="56">
        <v>1583</v>
      </c>
      <c r="CL135" s="56">
        <v>6010</v>
      </c>
      <c r="CM135" s="56">
        <v>12652</v>
      </c>
      <c r="CN135" s="56">
        <v>1688</v>
      </c>
      <c r="CO135" s="56">
        <v>14340</v>
      </c>
      <c r="CP135" s="56">
        <v>0</v>
      </c>
      <c r="CQ135" s="56">
        <v>269</v>
      </c>
      <c r="CR135" s="56">
        <v>380</v>
      </c>
      <c r="CS135" s="56">
        <v>1201</v>
      </c>
      <c r="CT135" s="56">
        <v>1850</v>
      </c>
      <c r="CU135" s="56">
        <v>1850</v>
      </c>
      <c r="CV135" s="56">
        <v>14005</v>
      </c>
      <c r="CW135" s="56">
        <v>59</v>
      </c>
      <c r="CX135" s="56">
        <v>3439</v>
      </c>
      <c r="CY135" s="56">
        <v>2230845</v>
      </c>
      <c r="CZ135" s="56" t="s">
        <v>558</v>
      </c>
      <c r="DA135" s="56" t="s">
        <v>558</v>
      </c>
      <c r="DB135" s="56">
        <v>8.1</v>
      </c>
      <c r="DC135" s="56">
        <v>93.9</v>
      </c>
      <c r="DD135" s="56">
        <v>102</v>
      </c>
      <c r="DE135" s="56">
        <v>536</v>
      </c>
      <c r="DF135" s="56">
        <v>15327.5</v>
      </c>
      <c r="DG135" s="56">
        <v>667509</v>
      </c>
      <c r="DH135" s="56">
        <v>300949</v>
      </c>
      <c r="DI135" s="56">
        <v>631807</v>
      </c>
      <c r="DJ135" s="56">
        <v>116926</v>
      </c>
      <c r="DK135" s="56">
        <v>1717191</v>
      </c>
      <c r="DL135" s="56">
        <v>12502</v>
      </c>
      <c r="DM135" s="56">
        <v>5417</v>
      </c>
      <c r="DN135" s="56">
        <v>31340</v>
      </c>
      <c r="DO135" s="56">
        <v>49259</v>
      </c>
      <c r="DP135" s="56">
        <v>78908</v>
      </c>
      <c r="DQ135" s="56">
        <v>32105</v>
      </c>
      <c r="DR135" s="56">
        <v>41754</v>
      </c>
      <c r="DS135" s="56">
        <v>3498</v>
      </c>
      <c r="DT135" s="56" t="s">
        <v>558</v>
      </c>
      <c r="DU135" s="56">
        <v>732</v>
      </c>
      <c r="DV135" s="56">
        <v>195249</v>
      </c>
      <c r="DW135" s="56" t="s">
        <v>558</v>
      </c>
      <c r="DX135" s="56">
        <v>42</v>
      </c>
      <c r="DY135" s="56">
        <v>72</v>
      </c>
      <c r="DZ135" s="56">
        <v>83</v>
      </c>
      <c r="EA135" s="56" t="s">
        <v>558</v>
      </c>
      <c r="EB135" s="56" t="s">
        <v>558</v>
      </c>
      <c r="EC135" s="56" t="s">
        <v>558</v>
      </c>
      <c r="ED135" s="56">
        <v>66193</v>
      </c>
      <c r="EE135" s="56">
        <v>758</v>
      </c>
      <c r="EF135" s="56">
        <v>2002720</v>
      </c>
      <c r="EG135" s="56" t="s">
        <v>558</v>
      </c>
      <c r="EH135" s="56" t="s">
        <v>558</v>
      </c>
      <c r="EI135" s="56">
        <v>31</v>
      </c>
      <c r="EJ135" s="56">
        <v>265344</v>
      </c>
      <c r="EK135" s="56">
        <v>100</v>
      </c>
      <c r="EL135" s="56">
        <v>369</v>
      </c>
      <c r="EM135" s="56">
        <v>3220055</v>
      </c>
      <c r="EN135" s="56">
        <v>195639</v>
      </c>
      <c r="EO135" s="56" t="s">
        <v>6901</v>
      </c>
      <c r="EP135" s="56" t="s">
        <v>6901</v>
      </c>
      <c r="EQ135" s="56" t="s">
        <v>6901</v>
      </c>
      <c r="ER135" s="56" t="s">
        <v>6901</v>
      </c>
      <c r="ES135" s="56" t="s">
        <v>6901</v>
      </c>
      <c r="ET135" s="56">
        <v>29659.41</v>
      </c>
      <c r="EU135" s="56" t="s">
        <v>6901</v>
      </c>
      <c r="EV135" s="56" t="s">
        <v>6901</v>
      </c>
      <c r="EW135" s="56" t="s">
        <v>6901</v>
      </c>
      <c r="EX135" s="56" t="s">
        <v>6901</v>
      </c>
      <c r="EY135" s="56" t="s">
        <v>6901</v>
      </c>
      <c r="EZ135" s="56" t="s">
        <v>6901</v>
      </c>
      <c r="FA135" s="56" t="s">
        <v>6901</v>
      </c>
      <c r="FB135" s="56" t="s">
        <v>6901</v>
      </c>
      <c r="FC135" s="56" t="s">
        <v>6901</v>
      </c>
      <c r="FD135" s="56">
        <v>20129</v>
      </c>
      <c r="FE135" s="56">
        <v>410200</v>
      </c>
      <c r="FF135" s="56">
        <v>0</v>
      </c>
      <c r="FG135" s="56">
        <v>459988.41000000003</v>
      </c>
      <c r="FH135" s="56">
        <v>46684</v>
      </c>
      <c r="FI135" s="56">
        <v>172188</v>
      </c>
      <c r="FJ135" s="56">
        <v>25759</v>
      </c>
      <c r="FK135" s="56">
        <v>80000</v>
      </c>
      <c r="FL135" s="56">
        <v>953041</v>
      </c>
      <c r="FM135" s="56">
        <v>5153354.41</v>
      </c>
      <c r="FN135" s="56">
        <v>78555</v>
      </c>
      <c r="FO135" s="56">
        <v>0</v>
      </c>
      <c r="FP135" s="56">
        <v>19855</v>
      </c>
      <c r="FQ135" s="56">
        <v>19124</v>
      </c>
      <c r="FR135" s="56">
        <v>0</v>
      </c>
      <c r="FS135" s="56">
        <v>0</v>
      </c>
      <c r="FT135" s="56">
        <v>20000</v>
      </c>
      <c r="FU135" s="56">
        <v>216422</v>
      </c>
      <c r="FV135" s="56">
        <v>0</v>
      </c>
      <c r="FW135" s="56">
        <v>353956</v>
      </c>
      <c r="FX135" s="56">
        <v>4799398.41</v>
      </c>
      <c r="FY135" s="56">
        <v>651754</v>
      </c>
      <c r="FZ135" s="56">
        <v>2979484</v>
      </c>
      <c r="GA135" s="56">
        <v>194323</v>
      </c>
      <c r="GB135" s="56">
        <v>423000</v>
      </c>
      <c r="GC135" s="56">
        <v>1226285</v>
      </c>
      <c r="GD135" s="56">
        <v>4823092</v>
      </c>
      <c r="GE135" s="56">
        <v>280327</v>
      </c>
      <c r="GF135" s="56">
        <v>4542765</v>
      </c>
      <c r="GG135" s="56">
        <v>663677</v>
      </c>
      <c r="GH135" s="56">
        <v>0</v>
      </c>
      <c r="GI135" s="56">
        <v>47850</v>
      </c>
      <c r="GJ135" s="56">
        <v>460935</v>
      </c>
      <c r="GK135" s="56">
        <v>68323</v>
      </c>
      <c r="GL135" s="56">
        <v>123552</v>
      </c>
      <c r="GM135" s="56">
        <v>0</v>
      </c>
      <c r="GN135" s="56">
        <v>700660</v>
      </c>
      <c r="GO135" s="56" t="s">
        <v>7555</v>
      </c>
      <c r="GP135" s="56" t="s">
        <v>558</v>
      </c>
      <c r="GQ135" s="56" t="s">
        <v>558</v>
      </c>
      <c r="GR135" s="56" t="s">
        <v>7556</v>
      </c>
      <c r="GS135" s="56" t="s">
        <v>558</v>
      </c>
      <c r="GT135" s="56">
        <v>0</v>
      </c>
      <c r="GU135" s="56" t="s">
        <v>7557</v>
      </c>
      <c r="GV135" s="56" t="s">
        <v>7558</v>
      </c>
      <c r="GW135" s="56">
        <v>32</v>
      </c>
      <c r="GX135" s="56">
        <v>8</v>
      </c>
      <c r="GY135" s="56">
        <v>32</v>
      </c>
      <c r="GZ135" s="56">
        <v>8</v>
      </c>
      <c r="HA135" s="56">
        <v>0</v>
      </c>
      <c r="HB135" s="56">
        <v>0</v>
      </c>
      <c r="HD135" s="56">
        <f t="shared" si="6"/>
        <v>14340</v>
      </c>
      <c r="HE135" s="56">
        <f t="shared" si="7"/>
        <v>1850</v>
      </c>
      <c r="HF135" s="56">
        <f t="shared" si="8"/>
        <v>49259</v>
      </c>
    </row>
    <row r="136" spans="1:214" ht="12.75" customHeight="1" x14ac:dyDescent="0.3">
      <c r="A136" s="56" t="s">
        <v>152</v>
      </c>
      <c r="B136" s="56">
        <v>8</v>
      </c>
      <c r="C136" s="56" t="s">
        <v>153</v>
      </c>
      <c r="D136" s="56" t="s">
        <v>3798</v>
      </c>
      <c r="E136" s="56" t="s">
        <v>1913</v>
      </c>
      <c r="F136" s="56" t="s">
        <v>907</v>
      </c>
      <c r="G136" s="56">
        <v>22</v>
      </c>
      <c r="H136" s="56">
        <v>0</v>
      </c>
      <c r="I136" s="56" t="s">
        <v>6841</v>
      </c>
      <c r="J136" s="56" t="s">
        <v>39</v>
      </c>
      <c r="L136" s="56" t="s">
        <v>496</v>
      </c>
      <c r="M136" s="56">
        <v>1</v>
      </c>
      <c r="N136" s="56">
        <v>2</v>
      </c>
      <c r="O136" s="56">
        <v>9</v>
      </c>
      <c r="P136" s="56">
        <v>3</v>
      </c>
      <c r="Q136" s="56">
        <v>6</v>
      </c>
      <c r="R136" s="56">
        <v>9</v>
      </c>
      <c r="S136" s="56">
        <v>3</v>
      </c>
      <c r="T136" s="56">
        <v>3</v>
      </c>
      <c r="U136" s="56">
        <v>6</v>
      </c>
      <c r="V136" s="56">
        <v>7</v>
      </c>
      <c r="W136" s="56">
        <v>3</v>
      </c>
      <c r="X136" s="56">
        <v>0</v>
      </c>
      <c r="Y136" s="56">
        <v>0</v>
      </c>
      <c r="Z136" s="56">
        <v>0</v>
      </c>
      <c r="AA136" s="56">
        <v>52</v>
      </c>
      <c r="AB136" s="56">
        <v>0</v>
      </c>
      <c r="AC136" s="56">
        <v>0</v>
      </c>
      <c r="AD136" s="56">
        <v>0</v>
      </c>
      <c r="AE136" s="56">
        <v>0</v>
      </c>
      <c r="AF136" s="56">
        <v>0</v>
      </c>
      <c r="AG136" s="56">
        <v>0</v>
      </c>
      <c r="AH136" s="56">
        <v>0</v>
      </c>
      <c r="AI136" s="56">
        <v>1</v>
      </c>
      <c r="AJ136" s="56">
        <v>0</v>
      </c>
      <c r="AK136" s="56">
        <v>0</v>
      </c>
      <c r="AL136" s="56">
        <v>0</v>
      </c>
      <c r="AM136" s="56">
        <v>0</v>
      </c>
      <c r="AN136" s="56">
        <v>0</v>
      </c>
      <c r="AO136" s="56">
        <v>0</v>
      </c>
      <c r="AP136" s="56">
        <v>1</v>
      </c>
      <c r="AQ136" s="56">
        <v>1</v>
      </c>
      <c r="AR136" s="56">
        <v>2</v>
      </c>
      <c r="AS136" s="56">
        <v>9</v>
      </c>
      <c r="AT136" s="56">
        <v>3</v>
      </c>
      <c r="AU136" s="56">
        <v>6</v>
      </c>
      <c r="AV136" s="56">
        <v>9</v>
      </c>
      <c r="AW136" s="56">
        <v>3</v>
      </c>
      <c r="AX136" s="56">
        <v>4</v>
      </c>
      <c r="AY136" s="56">
        <v>6</v>
      </c>
      <c r="AZ136" s="56">
        <v>7</v>
      </c>
      <c r="BA136" s="56">
        <v>3</v>
      </c>
      <c r="BB136" s="56">
        <v>0</v>
      </c>
      <c r="BC136" s="56">
        <v>0</v>
      </c>
      <c r="BD136" s="56">
        <v>0</v>
      </c>
      <c r="BE136" s="56">
        <v>53</v>
      </c>
      <c r="BF136" s="56">
        <v>1</v>
      </c>
      <c r="BG136" s="56">
        <v>0</v>
      </c>
      <c r="BH136" s="56">
        <v>0</v>
      </c>
      <c r="BI136" s="56">
        <v>0</v>
      </c>
      <c r="BJ136" s="56" t="s">
        <v>6912</v>
      </c>
      <c r="BK136" s="56">
        <v>239533</v>
      </c>
      <c r="BL136" s="56" t="s">
        <v>6912</v>
      </c>
      <c r="BM136" s="56">
        <v>595855</v>
      </c>
      <c r="BN136" s="56">
        <v>343</v>
      </c>
      <c r="BO136" s="56">
        <v>754231</v>
      </c>
      <c r="BP136" s="56">
        <v>275814</v>
      </c>
      <c r="BQ136" s="56">
        <v>52</v>
      </c>
      <c r="BR136" s="56">
        <v>84895.2</v>
      </c>
      <c r="BS136" s="56">
        <v>1642857</v>
      </c>
      <c r="BT136" s="56">
        <v>3976</v>
      </c>
      <c r="BU136" s="56">
        <v>369213</v>
      </c>
      <c r="BV136" s="56">
        <v>370166</v>
      </c>
      <c r="BW136" s="56">
        <v>411602</v>
      </c>
      <c r="BX136" s="56">
        <v>94815</v>
      </c>
      <c r="BY136" s="56">
        <v>1245796</v>
      </c>
      <c r="BZ136" s="56">
        <v>173328</v>
      </c>
      <c r="CA136" s="56">
        <v>1423100</v>
      </c>
      <c r="CB136" s="56">
        <v>154</v>
      </c>
      <c r="CC136" s="56">
        <v>68051</v>
      </c>
      <c r="CD136" s="56">
        <v>22388</v>
      </c>
      <c r="CE136" s="56">
        <v>55834</v>
      </c>
      <c r="CF136" s="56">
        <v>6646</v>
      </c>
      <c r="CG136" s="56">
        <v>152919</v>
      </c>
      <c r="CH136" s="56">
        <v>153073</v>
      </c>
      <c r="CI136" s="56">
        <v>0</v>
      </c>
      <c r="CJ136" s="56">
        <v>41693</v>
      </c>
      <c r="CK136" s="56">
        <v>7449</v>
      </c>
      <c r="CL136" s="56">
        <v>10350</v>
      </c>
      <c r="CM136" s="56">
        <v>59492</v>
      </c>
      <c r="CN136" s="56">
        <v>3148</v>
      </c>
      <c r="CO136" s="56">
        <v>62640</v>
      </c>
      <c r="CP136" s="56">
        <v>0</v>
      </c>
      <c r="CQ136" s="56">
        <v>2321</v>
      </c>
      <c r="CR136" s="56">
        <v>516</v>
      </c>
      <c r="CS136" s="56">
        <v>2</v>
      </c>
      <c r="CT136" s="56">
        <v>2839</v>
      </c>
      <c r="CU136" s="56">
        <v>2839</v>
      </c>
      <c r="CV136" s="56">
        <v>23818</v>
      </c>
      <c r="CW136" s="56">
        <v>7300</v>
      </c>
      <c r="CX136" s="56">
        <v>5956</v>
      </c>
      <c r="CY136" s="56">
        <v>0</v>
      </c>
      <c r="CZ136" s="56">
        <v>0</v>
      </c>
      <c r="DA136" s="56">
        <v>476</v>
      </c>
      <c r="DB136" s="56" t="s">
        <v>6915</v>
      </c>
      <c r="DC136" s="56">
        <v>300.79000000000002</v>
      </c>
      <c r="DD136" s="56">
        <v>300.79000000000002</v>
      </c>
      <c r="DE136" s="56">
        <v>1266</v>
      </c>
      <c r="DF136" s="56">
        <v>53509.88</v>
      </c>
      <c r="DG136" s="56">
        <v>1955254</v>
      </c>
      <c r="DH136" s="56">
        <v>851284</v>
      </c>
      <c r="DI136" s="56">
        <v>1960830</v>
      </c>
      <c r="DJ136" s="56">
        <v>274033</v>
      </c>
      <c r="DK136" s="56">
        <v>5041401</v>
      </c>
      <c r="DL136" s="56">
        <v>113549</v>
      </c>
      <c r="DM136" s="56">
        <v>26531</v>
      </c>
      <c r="DN136" s="56">
        <v>26082</v>
      </c>
      <c r="DO136" s="56">
        <v>166162</v>
      </c>
      <c r="DP136" s="56">
        <v>238075</v>
      </c>
      <c r="DQ136" s="56">
        <v>232164</v>
      </c>
      <c r="DR136" s="56">
        <v>126096</v>
      </c>
      <c r="DS136" s="56">
        <v>0</v>
      </c>
      <c r="DT136" s="56">
        <v>0</v>
      </c>
      <c r="DU136" s="56">
        <v>440</v>
      </c>
      <c r="DV136" s="56">
        <v>247368</v>
      </c>
      <c r="DW136" s="56">
        <v>247368</v>
      </c>
      <c r="DX136" s="56">
        <v>66</v>
      </c>
      <c r="DY136" s="56">
        <v>72</v>
      </c>
      <c r="DZ136" s="56">
        <v>78</v>
      </c>
      <c r="EA136" s="56" t="s">
        <v>558</v>
      </c>
      <c r="EB136" s="56" t="s">
        <v>558</v>
      </c>
      <c r="EC136" s="56" t="s">
        <v>558</v>
      </c>
      <c r="ED136" s="56">
        <v>168149</v>
      </c>
      <c r="EE136" s="56">
        <v>811</v>
      </c>
      <c r="EF136" s="56">
        <v>4675370</v>
      </c>
      <c r="EG136" s="56">
        <v>0</v>
      </c>
      <c r="EH136" s="56" t="s">
        <v>558</v>
      </c>
      <c r="EI136" s="56">
        <v>52</v>
      </c>
      <c r="EJ136" s="56">
        <v>1697254</v>
      </c>
      <c r="EK136" s="56">
        <v>2237</v>
      </c>
      <c r="EL136" s="56">
        <v>2145</v>
      </c>
      <c r="EM136" s="56">
        <v>8020282</v>
      </c>
      <c r="EN136" s="56">
        <v>3059779</v>
      </c>
      <c r="EO136" s="56">
        <v>1420195</v>
      </c>
      <c r="EP136" s="56" t="s">
        <v>3590</v>
      </c>
      <c r="EQ136" s="56" t="s">
        <v>3590</v>
      </c>
      <c r="ER136" s="56" t="s">
        <v>3590</v>
      </c>
      <c r="ES136" s="56" t="s">
        <v>3590</v>
      </c>
      <c r="ET136" s="56">
        <v>67922</v>
      </c>
      <c r="EU136" s="56" t="s">
        <v>3590</v>
      </c>
      <c r="EV136" s="56" t="s">
        <v>3590</v>
      </c>
      <c r="EW136" s="56" t="s">
        <v>3590</v>
      </c>
      <c r="EX136" s="56">
        <v>233067</v>
      </c>
      <c r="EY136" s="56">
        <v>14306</v>
      </c>
      <c r="EZ136" s="56" t="s">
        <v>3613</v>
      </c>
      <c r="FA136" s="56">
        <v>0</v>
      </c>
      <c r="FB136" s="56">
        <v>0</v>
      </c>
      <c r="FC136" s="56" t="s">
        <v>3590</v>
      </c>
      <c r="FD136" s="56" t="s">
        <v>3590</v>
      </c>
      <c r="FE136" s="56">
        <v>0</v>
      </c>
      <c r="FF136" s="56">
        <v>0</v>
      </c>
      <c r="FG136" s="56">
        <v>1735490</v>
      </c>
      <c r="FH136" s="56">
        <v>27168</v>
      </c>
      <c r="FI136" s="56">
        <v>2081494</v>
      </c>
      <c r="FJ136" s="56">
        <v>168600</v>
      </c>
      <c r="FK136" s="56">
        <v>826</v>
      </c>
      <c r="FL136" s="56">
        <v>1490696</v>
      </c>
      <c r="FM136" s="56">
        <v>16584335</v>
      </c>
      <c r="FN136" s="56">
        <v>198436</v>
      </c>
      <c r="FO136" s="56">
        <v>84856</v>
      </c>
      <c r="FP136" s="56">
        <v>333878</v>
      </c>
      <c r="FQ136" s="56">
        <v>49885</v>
      </c>
      <c r="FR136" s="56">
        <v>0</v>
      </c>
      <c r="FS136" s="56">
        <v>5961</v>
      </c>
      <c r="FT136" s="56">
        <v>0</v>
      </c>
      <c r="FU136" s="56">
        <v>749659</v>
      </c>
      <c r="FV136" s="56">
        <v>1515612</v>
      </c>
      <c r="FW136" s="56">
        <v>2938287</v>
      </c>
      <c r="FX136" s="56">
        <v>13646048</v>
      </c>
      <c r="FY136" s="56">
        <v>2249260</v>
      </c>
      <c r="FZ136" s="56">
        <v>9038000</v>
      </c>
      <c r="GA136" s="56">
        <v>2544000</v>
      </c>
      <c r="GB136" s="56">
        <v>1610000</v>
      </c>
      <c r="GC136" s="56">
        <v>3062000</v>
      </c>
      <c r="GD136" s="56">
        <v>16254000</v>
      </c>
      <c r="GE136" s="56">
        <v>2795000</v>
      </c>
      <c r="GF136" s="56">
        <v>13459000</v>
      </c>
      <c r="GG136" s="56">
        <v>2228000</v>
      </c>
      <c r="GH136" s="56">
        <v>0</v>
      </c>
      <c r="GI136" s="56">
        <v>219360</v>
      </c>
      <c r="GJ136" s="56">
        <v>0</v>
      </c>
      <c r="GK136" s="56">
        <v>0</v>
      </c>
      <c r="GL136" s="56">
        <v>0</v>
      </c>
      <c r="GM136" s="56">
        <v>0</v>
      </c>
      <c r="GN136" s="56">
        <v>219360</v>
      </c>
      <c r="GO136" s="56" t="s">
        <v>558</v>
      </c>
      <c r="GP136" s="56" t="s">
        <v>7559</v>
      </c>
      <c r="GQ136" s="56" t="s">
        <v>7560</v>
      </c>
      <c r="GR136" s="56" t="s">
        <v>558</v>
      </c>
      <c r="GS136" s="56" t="s">
        <v>558</v>
      </c>
      <c r="GT136" s="56" t="s">
        <v>558</v>
      </c>
      <c r="GU136" s="56" t="s">
        <v>558</v>
      </c>
      <c r="GV136" s="56" t="s">
        <v>7561</v>
      </c>
      <c r="GW136" s="56">
        <v>52</v>
      </c>
      <c r="GX136" s="56">
        <v>1</v>
      </c>
      <c r="GY136" s="56">
        <v>48</v>
      </c>
      <c r="GZ136" s="56">
        <v>3</v>
      </c>
      <c r="HA136" s="56">
        <v>1</v>
      </c>
      <c r="HB136" s="56">
        <v>1</v>
      </c>
      <c r="HD136" s="56">
        <f t="shared" si="6"/>
        <v>62640</v>
      </c>
      <c r="HE136" s="56">
        <f t="shared" si="7"/>
        <v>2839</v>
      </c>
      <c r="HF136" s="56">
        <f t="shared" si="8"/>
        <v>166162</v>
      </c>
    </row>
    <row r="137" spans="1:214" ht="12.75" customHeight="1" x14ac:dyDescent="0.3">
      <c r="A137" s="56" t="s">
        <v>511</v>
      </c>
      <c r="B137" s="56">
        <v>1</v>
      </c>
      <c r="C137" s="56" t="s">
        <v>710</v>
      </c>
      <c r="D137" s="56" t="s">
        <v>3799</v>
      </c>
      <c r="E137" s="56" t="s">
        <v>1915</v>
      </c>
      <c r="F137" s="56" t="s">
        <v>907</v>
      </c>
      <c r="G137" s="56">
        <v>34</v>
      </c>
      <c r="H137" s="56">
        <v>0</v>
      </c>
      <c r="I137" s="56" t="s">
        <v>811</v>
      </c>
      <c r="J137" s="56" t="s">
        <v>39</v>
      </c>
      <c r="L137" s="56" t="s">
        <v>498</v>
      </c>
      <c r="M137" s="56">
        <v>2</v>
      </c>
      <c r="N137" s="56">
        <v>3</v>
      </c>
      <c r="O137" s="56">
        <v>5</v>
      </c>
      <c r="P137" s="56">
        <v>2</v>
      </c>
      <c r="Q137" s="56">
        <v>1</v>
      </c>
      <c r="R137" s="56">
        <v>10</v>
      </c>
      <c r="S137" s="56">
        <v>15</v>
      </c>
      <c r="T137" s="56">
        <v>0</v>
      </c>
      <c r="U137" s="56">
        <v>10</v>
      </c>
      <c r="V137" s="56">
        <v>0</v>
      </c>
      <c r="W137" s="56">
        <v>0</v>
      </c>
      <c r="X137" s="56">
        <v>0</v>
      </c>
      <c r="Y137" s="56">
        <v>0</v>
      </c>
      <c r="Z137" s="56">
        <v>0</v>
      </c>
      <c r="AA137" s="56">
        <v>48</v>
      </c>
      <c r="AB137" s="56">
        <v>0</v>
      </c>
      <c r="AC137" s="56">
        <v>0</v>
      </c>
      <c r="AD137" s="56">
        <v>0</v>
      </c>
      <c r="AE137" s="56">
        <v>0</v>
      </c>
      <c r="AF137" s="56">
        <v>0</v>
      </c>
      <c r="AG137" s="56">
        <v>0</v>
      </c>
      <c r="AH137" s="56">
        <v>0</v>
      </c>
      <c r="AI137" s="56">
        <v>0</v>
      </c>
      <c r="AJ137" s="56">
        <v>0</v>
      </c>
      <c r="AK137" s="56">
        <v>0</v>
      </c>
      <c r="AL137" s="56">
        <v>0</v>
      </c>
      <c r="AM137" s="56">
        <v>0</v>
      </c>
      <c r="AN137" s="56">
        <v>0</v>
      </c>
      <c r="AO137" s="56">
        <v>0</v>
      </c>
      <c r="AP137" s="56">
        <v>0</v>
      </c>
      <c r="AQ137" s="56">
        <v>2</v>
      </c>
      <c r="AR137" s="56">
        <v>3</v>
      </c>
      <c r="AS137" s="56">
        <v>5</v>
      </c>
      <c r="AT137" s="56">
        <v>2</v>
      </c>
      <c r="AU137" s="56">
        <v>1</v>
      </c>
      <c r="AV137" s="56">
        <v>10</v>
      </c>
      <c r="AW137" s="56">
        <v>15</v>
      </c>
      <c r="AX137" s="56">
        <v>0</v>
      </c>
      <c r="AY137" s="56">
        <v>10</v>
      </c>
      <c r="AZ137" s="56">
        <v>0</v>
      </c>
      <c r="BA137" s="56">
        <v>0</v>
      </c>
      <c r="BB137" s="56">
        <v>0</v>
      </c>
      <c r="BC137" s="56">
        <v>0</v>
      </c>
      <c r="BD137" s="56">
        <v>0</v>
      </c>
      <c r="BE137" s="56">
        <v>48</v>
      </c>
      <c r="BF137" s="56">
        <v>0.97815464213854553</v>
      </c>
      <c r="BG137" s="56">
        <v>2.1845357861454442E-2</v>
      </c>
      <c r="BH137" s="56">
        <v>0</v>
      </c>
      <c r="BI137" s="56">
        <v>0</v>
      </c>
      <c r="BJ137" s="56" t="s">
        <v>1481</v>
      </c>
      <c r="BK137" s="56">
        <v>180787</v>
      </c>
      <c r="BL137" s="56" t="s">
        <v>1466</v>
      </c>
      <c r="BM137" s="56">
        <v>268415</v>
      </c>
      <c r="BN137" s="56">
        <v>511</v>
      </c>
      <c r="BO137" s="56">
        <v>936421</v>
      </c>
      <c r="BP137" s="56">
        <v>214892</v>
      </c>
      <c r="BQ137" s="56">
        <v>48</v>
      </c>
      <c r="BR137" s="56" t="s">
        <v>558</v>
      </c>
      <c r="BS137" s="56">
        <v>1019852</v>
      </c>
      <c r="BT137" s="56">
        <v>58648</v>
      </c>
      <c r="BU137" s="56">
        <v>292215</v>
      </c>
      <c r="BV137" s="56">
        <v>302823</v>
      </c>
      <c r="BW137" s="56">
        <v>259051</v>
      </c>
      <c r="BX137" s="56">
        <v>62620</v>
      </c>
      <c r="BY137" s="56">
        <v>916709</v>
      </c>
      <c r="BZ137" s="56">
        <v>0</v>
      </c>
      <c r="CA137" s="56">
        <v>975357</v>
      </c>
      <c r="CB137" s="56">
        <v>686</v>
      </c>
      <c r="CC137" s="56">
        <v>60487</v>
      </c>
      <c r="CD137" s="56">
        <v>38050</v>
      </c>
      <c r="CE137" s="56">
        <v>51320</v>
      </c>
      <c r="CF137" s="56">
        <v>8395</v>
      </c>
      <c r="CG137" s="56">
        <v>158252</v>
      </c>
      <c r="CH137" s="56">
        <v>158938</v>
      </c>
      <c r="CI137" s="56">
        <v>458</v>
      </c>
      <c r="CJ137" s="56">
        <v>20483</v>
      </c>
      <c r="CK137" s="56">
        <v>3562</v>
      </c>
      <c r="CL137" s="56">
        <v>19992</v>
      </c>
      <c r="CM137" s="56">
        <v>44037</v>
      </c>
      <c r="CN137" s="56">
        <v>0</v>
      </c>
      <c r="CO137" s="56">
        <v>44495</v>
      </c>
      <c r="CP137" s="56">
        <v>0</v>
      </c>
      <c r="CQ137" s="56">
        <v>2539</v>
      </c>
      <c r="CR137" s="56">
        <v>176</v>
      </c>
      <c r="CS137" s="56">
        <v>2421</v>
      </c>
      <c r="CT137" s="56">
        <v>5136</v>
      </c>
      <c r="CU137" s="56">
        <v>5136</v>
      </c>
      <c r="CV137" s="56">
        <v>14479</v>
      </c>
      <c r="CW137" s="56">
        <v>7138</v>
      </c>
      <c r="CX137" s="56">
        <v>6518</v>
      </c>
      <c r="CY137" s="56" t="s">
        <v>558</v>
      </c>
      <c r="CZ137" s="56">
        <v>0</v>
      </c>
      <c r="DA137" s="56">
        <v>0</v>
      </c>
      <c r="DB137" s="56">
        <v>0</v>
      </c>
      <c r="DC137" s="56">
        <v>314.2</v>
      </c>
      <c r="DD137" s="56">
        <v>314.2</v>
      </c>
      <c r="DE137" s="56">
        <v>1770</v>
      </c>
      <c r="DF137" s="56">
        <v>62840</v>
      </c>
      <c r="DG137" s="56">
        <v>1285778</v>
      </c>
      <c r="DH137" s="56">
        <v>728562</v>
      </c>
      <c r="DI137" s="56">
        <v>1906212</v>
      </c>
      <c r="DJ137" s="56">
        <v>237665</v>
      </c>
      <c r="DK137" s="56">
        <v>4158217</v>
      </c>
      <c r="DL137" s="56">
        <v>66288</v>
      </c>
      <c r="DM137" s="56">
        <v>20876</v>
      </c>
      <c r="DN137" s="56">
        <v>39005</v>
      </c>
      <c r="DO137" s="56">
        <v>126169</v>
      </c>
      <c r="DP137" s="56">
        <v>139669</v>
      </c>
      <c r="DQ137" s="56">
        <v>233576</v>
      </c>
      <c r="DR137" s="56">
        <v>116548</v>
      </c>
      <c r="DS137" s="56" t="s">
        <v>558</v>
      </c>
      <c r="DT137" s="56">
        <v>0</v>
      </c>
      <c r="DU137" s="56">
        <v>0</v>
      </c>
      <c r="DV137" s="56">
        <v>258107</v>
      </c>
      <c r="DW137" s="56">
        <v>142214</v>
      </c>
      <c r="DX137" s="56">
        <v>47</v>
      </c>
      <c r="DY137" s="56">
        <v>64</v>
      </c>
      <c r="DZ137" s="56">
        <v>76</v>
      </c>
      <c r="EA137" s="56" t="s">
        <v>558</v>
      </c>
      <c r="EB137" s="56" t="s">
        <v>558</v>
      </c>
      <c r="EC137" s="56" t="s">
        <v>558</v>
      </c>
      <c r="ED137" s="56">
        <v>144669</v>
      </c>
      <c r="EE137" s="56">
        <v>520</v>
      </c>
      <c r="EF137" s="56">
        <v>3534656</v>
      </c>
      <c r="EG137" s="56" t="s">
        <v>558</v>
      </c>
      <c r="EH137" s="56" t="s">
        <v>56</v>
      </c>
      <c r="EI137" s="56">
        <v>47</v>
      </c>
      <c r="EJ137" s="56">
        <v>2200909</v>
      </c>
      <c r="EK137" s="56">
        <v>1120</v>
      </c>
      <c r="EL137" s="56">
        <v>821</v>
      </c>
      <c r="EM137" s="56">
        <v>8319840.329999988</v>
      </c>
      <c r="EN137" s="56">
        <v>2550556.9899999965</v>
      </c>
      <c r="EO137" s="56">
        <v>16818.274901286983</v>
      </c>
      <c r="EP137" s="56">
        <v>475495.58865726698</v>
      </c>
      <c r="EQ137" s="56">
        <v>213159.21407314998</v>
      </c>
      <c r="ER137" s="56">
        <v>218031.27712721686</v>
      </c>
      <c r="ES137" s="56">
        <v>50200.737887812524</v>
      </c>
      <c r="ET137" s="56">
        <v>107914.59569406524</v>
      </c>
      <c r="EU137" s="56">
        <v>110604.19760052911</v>
      </c>
      <c r="EV137" s="56">
        <v>5444.274826793815</v>
      </c>
      <c r="EW137" s="56">
        <v>35005.106840233195</v>
      </c>
      <c r="EX137" s="56">
        <v>86261.441175206273</v>
      </c>
      <c r="EY137" s="56">
        <v>25627.65073086855</v>
      </c>
      <c r="EZ137" s="56">
        <v>130009.81995791901</v>
      </c>
      <c r="FA137" s="56">
        <v>990.52543329449236</v>
      </c>
      <c r="FB137" s="56">
        <v>0</v>
      </c>
      <c r="FC137" s="56">
        <v>0</v>
      </c>
      <c r="FD137" s="56">
        <v>139309.81057458595</v>
      </c>
      <c r="FE137" s="56">
        <v>37680.799999999901</v>
      </c>
      <c r="FF137" s="56">
        <v>4599.3845197709843</v>
      </c>
      <c r="FG137" s="56">
        <v>1657152.6999999997</v>
      </c>
      <c r="FH137" s="56">
        <v>664645.17999999877</v>
      </c>
      <c r="FI137" s="56">
        <v>316607.56999999948</v>
      </c>
      <c r="FJ137" s="56">
        <v>106251.42999999992</v>
      </c>
      <c r="FK137" s="56">
        <v>0</v>
      </c>
      <c r="FL137" s="56">
        <v>2376541.0699999994</v>
      </c>
      <c r="FM137" s="56">
        <v>15991595.269999985</v>
      </c>
      <c r="FN137" s="56">
        <v>241938.42430044099</v>
      </c>
      <c r="FO137" s="56">
        <v>50411.250280229498</v>
      </c>
      <c r="FP137" s="56">
        <v>74913.94</v>
      </c>
      <c r="FQ137" s="56">
        <v>101048.43541932901</v>
      </c>
      <c r="FR137" s="56">
        <v>175382.21</v>
      </c>
      <c r="FS137" s="56">
        <v>44112.25</v>
      </c>
      <c r="FT137" s="56">
        <v>0</v>
      </c>
      <c r="FU137" s="56">
        <v>204599.02</v>
      </c>
      <c r="FV137" s="56">
        <v>13003.52</v>
      </c>
      <c r="FW137" s="56">
        <v>905409.04999999946</v>
      </c>
      <c r="FX137" s="56">
        <v>15086186.219999986</v>
      </c>
      <c r="FY137" s="56">
        <v>1486351.5799999987</v>
      </c>
      <c r="FZ137" s="56">
        <v>8728619.3310154155</v>
      </c>
      <c r="GA137" s="56">
        <v>2601311.9200000004</v>
      </c>
      <c r="GB137" s="56">
        <v>1669231.4399999899</v>
      </c>
      <c r="GC137" s="56">
        <v>3137579.5341042499</v>
      </c>
      <c r="GD137" s="56">
        <v>16136742.225119656</v>
      </c>
      <c r="GE137" s="56">
        <v>994386.04</v>
      </c>
      <c r="GF137" s="56">
        <v>15142356.185119655</v>
      </c>
      <c r="GG137" s="56">
        <v>2181400</v>
      </c>
      <c r="GH137" s="56">
        <v>0</v>
      </c>
      <c r="GI137" s="56">
        <v>2120249.0099999998</v>
      </c>
      <c r="GJ137" s="56">
        <v>160000</v>
      </c>
      <c r="GK137" s="56">
        <v>0</v>
      </c>
      <c r="GL137" s="56">
        <v>0</v>
      </c>
      <c r="GM137" s="56">
        <v>0</v>
      </c>
      <c r="GN137" s="56">
        <v>2280249.0099999998</v>
      </c>
      <c r="GO137" s="56" t="s">
        <v>558</v>
      </c>
      <c r="GP137" s="56" t="s">
        <v>558</v>
      </c>
      <c r="GQ137" s="56" t="s">
        <v>7562</v>
      </c>
      <c r="GR137" s="56" t="s">
        <v>7563</v>
      </c>
      <c r="GS137" s="56" t="s">
        <v>558</v>
      </c>
      <c r="GT137" s="56" t="s">
        <v>7564</v>
      </c>
      <c r="GU137" s="56" t="s">
        <v>558</v>
      </c>
      <c r="GV137" s="56" t="s">
        <v>558</v>
      </c>
      <c r="GW137" s="56">
        <v>48</v>
      </c>
      <c r="GX137" s="56">
        <v>0</v>
      </c>
      <c r="GY137" s="56">
        <v>38</v>
      </c>
      <c r="GZ137" s="56">
        <v>10</v>
      </c>
      <c r="HA137" s="56">
        <v>0</v>
      </c>
      <c r="HB137" s="56">
        <v>0</v>
      </c>
      <c r="HD137" s="56">
        <f t="shared" si="6"/>
        <v>44495</v>
      </c>
      <c r="HE137" s="56">
        <f t="shared" si="7"/>
        <v>5136</v>
      </c>
      <c r="HF137" s="56">
        <f t="shared" si="8"/>
        <v>126169</v>
      </c>
    </row>
    <row r="138" spans="1:214" ht="12.75" customHeight="1" x14ac:dyDescent="0.3">
      <c r="A138" s="56" t="s">
        <v>511</v>
      </c>
      <c r="B138" s="56">
        <v>2</v>
      </c>
      <c r="C138" s="56" t="s">
        <v>710</v>
      </c>
      <c r="D138" s="56" t="s">
        <v>3800</v>
      </c>
      <c r="E138" s="56" t="s">
        <v>1918</v>
      </c>
      <c r="F138" s="56" t="s">
        <v>907</v>
      </c>
      <c r="G138" s="56">
        <v>19.5</v>
      </c>
      <c r="H138" s="56">
        <v>0</v>
      </c>
      <c r="I138" s="56" t="s">
        <v>811</v>
      </c>
      <c r="J138" s="56" t="s">
        <v>39</v>
      </c>
      <c r="L138" s="56" t="s">
        <v>657</v>
      </c>
      <c r="M138" s="56">
        <v>5</v>
      </c>
      <c r="N138" s="56">
        <v>12</v>
      </c>
      <c r="O138" s="56">
        <v>7</v>
      </c>
      <c r="P138" s="56">
        <v>4</v>
      </c>
      <c r="Q138" s="56">
        <v>23</v>
      </c>
      <c r="R138" s="56">
        <v>3</v>
      </c>
      <c r="S138" s="56">
        <v>5</v>
      </c>
      <c r="T138" s="56">
        <v>8</v>
      </c>
      <c r="U138" s="56">
        <v>11</v>
      </c>
      <c r="V138" s="56">
        <v>14</v>
      </c>
      <c r="W138" s="56">
        <v>5</v>
      </c>
      <c r="X138" s="56">
        <v>0</v>
      </c>
      <c r="Y138" s="56">
        <v>5</v>
      </c>
      <c r="Z138" s="56">
        <v>2</v>
      </c>
      <c r="AA138" s="56">
        <v>104</v>
      </c>
      <c r="AB138" s="56">
        <v>0</v>
      </c>
      <c r="AC138" s="56">
        <v>0</v>
      </c>
      <c r="AD138" s="56">
        <v>0</v>
      </c>
      <c r="AE138" s="56">
        <v>0</v>
      </c>
      <c r="AF138" s="56">
        <v>0</v>
      </c>
      <c r="AG138" s="56">
        <v>0</v>
      </c>
      <c r="AH138" s="56">
        <v>0</v>
      </c>
      <c r="AI138" s="56">
        <v>0</v>
      </c>
      <c r="AJ138" s="56">
        <v>0</v>
      </c>
      <c r="AK138" s="56">
        <v>0</v>
      </c>
      <c r="AL138" s="56">
        <v>0</v>
      </c>
      <c r="AM138" s="56">
        <v>0</v>
      </c>
      <c r="AN138" s="56">
        <v>0</v>
      </c>
      <c r="AO138" s="56">
        <v>0</v>
      </c>
      <c r="AP138" s="56">
        <v>0</v>
      </c>
      <c r="AQ138" s="56">
        <v>5</v>
      </c>
      <c r="AR138" s="56">
        <v>12</v>
      </c>
      <c r="AS138" s="56">
        <v>7</v>
      </c>
      <c r="AT138" s="56">
        <v>4</v>
      </c>
      <c r="AU138" s="56">
        <v>23</v>
      </c>
      <c r="AV138" s="56">
        <v>3</v>
      </c>
      <c r="AW138" s="56">
        <v>5</v>
      </c>
      <c r="AX138" s="56">
        <v>8</v>
      </c>
      <c r="AY138" s="56">
        <v>11</v>
      </c>
      <c r="AZ138" s="56">
        <v>14</v>
      </c>
      <c r="BA138" s="56">
        <v>5</v>
      </c>
      <c r="BB138" s="56">
        <v>0</v>
      </c>
      <c r="BC138" s="56">
        <v>5</v>
      </c>
      <c r="BD138" s="56">
        <v>2</v>
      </c>
      <c r="BE138" s="56">
        <v>104</v>
      </c>
      <c r="BF138" s="56">
        <v>0.95993879538183335</v>
      </c>
      <c r="BG138" s="56">
        <v>4.0061204618166646E-2</v>
      </c>
      <c r="BH138" s="56">
        <v>0</v>
      </c>
      <c r="BI138" s="56">
        <v>0</v>
      </c>
      <c r="BJ138" s="56" t="s">
        <v>1636</v>
      </c>
      <c r="BK138" s="56">
        <v>144931</v>
      </c>
      <c r="BL138" s="56" t="s">
        <v>1591</v>
      </c>
      <c r="BM138" s="56">
        <v>250897</v>
      </c>
      <c r="BN138" s="56">
        <v>651</v>
      </c>
      <c r="BO138" s="56">
        <v>1450622.62</v>
      </c>
      <c r="BP138" s="56">
        <v>425216.18000000028</v>
      </c>
      <c r="BQ138" s="56">
        <v>99</v>
      </c>
      <c r="BR138" s="56" t="s">
        <v>558</v>
      </c>
      <c r="BS138" s="56">
        <v>1405428</v>
      </c>
      <c r="BT138" s="56">
        <v>116263</v>
      </c>
      <c r="BU138" s="56">
        <v>408307</v>
      </c>
      <c r="BV138" s="56">
        <v>284817</v>
      </c>
      <c r="BW138" s="56">
        <v>390300</v>
      </c>
      <c r="BX138" s="56">
        <v>103131</v>
      </c>
      <c r="BY138" s="56">
        <v>1186555</v>
      </c>
      <c r="BZ138" s="56">
        <v>65218</v>
      </c>
      <c r="CA138" s="56">
        <v>1368036</v>
      </c>
      <c r="CB138" s="56">
        <v>573</v>
      </c>
      <c r="CC138" s="56">
        <v>60360</v>
      </c>
      <c r="CD138" s="56">
        <v>24159</v>
      </c>
      <c r="CE138" s="56">
        <v>47973</v>
      </c>
      <c r="CF138" s="56">
        <v>5122</v>
      </c>
      <c r="CG138" s="56">
        <v>137614</v>
      </c>
      <c r="CH138" s="56">
        <v>138187</v>
      </c>
      <c r="CI138" s="56">
        <v>562</v>
      </c>
      <c r="CJ138" s="56">
        <v>34444</v>
      </c>
      <c r="CK138" s="56">
        <v>6166</v>
      </c>
      <c r="CL138" s="56">
        <v>39089</v>
      </c>
      <c r="CM138" s="56">
        <v>79699</v>
      </c>
      <c r="CN138" s="56">
        <v>22281</v>
      </c>
      <c r="CO138" s="56">
        <v>102542</v>
      </c>
      <c r="CP138" s="56">
        <v>0</v>
      </c>
      <c r="CQ138" s="56">
        <v>2055</v>
      </c>
      <c r="CR138" s="56">
        <v>193</v>
      </c>
      <c r="CS138" s="56">
        <v>3778</v>
      </c>
      <c r="CT138" s="56">
        <v>6026</v>
      </c>
      <c r="CU138" s="56">
        <v>6026</v>
      </c>
      <c r="CV138" s="56">
        <v>23706</v>
      </c>
      <c r="CW138" s="56">
        <v>6274</v>
      </c>
      <c r="CX138" s="56">
        <v>3460</v>
      </c>
      <c r="CY138" s="56" t="s">
        <v>558</v>
      </c>
      <c r="CZ138" s="56">
        <v>0</v>
      </c>
      <c r="DA138" s="56">
        <v>179</v>
      </c>
      <c r="DB138" s="56">
        <v>51.5</v>
      </c>
      <c r="DC138" s="56">
        <v>320.39999999999998</v>
      </c>
      <c r="DD138" s="56">
        <v>371.9</v>
      </c>
      <c r="DE138" s="56">
        <v>1250</v>
      </c>
      <c r="DF138" s="56">
        <v>45684</v>
      </c>
      <c r="DG138" s="56">
        <v>1626407</v>
      </c>
      <c r="DH138" s="56">
        <v>660883</v>
      </c>
      <c r="DI138" s="56">
        <v>1497363</v>
      </c>
      <c r="DJ138" s="56">
        <v>200335</v>
      </c>
      <c r="DK138" s="56">
        <v>3984988</v>
      </c>
      <c r="DL138" s="56">
        <v>84456</v>
      </c>
      <c r="DM138" s="56">
        <v>12727</v>
      </c>
      <c r="DN138" s="56">
        <v>47088</v>
      </c>
      <c r="DO138" s="56">
        <v>144271</v>
      </c>
      <c r="DP138" s="56">
        <v>209836</v>
      </c>
      <c r="DQ138" s="56">
        <v>337006</v>
      </c>
      <c r="DR138" s="56">
        <v>93819</v>
      </c>
      <c r="DS138" s="56">
        <v>22358</v>
      </c>
      <c r="DT138" s="56">
        <v>0</v>
      </c>
      <c r="DU138" s="56">
        <v>142</v>
      </c>
      <c r="DV138" s="56">
        <v>452844</v>
      </c>
      <c r="DW138" s="56">
        <v>226387</v>
      </c>
      <c r="DX138" s="56">
        <v>70</v>
      </c>
      <c r="DY138" s="56">
        <v>77</v>
      </c>
      <c r="DZ138" s="56">
        <v>84</v>
      </c>
      <c r="EA138" s="56">
        <v>374450</v>
      </c>
      <c r="EB138" s="56">
        <v>26585</v>
      </c>
      <c r="EC138" s="56" t="s">
        <v>778</v>
      </c>
      <c r="ED138" s="56">
        <v>147649</v>
      </c>
      <c r="EE138" s="56">
        <v>2223</v>
      </c>
      <c r="EF138" s="56">
        <v>4690689</v>
      </c>
      <c r="EG138" s="56">
        <v>0</v>
      </c>
      <c r="EH138" s="56" t="s">
        <v>56</v>
      </c>
      <c r="EI138" s="56">
        <v>63</v>
      </c>
      <c r="EJ138" s="56">
        <v>931682</v>
      </c>
      <c r="EK138" s="56">
        <v>617</v>
      </c>
      <c r="EL138" s="56">
        <v>552</v>
      </c>
      <c r="EM138" s="56" t="s">
        <v>558</v>
      </c>
      <c r="EN138" s="56" t="s">
        <v>558</v>
      </c>
      <c r="EO138" s="56" t="s">
        <v>558</v>
      </c>
      <c r="EP138" s="56" t="s">
        <v>558</v>
      </c>
      <c r="EQ138" s="56" t="s">
        <v>558</v>
      </c>
      <c r="ER138" s="56" t="s">
        <v>558</v>
      </c>
      <c r="ES138" s="56" t="s">
        <v>558</v>
      </c>
      <c r="ET138" s="56" t="s">
        <v>558</v>
      </c>
      <c r="EU138" s="56" t="s">
        <v>558</v>
      </c>
      <c r="EV138" s="56" t="s">
        <v>558</v>
      </c>
      <c r="EW138" s="56" t="s">
        <v>558</v>
      </c>
      <c r="EX138" s="56" t="s">
        <v>558</v>
      </c>
      <c r="EY138" s="56" t="s">
        <v>558</v>
      </c>
      <c r="EZ138" s="56" t="s">
        <v>558</v>
      </c>
      <c r="FA138" s="56" t="s">
        <v>558</v>
      </c>
      <c r="FB138" s="56" t="s">
        <v>558</v>
      </c>
      <c r="FC138" s="56" t="s">
        <v>558</v>
      </c>
      <c r="FD138" s="56" t="s">
        <v>558</v>
      </c>
      <c r="FE138" s="56" t="s">
        <v>558</v>
      </c>
      <c r="FF138" s="56" t="s">
        <v>558</v>
      </c>
      <c r="FG138" s="56" t="s">
        <v>558</v>
      </c>
      <c r="FH138" s="56" t="s">
        <v>558</v>
      </c>
      <c r="FI138" s="56" t="s">
        <v>558</v>
      </c>
      <c r="FJ138" s="56" t="s">
        <v>558</v>
      </c>
      <c r="FK138" s="56" t="s">
        <v>558</v>
      </c>
      <c r="FL138" s="56" t="s">
        <v>558</v>
      </c>
      <c r="FM138" s="56" t="s">
        <v>558</v>
      </c>
      <c r="FN138" s="56" t="s">
        <v>558</v>
      </c>
      <c r="FO138" s="56" t="s">
        <v>558</v>
      </c>
      <c r="FP138" s="56" t="s">
        <v>558</v>
      </c>
      <c r="FQ138" s="56" t="s">
        <v>558</v>
      </c>
      <c r="FR138" s="56" t="s">
        <v>558</v>
      </c>
      <c r="FS138" s="56" t="s">
        <v>558</v>
      </c>
      <c r="FT138" s="56" t="s">
        <v>558</v>
      </c>
      <c r="FU138" s="56" t="s">
        <v>558</v>
      </c>
      <c r="FV138" s="56" t="s">
        <v>558</v>
      </c>
      <c r="FW138" s="56" t="s">
        <v>558</v>
      </c>
      <c r="FX138" s="56" t="s">
        <v>558</v>
      </c>
      <c r="FY138" s="56" t="s">
        <v>558</v>
      </c>
      <c r="FZ138" s="56" t="s">
        <v>558</v>
      </c>
      <c r="GA138" s="56" t="s">
        <v>558</v>
      </c>
      <c r="GB138" s="56" t="s">
        <v>558</v>
      </c>
      <c r="GC138" s="56" t="s">
        <v>558</v>
      </c>
      <c r="GD138" s="56" t="s">
        <v>558</v>
      </c>
      <c r="GE138" s="56" t="s">
        <v>558</v>
      </c>
      <c r="GF138" s="56" t="s">
        <v>558</v>
      </c>
      <c r="GG138" s="56" t="s">
        <v>558</v>
      </c>
      <c r="GH138" s="56" t="s">
        <v>558</v>
      </c>
      <c r="GI138" s="56" t="s">
        <v>558</v>
      </c>
      <c r="GJ138" s="56" t="s">
        <v>558</v>
      </c>
      <c r="GK138" s="56" t="s">
        <v>558</v>
      </c>
      <c r="GL138" s="56" t="s">
        <v>558</v>
      </c>
      <c r="GM138" s="56" t="s">
        <v>558</v>
      </c>
      <c r="GN138" s="56" t="s">
        <v>558</v>
      </c>
      <c r="GO138" s="56" t="s">
        <v>558</v>
      </c>
      <c r="GP138" s="56" t="s">
        <v>558</v>
      </c>
      <c r="GQ138" s="56" t="s">
        <v>7565</v>
      </c>
      <c r="GR138" s="56" t="s">
        <v>558</v>
      </c>
      <c r="GS138" s="56" t="s">
        <v>558</v>
      </c>
      <c r="GT138" s="56" t="s">
        <v>558</v>
      </c>
      <c r="GU138" s="56" t="s">
        <v>558</v>
      </c>
      <c r="GV138" s="56" t="s">
        <v>7566</v>
      </c>
      <c r="GW138" s="56">
        <v>104</v>
      </c>
      <c r="GX138" s="56">
        <v>0</v>
      </c>
      <c r="GY138" s="56">
        <v>103</v>
      </c>
      <c r="GZ138" s="56">
        <v>1</v>
      </c>
      <c r="HA138" s="56">
        <v>0</v>
      </c>
      <c r="HB138" s="56">
        <v>0</v>
      </c>
      <c r="HD138" s="56">
        <f t="shared" si="6"/>
        <v>102542</v>
      </c>
      <c r="HE138" s="56">
        <f t="shared" si="7"/>
        <v>6026</v>
      </c>
      <c r="HF138" s="56">
        <f t="shared" si="8"/>
        <v>144271</v>
      </c>
    </row>
    <row r="139" spans="1:214" ht="12.75" customHeight="1" x14ac:dyDescent="0.3">
      <c r="A139" s="56" t="s">
        <v>511</v>
      </c>
      <c r="B139" s="56">
        <v>3</v>
      </c>
      <c r="C139" s="56" t="s">
        <v>710</v>
      </c>
      <c r="D139" s="56" t="s">
        <v>3801</v>
      </c>
      <c r="E139" s="56" t="s">
        <v>1917</v>
      </c>
      <c r="F139" s="56" t="s">
        <v>907</v>
      </c>
      <c r="G139" s="56">
        <v>34</v>
      </c>
      <c r="H139" s="56">
        <v>0</v>
      </c>
      <c r="I139" s="56" t="s">
        <v>811</v>
      </c>
      <c r="J139" s="56" t="s">
        <v>39</v>
      </c>
      <c r="L139" s="56" t="s">
        <v>659</v>
      </c>
      <c r="M139" s="56">
        <v>0</v>
      </c>
      <c r="N139" s="56">
        <v>1</v>
      </c>
      <c r="O139" s="56">
        <v>11</v>
      </c>
      <c r="P139" s="56">
        <v>1</v>
      </c>
      <c r="Q139" s="56">
        <v>15</v>
      </c>
      <c r="R139" s="56">
        <v>0</v>
      </c>
      <c r="S139" s="56">
        <v>28</v>
      </c>
      <c r="T139" s="56">
        <v>0</v>
      </c>
      <c r="U139" s="56">
        <v>0</v>
      </c>
      <c r="V139" s="56">
        <v>6</v>
      </c>
      <c r="W139" s="56">
        <v>0</v>
      </c>
      <c r="X139" s="56">
        <v>6</v>
      </c>
      <c r="Y139" s="56">
        <v>0</v>
      </c>
      <c r="Z139" s="56">
        <v>0</v>
      </c>
      <c r="AA139" s="56">
        <v>68</v>
      </c>
      <c r="AB139" s="56">
        <v>0</v>
      </c>
      <c r="AC139" s="56">
        <v>0</v>
      </c>
      <c r="AD139" s="56">
        <v>0</v>
      </c>
      <c r="AE139" s="56">
        <v>0</v>
      </c>
      <c r="AF139" s="56">
        <v>0</v>
      </c>
      <c r="AG139" s="56">
        <v>0</v>
      </c>
      <c r="AH139" s="56">
        <v>0</v>
      </c>
      <c r="AI139" s="56">
        <v>0</v>
      </c>
      <c r="AJ139" s="56">
        <v>0</v>
      </c>
      <c r="AK139" s="56">
        <v>0</v>
      </c>
      <c r="AL139" s="56">
        <v>0</v>
      </c>
      <c r="AM139" s="56">
        <v>0</v>
      </c>
      <c r="AN139" s="56">
        <v>0</v>
      </c>
      <c r="AO139" s="56">
        <v>0</v>
      </c>
      <c r="AP139" s="56">
        <v>0</v>
      </c>
      <c r="AQ139" s="56">
        <v>0</v>
      </c>
      <c r="AR139" s="56">
        <v>1</v>
      </c>
      <c r="AS139" s="56">
        <v>11</v>
      </c>
      <c r="AT139" s="56">
        <v>1</v>
      </c>
      <c r="AU139" s="56">
        <v>15</v>
      </c>
      <c r="AV139" s="56">
        <v>0</v>
      </c>
      <c r="AW139" s="56">
        <v>28</v>
      </c>
      <c r="AX139" s="56">
        <v>0</v>
      </c>
      <c r="AY139" s="56">
        <v>0</v>
      </c>
      <c r="AZ139" s="56">
        <v>6</v>
      </c>
      <c r="BA139" s="56">
        <v>0</v>
      </c>
      <c r="BB139" s="56">
        <v>6</v>
      </c>
      <c r="BC139" s="56">
        <v>0</v>
      </c>
      <c r="BD139" s="56">
        <v>0</v>
      </c>
      <c r="BE139" s="56">
        <v>68</v>
      </c>
      <c r="BF139" s="56">
        <v>1</v>
      </c>
      <c r="BG139" s="56">
        <v>0</v>
      </c>
      <c r="BH139" s="56">
        <v>0</v>
      </c>
      <c r="BI139" s="56">
        <v>4</v>
      </c>
      <c r="BJ139" s="56" t="s">
        <v>3626</v>
      </c>
      <c r="BK139" s="56">
        <v>169331</v>
      </c>
      <c r="BL139" s="56" t="s">
        <v>3626</v>
      </c>
      <c r="BM139" s="56">
        <v>298862</v>
      </c>
      <c r="BN139" s="56">
        <v>822</v>
      </c>
      <c r="BO139" s="56">
        <v>1633888.3699999999</v>
      </c>
      <c r="BP139" s="56">
        <v>451080.70333333325</v>
      </c>
      <c r="BQ139" s="56">
        <v>62</v>
      </c>
      <c r="BR139" s="56" t="s">
        <v>558</v>
      </c>
      <c r="BS139" s="56">
        <v>1159761</v>
      </c>
      <c r="BT139" s="56">
        <v>128302</v>
      </c>
      <c r="BU139" s="56">
        <v>354511</v>
      </c>
      <c r="BV139" s="56">
        <v>251782</v>
      </c>
      <c r="BW139" s="56">
        <v>225316</v>
      </c>
      <c r="BX139" s="56">
        <v>49455</v>
      </c>
      <c r="BY139" s="56">
        <v>881064</v>
      </c>
      <c r="BZ139" s="56">
        <v>187866</v>
      </c>
      <c r="CA139" s="56">
        <v>1197232</v>
      </c>
      <c r="CB139" s="56">
        <v>0</v>
      </c>
      <c r="CC139" s="56">
        <v>73564</v>
      </c>
      <c r="CD139" s="56">
        <v>11153</v>
      </c>
      <c r="CE139" s="56">
        <v>36805</v>
      </c>
      <c r="CF139" s="56">
        <v>7217</v>
      </c>
      <c r="CG139" s="56">
        <v>128739</v>
      </c>
      <c r="CH139" s="56">
        <v>128739</v>
      </c>
      <c r="CI139" s="56" t="s">
        <v>7567</v>
      </c>
      <c r="CJ139" s="56">
        <v>25136</v>
      </c>
      <c r="CK139" s="56">
        <v>3148</v>
      </c>
      <c r="CL139" s="56">
        <v>33089</v>
      </c>
      <c r="CM139" s="56">
        <v>61373</v>
      </c>
      <c r="CN139" s="56">
        <v>181</v>
      </c>
      <c r="CO139" s="56">
        <v>61554</v>
      </c>
      <c r="CP139" s="56">
        <v>0</v>
      </c>
      <c r="CQ139" s="56">
        <v>1853</v>
      </c>
      <c r="CR139" s="56" t="s">
        <v>7394</v>
      </c>
      <c r="CS139" s="56">
        <v>2272</v>
      </c>
      <c r="CT139" s="56">
        <v>4125</v>
      </c>
      <c r="CU139" s="56">
        <v>4125</v>
      </c>
      <c r="CV139" s="56">
        <v>8265</v>
      </c>
      <c r="CW139" s="56">
        <v>0</v>
      </c>
      <c r="CX139" s="56">
        <v>3635</v>
      </c>
      <c r="CY139" s="56">
        <v>0</v>
      </c>
      <c r="CZ139" s="56">
        <v>0</v>
      </c>
      <c r="DA139" s="56">
        <v>3</v>
      </c>
      <c r="DB139" s="56" t="s">
        <v>6915</v>
      </c>
      <c r="DC139" s="56">
        <v>245</v>
      </c>
      <c r="DD139" s="56">
        <v>245</v>
      </c>
      <c r="DE139" s="56">
        <v>562</v>
      </c>
      <c r="DF139" s="56">
        <v>26438</v>
      </c>
      <c r="DG139" s="56">
        <v>1765469</v>
      </c>
      <c r="DH139" s="56">
        <v>652872</v>
      </c>
      <c r="DI139" s="56">
        <v>1015662</v>
      </c>
      <c r="DJ139" s="56">
        <v>144332</v>
      </c>
      <c r="DK139" s="56">
        <v>3578335</v>
      </c>
      <c r="DL139" s="56">
        <v>69257</v>
      </c>
      <c r="DM139" s="56">
        <v>4567</v>
      </c>
      <c r="DN139" s="56">
        <v>96368</v>
      </c>
      <c r="DO139" s="56">
        <v>170192</v>
      </c>
      <c r="DP139" s="56">
        <v>141366</v>
      </c>
      <c r="DQ139" s="56">
        <v>0</v>
      </c>
      <c r="DR139" s="56">
        <v>114206</v>
      </c>
      <c r="DS139" s="56">
        <v>0</v>
      </c>
      <c r="DT139" s="56">
        <v>0</v>
      </c>
      <c r="DU139" s="56">
        <v>62</v>
      </c>
      <c r="DV139" s="56">
        <v>197317</v>
      </c>
      <c r="DW139" s="56">
        <v>76148</v>
      </c>
      <c r="DX139" s="56">
        <v>41</v>
      </c>
      <c r="DY139" s="56">
        <v>73</v>
      </c>
      <c r="DZ139" s="56">
        <v>85</v>
      </c>
      <c r="EA139" s="56">
        <v>372200</v>
      </c>
      <c r="EB139" s="56">
        <v>483</v>
      </c>
      <c r="EC139" s="56" t="s">
        <v>55</v>
      </c>
      <c r="ED139" s="56">
        <v>153396</v>
      </c>
      <c r="EE139" s="56">
        <v>1078</v>
      </c>
      <c r="EF139" s="56">
        <v>3629830</v>
      </c>
      <c r="EG139" s="56">
        <v>0</v>
      </c>
      <c r="EH139" s="56" t="s">
        <v>55</v>
      </c>
      <c r="EI139" s="56">
        <v>58</v>
      </c>
      <c r="EJ139" s="56">
        <v>1584550</v>
      </c>
      <c r="EK139" s="56">
        <v>307</v>
      </c>
      <c r="EL139" s="56">
        <v>8028</v>
      </c>
      <c r="EM139" s="56">
        <v>6397857</v>
      </c>
      <c r="EN139" s="56">
        <v>2459265</v>
      </c>
      <c r="EO139" s="56">
        <v>0</v>
      </c>
      <c r="EP139" s="56">
        <v>602015</v>
      </c>
      <c r="EQ139" s="56">
        <v>84559</v>
      </c>
      <c r="ER139" s="56">
        <v>214691</v>
      </c>
      <c r="ES139" s="56">
        <v>61379</v>
      </c>
      <c r="ET139" s="56">
        <v>25638</v>
      </c>
      <c r="EU139" s="56">
        <v>103068</v>
      </c>
      <c r="EV139" s="56" t="s">
        <v>3591</v>
      </c>
      <c r="EW139" s="56">
        <v>12469</v>
      </c>
      <c r="EX139" s="56">
        <v>132000</v>
      </c>
      <c r="EY139" s="56">
        <v>0</v>
      </c>
      <c r="EZ139" s="56" t="s">
        <v>3613</v>
      </c>
      <c r="FA139" s="56">
        <v>0</v>
      </c>
      <c r="FB139" s="56">
        <v>0</v>
      </c>
      <c r="FC139" s="56">
        <v>0</v>
      </c>
      <c r="FD139" s="56">
        <v>123597</v>
      </c>
      <c r="FE139" s="56">
        <v>0</v>
      </c>
      <c r="FF139" s="56">
        <v>0</v>
      </c>
      <c r="FG139" s="56">
        <v>1359416</v>
      </c>
      <c r="FH139" s="56">
        <v>242728</v>
      </c>
      <c r="FI139" s="56">
        <v>515123</v>
      </c>
      <c r="FJ139" s="56">
        <v>126202</v>
      </c>
      <c r="FK139" s="56">
        <v>121829</v>
      </c>
      <c r="FL139" s="56">
        <v>1090700</v>
      </c>
      <c r="FM139" s="56">
        <v>12313120</v>
      </c>
      <c r="FN139" s="56">
        <v>107995</v>
      </c>
      <c r="FO139" s="56">
        <v>54980</v>
      </c>
      <c r="FP139" s="56">
        <v>40180</v>
      </c>
      <c r="FQ139" s="56">
        <v>19925</v>
      </c>
      <c r="FR139" s="56">
        <v>93597</v>
      </c>
      <c r="FS139" s="56">
        <v>0</v>
      </c>
      <c r="FT139" s="56">
        <v>0</v>
      </c>
      <c r="FU139" s="56">
        <v>167979</v>
      </c>
      <c r="FV139" s="56">
        <v>64</v>
      </c>
      <c r="FW139" s="56">
        <v>484720</v>
      </c>
      <c r="FX139" s="56">
        <v>11828400</v>
      </c>
      <c r="FY139" s="56" t="s">
        <v>558</v>
      </c>
      <c r="FZ139" s="56">
        <v>6891106</v>
      </c>
      <c r="GA139" s="56">
        <v>2475308</v>
      </c>
      <c r="GB139" s="56">
        <v>1524894</v>
      </c>
      <c r="GC139" s="56">
        <v>1066146</v>
      </c>
      <c r="GD139" s="56">
        <v>11957454</v>
      </c>
      <c r="GE139" s="56">
        <v>559248</v>
      </c>
      <c r="GF139" s="56">
        <v>11398206</v>
      </c>
      <c r="GG139" s="56" t="s">
        <v>558</v>
      </c>
      <c r="GH139" s="56">
        <v>0</v>
      </c>
      <c r="GI139" s="56">
        <v>1051380</v>
      </c>
      <c r="GJ139" s="56">
        <v>0</v>
      </c>
      <c r="GK139" s="56">
        <v>0</v>
      </c>
      <c r="GL139" s="56">
        <v>0</v>
      </c>
      <c r="GM139" s="56">
        <v>0</v>
      </c>
      <c r="GN139" s="56">
        <v>1051380</v>
      </c>
      <c r="GO139" s="56" t="s">
        <v>7568</v>
      </c>
      <c r="GP139" s="56" t="s">
        <v>558</v>
      </c>
      <c r="GQ139" s="56" t="s">
        <v>7569</v>
      </c>
      <c r="GR139" s="56" t="s">
        <v>558</v>
      </c>
      <c r="GS139" s="56" t="s">
        <v>558</v>
      </c>
      <c r="GT139" s="56" t="s">
        <v>558</v>
      </c>
      <c r="GU139" s="56" t="s">
        <v>558</v>
      </c>
      <c r="GV139" s="56" t="s">
        <v>7570</v>
      </c>
      <c r="GW139" s="56">
        <v>68</v>
      </c>
      <c r="GX139" s="56">
        <v>0</v>
      </c>
      <c r="GY139" s="56">
        <v>68</v>
      </c>
      <c r="GZ139" s="56">
        <v>0</v>
      </c>
      <c r="HA139" s="56">
        <v>0</v>
      </c>
      <c r="HB139" s="56">
        <v>0</v>
      </c>
      <c r="HD139" s="56" t="str">
        <f t="shared" si="6"/>
        <v>..</v>
      </c>
      <c r="HE139" s="56" t="str">
        <f t="shared" si="7"/>
        <v>..</v>
      </c>
      <c r="HF139" s="56">
        <f t="shared" si="8"/>
        <v>170192</v>
      </c>
    </row>
    <row r="140" spans="1:214" ht="12.75" customHeight="1" x14ac:dyDescent="0.3">
      <c r="A140" s="56" t="s">
        <v>511</v>
      </c>
      <c r="B140" s="56">
        <v>4</v>
      </c>
      <c r="C140" s="56" t="s">
        <v>710</v>
      </c>
      <c r="D140" s="56" t="s">
        <v>3802</v>
      </c>
      <c r="E140" s="56" t="s">
        <v>1919</v>
      </c>
      <c r="F140" s="56" t="s">
        <v>907</v>
      </c>
      <c r="G140" s="56">
        <v>20.5</v>
      </c>
      <c r="H140" s="56">
        <v>0</v>
      </c>
      <c r="I140" s="56" t="s">
        <v>811</v>
      </c>
      <c r="J140" s="56" t="s">
        <v>39</v>
      </c>
      <c r="L140" s="56" t="s">
        <v>661</v>
      </c>
      <c r="M140" s="56">
        <v>14</v>
      </c>
      <c r="N140" s="56">
        <v>0</v>
      </c>
      <c r="O140" s="56">
        <v>0</v>
      </c>
      <c r="P140" s="56">
        <v>0</v>
      </c>
      <c r="Q140" s="56">
        <v>0</v>
      </c>
      <c r="R140" s="56">
        <v>2</v>
      </c>
      <c r="S140" s="56">
        <v>0</v>
      </c>
      <c r="T140" s="56">
        <v>0</v>
      </c>
      <c r="U140" s="56">
        <v>3</v>
      </c>
      <c r="V140" s="56">
        <v>0</v>
      </c>
      <c r="W140" s="56">
        <v>1</v>
      </c>
      <c r="X140" s="56">
        <v>3</v>
      </c>
      <c r="Y140" s="56">
        <v>0</v>
      </c>
      <c r="Z140" s="56">
        <v>0</v>
      </c>
      <c r="AA140" s="56">
        <v>23</v>
      </c>
      <c r="AB140" s="56">
        <v>0</v>
      </c>
      <c r="AC140" s="56">
        <v>0</v>
      </c>
      <c r="AD140" s="56">
        <v>0</v>
      </c>
      <c r="AE140" s="56">
        <v>0</v>
      </c>
      <c r="AF140" s="56">
        <v>0</v>
      </c>
      <c r="AG140" s="56">
        <v>1</v>
      </c>
      <c r="AH140" s="56">
        <v>1</v>
      </c>
      <c r="AI140" s="56">
        <v>2</v>
      </c>
      <c r="AJ140" s="56">
        <v>10</v>
      </c>
      <c r="AK140" s="56">
        <v>10</v>
      </c>
      <c r="AL140" s="56">
        <v>7</v>
      </c>
      <c r="AM140" s="56">
        <v>0</v>
      </c>
      <c r="AN140" s="56">
        <v>0</v>
      </c>
      <c r="AO140" s="56">
        <v>0</v>
      </c>
      <c r="AP140" s="56">
        <v>31</v>
      </c>
      <c r="AQ140" s="56">
        <v>14</v>
      </c>
      <c r="AR140" s="56">
        <v>0</v>
      </c>
      <c r="AS140" s="56">
        <v>0</v>
      </c>
      <c r="AT140" s="56">
        <v>0</v>
      </c>
      <c r="AU140" s="56">
        <v>0</v>
      </c>
      <c r="AV140" s="56">
        <v>3</v>
      </c>
      <c r="AW140" s="56">
        <v>1</v>
      </c>
      <c r="AX140" s="56">
        <v>2</v>
      </c>
      <c r="AY140" s="56">
        <v>13</v>
      </c>
      <c r="AZ140" s="56">
        <v>10</v>
      </c>
      <c r="BA140" s="56">
        <v>8</v>
      </c>
      <c r="BB140" s="56">
        <v>3</v>
      </c>
      <c r="BC140" s="56">
        <v>0</v>
      </c>
      <c r="BD140" s="56">
        <v>0</v>
      </c>
      <c r="BE140" s="56">
        <v>54</v>
      </c>
      <c r="BF140" s="56">
        <v>0.63237021376556257</v>
      </c>
      <c r="BG140" s="56">
        <v>0.36762978623443743</v>
      </c>
      <c r="BH140" s="56">
        <v>0</v>
      </c>
      <c r="BI140" s="56">
        <v>0</v>
      </c>
      <c r="BJ140" s="56" t="s">
        <v>1682</v>
      </c>
      <c r="BK140" s="56">
        <v>153786</v>
      </c>
      <c r="BL140" s="56" t="s">
        <v>1690</v>
      </c>
      <c r="BM140" s="56">
        <v>194300</v>
      </c>
      <c r="BN140" s="56">
        <v>299</v>
      </c>
      <c r="BO140" s="56">
        <v>653275</v>
      </c>
      <c r="BP140" s="56">
        <v>93896.416666666672</v>
      </c>
      <c r="BQ140" s="56">
        <v>23</v>
      </c>
      <c r="BR140" s="56" t="s">
        <v>558</v>
      </c>
      <c r="BS140" s="56">
        <v>537677</v>
      </c>
      <c r="BT140" s="56">
        <v>12655</v>
      </c>
      <c r="BU140" s="56">
        <v>178366</v>
      </c>
      <c r="BV140" s="56">
        <v>87211</v>
      </c>
      <c r="BW140" s="56">
        <v>190307</v>
      </c>
      <c r="BX140" s="56">
        <v>42890</v>
      </c>
      <c r="BY140" s="56">
        <v>498774</v>
      </c>
      <c r="BZ140" s="56">
        <v>9533</v>
      </c>
      <c r="CA140" s="56">
        <v>520962</v>
      </c>
      <c r="CB140" s="56">
        <v>23</v>
      </c>
      <c r="CC140" s="56">
        <v>27496</v>
      </c>
      <c r="CD140" s="56">
        <v>11504</v>
      </c>
      <c r="CE140" s="56">
        <v>30305</v>
      </c>
      <c r="CF140" s="56">
        <v>5045</v>
      </c>
      <c r="CG140" s="56">
        <v>74350</v>
      </c>
      <c r="CH140" s="56">
        <v>74373</v>
      </c>
      <c r="CI140" s="56">
        <v>0</v>
      </c>
      <c r="CJ140" s="56">
        <v>13439</v>
      </c>
      <c r="CK140" s="56">
        <v>3084</v>
      </c>
      <c r="CL140" s="56">
        <v>22642</v>
      </c>
      <c r="CM140" s="56">
        <v>39165</v>
      </c>
      <c r="CN140" s="56">
        <v>145</v>
      </c>
      <c r="CO140" s="56">
        <v>39310</v>
      </c>
      <c r="CP140" s="56">
        <v>0</v>
      </c>
      <c r="CQ140" s="56">
        <v>1349</v>
      </c>
      <c r="CR140" s="56">
        <v>373</v>
      </c>
      <c r="CS140" s="56">
        <v>4617</v>
      </c>
      <c r="CT140" s="56">
        <v>6339</v>
      </c>
      <c r="CU140" s="56">
        <v>6339</v>
      </c>
      <c r="CV140" s="56">
        <v>6088</v>
      </c>
      <c r="CW140" s="56">
        <v>7901</v>
      </c>
      <c r="CX140" s="56">
        <v>5530</v>
      </c>
      <c r="CY140" s="56">
        <v>0</v>
      </c>
      <c r="CZ140" s="56">
        <v>0</v>
      </c>
      <c r="DA140" s="56">
        <v>40</v>
      </c>
      <c r="DB140" s="56">
        <v>5.1349999999999998</v>
      </c>
      <c r="DC140" s="56">
        <v>84.19</v>
      </c>
      <c r="DD140" s="56">
        <v>89.325000000000003</v>
      </c>
      <c r="DE140" s="56" t="s">
        <v>558</v>
      </c>
      <c r="DF140" s="56">
        <v>9056.75</v>
      </c>
      <c r="DG140" s="56">
        <v>650040</v>
      </c>
      <c r="DH140" s="56">
        <v>157660</v>
      </c>
      <c r="DI140" s="56">
        <v>701973</v>
      </c>
      <c r="DJ140" s="56">
        <v>89737</v>
      </c>
      <c r="DK140" s="56">
        <v>1599410</v>
      </c>
      <c r="DL140" s="56">
        <v>27776</v>
      </c>
      <c r="DM140" s="56">
        <v>7150</v>
      </c>
      <c r="DN140" s="56">
        <v>17489</v>
      </c>
      <c r="DO140" s="56">
        <v>52415</v>
      </c>
      <c r="DP140" s="56">
        <v>54921</v>
      </c>
      <c r="DQ140" s="56">
        <v>128141</v>
      </c>
      <c r="DR140" s="56">
        <v>54954</v>
      </c>
      <c r="DS140" s="56">
        <v>0</v>
      </c>
      <c r="DT140" s="56">
        <v>0</v>
      </c>
      <c r="DU140" s="56">
        <v>37</v>
      </c>
      <c r="DV140" s="56">
        <v>34561</v>
      </c>
      <c r="DW140" s="56" t="s">
        <v>558</v>
      </c>
      <c r="DX140" s="56">
        <v>49.6</v>
      </c>
      <c r="DY140" s="56">
        <v>74.900000000000006</v>
      </c>
      <c r="DZ140" s="56">
        <v>85.1</v>
      </c>
      <c r="EA140" s="56">
        <v>205101</v>
      </c>
      <c r="EB140" s="56" t="s">
        <v>558</v>
      </c>
      <c r="EC140" s="56" t="s">
        <v>56</v>
      </c>
      <c r="ED140" s="56">
        <v>61631</v>
      </c>
      <c r="EE140" s="56">
        <v>179</v>
      </c>
      <c r="EF140" s="56">
        <v>1277172</v>
      </c>
      <c r="EG140" s="56" t="s">
        <v>558</v>
      </c>
      <c r="EH140" s="56" t="s">
        <v>55</v>
      </c>
      <c r="EI140" s="56">
        <v>16</v>
      </c>
      <c r="EJ140" s="56">
        <v>182298</v>
      </c>
      <c r="EK140" s="56">
        <v>16</v>
      </c>
      <c r="EL140" s="56">
        <v>20</v>
      </c>
      <c r="EM140" s="56">
        <v>2604676</v>
      </c>
      <c r="EN140" s="56">
        <v>658050</v>
      </c>
      <c r="EO140" s="56">
        <v>554</v>
      </c>
      <c r="EP140" s="56">
        <v>177170</v>
      </c>
      <c r="EQ140" s="56">
        <v>68447</v>
      </c>
      <c r="ER140" s="56">
        <v>108275</v>
      </c>
      <c r="ES140" s="56">
        <v>41942</v>
      </c>
      <c r="ET140" s="56">
        <v>14916</v>
      </c>
      <c r="EU140" s="56">
        <v>39616</v>
      </c>
      <c r="EV140" s="56">
        <v>2768</v>
      </c>
      <c r="EW140" s="56">
        <v>44727</v>
      </c>
      <c r="EX140" s="56">
        <v>64676</v>
      </c>
      <c r="EY140" s="56">
        <v>43011</v>
      </c>
      <c r="EZ140" s="56">
        <v>20703</v>
      </c>
      <c r="FA140" s="56">
        <v>0</v>
      </c>
      <c r="FB140" s="56">
        <v>0</v>
      </c>
      <c r="FC140" s="56">
        <v>0</v>
      </c>
      <c r="FD140" s="56">
        <v>33721</v>
      </c>
      <c r="FE140" s="56">
        <v>31497</v>
      </c>
      <c r="FF140" s="56">
        <v>0</v>
      </c>
      <c r="FG140" s="56">
        <v>692023</v>
      </c>
      <c r="FH140" s="56">
        <v>435564</v>
      </c>
      <c r="FI140" s="56">
        <v>164766</v>
      </c>
      <c r="FJ140" s="56">
        <v>4267</v>
      </c>
      <c r="FK140" s="56">
        <v>394</v>
      </c>
      <c r="FL140" s="56">
        <v>1717045</v>
      </c>
      <c r="FM140" s="56">
        <v>6276785</v>
      </c>
      <c r="FN140" s="56">
        <v>77144</v>
      </c>
      <c r="FO140" s="56">
        <v>13288</v>
      </c>
      <c r="FP140" s="56">
        <v>257874</v>
      </c>
      <c r="FQ140" s="56" t="s">
        <v>7571</v>
      </c>
      <c r="FR140" s="56">
        <v>460</v>
      </c>
      <c r="FS140" s="56">
        <v>0</v>
      </c>
      <c r="FT140" s="56">
        <v>106539</v>
      </c>
      <c r="FU140" s="56">
        <v>67891</v>
      </c>
      <c r="FV140" s="56">
        <v>0</v>
      </c>
      <c r="FW140" s="56">
        <v>523196</v>
      </c>
      <c r="FX140" s="56">
        <v>5753589</v>
      </c>
      <c r="FY140" s="56">
        <v>581190</v>
      </c>
      <c r="FZ140" s="56">
        <v>2260283</v>
      </c>
      <c r="GA140" s="56">
        <v>584996</v>
      </c>
      <c r="GB140" s="56">
        <v>638503</v>
      </c>
      <c r="GC140" s="56">
        <v>1973976</v>
      </c>
      <c r="GD140" s="56">
        <v>5457758</v>
      </c>
      <c r="GE140" s="56">
        <v>453279</v>
      </c>
      <c r="GF140" s="56">
        <v>5004479</v>
      </c>
      <c r="GG140" s="56">
        <v>1030000</v>
      </c>
      <c r="GH140" s="56">
        <v>0</v>
      </c>
      <c r="GI140" s="56">
        <v>634069</v>
      </c>
      <c r="GJ140" s="56">
        <v>295931</v>
      </c>
      <c r="GK140" s="56">
        <v>0</v>
      </c>
      <c r="GL140" s="56">
        <v>0</v>
      </c>
      <c r="GM140" s="56">
        <v>0</v>
      </c>
      <c r="GN140" s="56">
        <v>930000</v>
      </c>
      <c r="GO140" s="56">
        <v>0</v>
      </c>
      <c r="GP140" s="56">
        <v>0</v>
      </c>
      <c r="GQ140" s="56">
        <v>0</v>
      </c>
      <c r="GR140" s="56" t="s">
        <v>558</v>
      </c>
      <c r="GS140" s="56" t="s">
        <v>558</v>
      </c>
      <c r="GT140" s="56" t="s">
        <v>558</v>
      </c>
      <c r="GU140" s="56" t="s">
        <v>558</v>
      </c>
      <c r="GV140" s="56" t="s">
        <v>7572</v>
      </c>
      <c r="GW140" s="56">
        <v>23</v>
      </c>
      <c r="GX140" s="56">
        <v>31</v>
      </c>
      <c r="GY140" s="56">
        <v>23</v>
      </c>
      <c r="GZ140" s="56">
        <v>31</v>
      </c>
      <c r="HA140" s="56">
        <v>0</v>
      </c>
      <c r="HB140" s="56">
        <v>0</v>
      </c>
      <c r="HD140" s="56">
        <f t="shared" si="6"/>
        <v>39310</v>
      </c>
      <c r="HE140" s="56">
        <f t="shared" si="7"/>
        <v>6339</v>
      </c>
      <c r="HF140" s="56">
        <f t="shared" si="8"/>
        <v>52415</v>
      </c>
    </row>
    <row r="141" spans="1:214" ht="12.75" customHeight="1" x14ac:dyDescent="0.3">
      <c r="A141" s="56" t="s">
        <v>511</v>
      </c>
      <c r="B141" s="56">
        <v>5</v>
      </c>
      <c r="C141" s="56" t="s">
        <v>710</v>
      </c>
      <c r="D141" s="56" t="s">
        <v>3803</v>
      </c>
      <c r="E141" s="56" t="s">
        <v>1914</v>
      </c>
      <c r="F141" s="56" t="s">
        <v>907</v>
      </c>
      <c r="G141" s="56">
        <v>38</v>
      </c>
      <c r="H141" s="56">
        <v>0</v>
      </c>
      <c r="I141" s="56" t="s">
        <v>811</v>
      </c>
      <c r="J141" s="56" t="s">
        <v>39</v>
      </c>
      <c r="L141" s="56" t="s">
        <v>663</v>
      </c>
      <c r="M141" s="56">
        <v>0</v>
      </c>
      <c r="N141" s="56">
        <v>0</v>
      </c>
      <c r="O141" s="56">
        <v>0</v>
      </c>
      <c r="P141" s="56">
        <v>11</v>
      </c>
      <c r="Q141" s="56">
        <v>0</v>
      </c>
      <c r="R141" s="56">
        <v>0</v>
      </c>
      <c r="S141" s="56">
        <v>1</v>
      </c>
      <c r="T141" s="56">
        <v>2</v>
      </c>
      <c r="U141" s="56">
        <v>1</v>
      </c>
      <c r="V141" s="56">
        <v>0</v>
      </c>
      <c r="W141" s="56">
        <v>0</v>
      </c>
      <c r="X141" s="56">
        <v>7</v>
      </c>
      <c r="Y141" s="56">
        <v>0</v>
      </c>
      <c r="Z141" s="56">
        <v>0</v>
      </c>
      <c r="AA141" s="56">
        <v>22</v>
      </c>
      <c r="AB141" s="56">
        <v>0</v>
      </c>
      <c r="AC141" s="56">
        <v>0</v>
      </c>
      <c r="AD141" s="56">
        <v>0</v>
      </c>
      <c r="AE141" s="56">
        <v>3</v>
      </c>
      <c r="AF141" s="56">
        <v>2</v>
      </c>
      <c r="AG141" s="56">
        <v>1</v>
      </c>
      <c r="AH141" s="56">
        <v>1</v>
      </c>
      <c r="AI141" s="56">
        <v>1</v>
      </c>
      <c r="AJ141" s="56">
        <v>1</v>
      </c>
      <c r="AK141" s="56">
        <v>6</v>
      </c>
      <c r="AL141" s="56">
        <v>11</v>
      </c>
      <c r="AM141" s="56">
        <v>0</v>
      </c>
      <c r="AN141" s="56">
        <v>0</v>
      </c>
      <c r="AO141" s="56">
        <v>9</v>
      </c>
      <c r="AP141" s="56">
        <v>35</v>
      </c>
      <c r="AQ141" s="56">
        <v>0</v>
      </c>
      <c r="AR141" s="56">
        <v>0</v>
      </c>
      <c r="AS141" s="56">
        <v>0</v>
      </c>
      <c r="AT141" s="56">
        <v>14</v>
      </c>
      <c r="AU141" s="56">
        <v>2</v>
      </c>
      <c r="AV141" s="56">
        <v>1</v>
      </c>
      <c r="AW141" s="56">
        <v>2</v>
      </c>
      <c r="AX141" s="56">
        <v>3</v>
      </c>
      <c r="AY141" s="56">
        <v>2</v>
      </c>
      <c r="AZ141" s="56">
        <v>6</v>
      </c>
      <c r="BA141" s="56">
        <v>11</v>
      </c>
      <c r="BB141" s="56">
        <v>7</v>
      </c>
      <c r="BC141" s="56">
        <v>0</v>
      </c>
      <c r="BD141" s="56">
        <v>9</v>
      </c>
      <c r="BE141" s="56">
        <v>57</v>
      </c>
      <c r="BF141" s="56">
        <v>1</v>
      </c>
      <c r="BG141" s="56">
        <v>0</v>
      </c>
      <c r="BH141" s="56">
        <v>0</v>
      </c>
      <c r="BI141" s="56">
        <v>0</v>
      </c>
      <c r="BJ141" s="56" t="s">
        <v>1758</v>
      </c>
      <c r="BK141" s="56">
        <v>203487</v>
      </c>
      <c r="BL141" s="56" t="s">
        <v>1758</v>
      </c>
      <c r="BM141" s="56">
        <v>225145</v>
      </c>
      <c r="BN141" s="56">
        <v>208</v>
      </c>
      <c r="BO141" s="56">
        <v>463580</v>
      </c>
      <c r="BP141" s="56">
        <v>127997</v>
      </c>
      <c r="BQ141" s="56">
        <v>15</v>
      </c>
      <c r="BR141" s="56" t="s">
        <v>558</v>
      </c>
      <c r="BS141" s="56">
        <v>647253</v>
      </c>
      <c r="BT141" s="56">
        <v>48440</v>
      </c>
      <c r="BU141" s="56">
        <v>208597</v>
      </c>
      <c r="BV141" s="56">
        <v>143415</v>
      </c>
      <c r="BW141" s="56">
        <v>129539</v>
      </c>
      <c r="BX141" s="56">
        <v>30529</v>
      </c>
      <c r="BY141" s="56">
        <v>512080</v>
      </c>
      <c r="BZ141" s="56">
        <v>59377</v>
      </c>
      <c r="CA141" s="56">
        <v>619897</v>
      </c>
      <c r="CB141" s="56">
        <v>179</v>
      </c>
      <c r="CC141" s="56">
        <v>24357</v>
      </c>
      <c r="CD141" s="56">
        <v>7488</v>
      </c>
      <c r="CE141" s="56">
        <v>14407</v>
      </c>
      <c r="CF141" s="56">
        <v>2462</v>
      </c>
      <c r="CG141" s="56">
        <v>48714</v>
      </c>
      <c r="CH141" s="56">
        <v>48893</v>
      </c>
      <c r="CI141" s="56">
        <v>148</v>
      </c>
      <c r="CJ141" s="56">
        <v>13986</v>
      </c>
      <c r="CK141" s="56">
        <v>3017</v>
      </c>
      <c r="CL141" s="56">
        <v>21083</v>
      </c>
      <c r="CM141" s="56">
        <v>38086</v>
      </c>
      <c r="CN141" s="56">
        <v>12191</v>
      </c>
      <c r="CO141" s="56">
        <v>50425</v>
      </c>
      <c r="CP141" s="56">
        <v>1</v>
      </c>
      <c r="CQ141" s="56">
        <v>648</v>
      </c>
      <c r="CR141" s="56">
        <v>110</v>
      </c>
      <c r="CS141" s="56">
        <v>2084</v>
      </c>
      <c r="CT141" s="56">
        <v>2842</v>
      </c>
      <c r="CU141" s="56">
        <v>2843</v>
      </c>
      <c r="CV141" s="56">
        <v>13942</v>
      </c>
      <c r="CW141" s="56">
        <v>52</v>
      </c>
      <c r="CX141" s="56">
        <v>3890</v>
      </c>
      <c r="CY141" s="56">
        <v>13815968</v>
      </c>
      <c r="CZ141" s="56">
        <v>0</v>
      </c>
      <c r="DA141" s="56">
        <v>0</v>
      </c>
      <c r="DB141" s="56">
        <v>21.6</v>
      </c>
      <c r="DC141" s="56">
        <v>68</v>
      </c>
      <c r="DD141" s="56">
        <v>89.6</v>
      </c>
      <c r="DE141" s="56">
        <v>133</v>
      </c>
      <c r="DF141" s="56">
        <v>3676</v>
      </c>
      <c r="DG141" s="56">
        <v>1049186</v>
      </c>
      <c r="DH141" s="56">
        <v>304951</v>
      </c>
      <c r="DI141" s="56">
        <v>422013</v>
      </c>
      <c r="DJ141" s="56">
        <v>61420</v>
      </c>
      <c r="DK141" s="56">
        <v>1837570</v>
      </c>
      <c r="DL141" s="56">
        <v>55309</v>
      </c>
      <c r="DM141" s="56">
        <v>7006</v>
      </c>
      <c r="DN141" s="56">
        <v>33358</v>
      </c>
      <c r="DO141" s="56">
        <v>95673</v>
      </c>
      <c r="DP141" s="56">
        <v>34321</v>
      </c>
      <c r="DQ141" s="56">
        <v>27880</v>
      </c>
      <c r="DR141" s="56">
        <v>19859</v>
      </c>
      <c r="DS141" s="56">
        <v>10825</v>
      </c>
      <c r="DT141" s="56">
        <v>0</v>
      </c>
      <c r="DU141" s="56">
        <v>0</v>
      </c>
      <c r="DV141" s="56">
        <v>209353</v>
      </c>
      <c r="DW141" s="56">
        <v>121459</v>
      </c>
      <c r="DX141" s="56">
        <v>71</v>
      </c>
      <c r="DY141" s="56">
        <v>82</v>
      </c>
      <c r="DZ141" s="56">
        <v>89</v>
      </c>
      <c r="EA141" s="56">
        <v>224413</v>
      </c>
      <c r="EB141" s="56">
        <v>3375</v>
      </c>
      <c r="EC141" s="56" t="s">
        <v>55</v>
      </c>
      <c r="ED141" s="56">
        <v>54465</v>
      </c>
      <c r="EE141" s="56">
        <v>793</v>
      </c>
      <c r="EF141" s="56">
        <v>1535541</v>
      </c>
      <c r="EG141" s="56" t="s">
        <v>558</v>
      </c>
      <c r="EH141" s="56" t="s">
        <v>56</v>
      </c>
      <c r="EI141" s="56">
        <v>15</v>
      </c>
      <c r="EJ141" s="56">
        <v>481538</v>
      </c>
      <c r="EK141" s="56">
        <v>201</v>
      </c>
      <c r="EL141" s="56">
        <v>291</v>
      </c>
      <c r="EM141" s="56">
        <v>2679145</v>
      </c>
      <c r="EN141" s="56">
        <v>419405</v>
      </c>
      <c r="EO141" s="56">
        <v>266</v>
      </c>
      <c r="EP141" s="56">
        <v>126768</v>
      </c>
      <c r="EQ141" s="56">
        <v>60287</v>
      </c>
      <c r="ER141" s="56">
        <v>72982</v>
      </c>
      <c r="ES141" s="56">
        <v>11171</v>
      </c>
      <c r="ET141" s="56">
        <v>17107</v>
      </c>
      <c r="EU141" s="56">
        <v>27441</v>
      </c>
      <c r="EV141" s="56">
        <v>200</v>
      </c>
      <c r="EW141" s="56">
        <v>32885</v>
      </c>
      <c r="EX141" s="56">
        <v>15746</v>
      </c>
      <c r="EY141" s="56">
        <v>10726</v>
      </c>
      <c r="EZ141" s="56">
        <v>21023</v>
      </c>
      <c r="FA141" s="56">
        <v>7000</v>
      </c>
      <c r="FB141" s="56">
        <v>0</v>
      </c>
      <c r="FC141" s="56">
        <v>0</v>
      </c>
      <c r="FD141" s="56">
        <v>81765</v>
      </c>
      <c r="FE141" s="56">
        <v>13888</v>
      </c>
      <c r="FF141" s="56">
        <v>0</v>
      </c>
      <c r="FG141" s="56">
        <v>499255</v>
      </c>
      <c r="FH141" s="56">
        <v>0</v>
      </c>
      <c r="FI141" s="56">
        <v>426099</v>
      </c>
      <c r="FJ141" s="56">
        <v>128003</v>
      </c>
      <c r="FK141" s="56">
        <v>53000</v>
      </c>
      <c r="FL141" s="56">
        <v>775010</v>
      </c>
      <c r="FM141" s="56">
        <v>4979917</v>
      </c>
      <c r="FN141" s="56">
        <v>31025</v>
      </c>
      <c r="FO141" s="56">
        <v>7838</v>
      </c>
      <c r="FP141" s="56">
        <v>20831</v>
      </c>
      <c r="FQ141" s="56">
        <v>31817</v>
      </c>
      <c r="FR141" s="56">
        <v>0</v>
      </c>
      <c r="FS141" s="56">
        <v>0</v>
      </c>
      <c r="FT141" s="56">
        <v>0</v>
      </c>
      <c r="FU141" s="56">
        <v>90988</v>
      </c>
      <c r="FV141" s="56">
        <v>26767</v>
      </c>
      <c r="FW141" s="56">
        <v>209266</v>
      </c>
      <c r="FX141" s="56">
        <v>4770651</v>
      </c>
      <c r="FY141" s="56">
        <v>595956</v>
      </c>
      <c r="FZ141" s="56">
        <v>2853774</v>
      </c>
      <c r="GA141" s="56">
        <v>439352</v>
      </c>
      <c r="GB141" s="56">
        <v>483000</v>
      </c>
      <c r="GC141" s="56">
        <v>1245154</v>
      </c>
      <c r="GD141" s="56">
        <v>5021280</v>
      </c>
      <c r="GE141" s="56">
        <v>210000</v>
      </c>
      <c r="GF141" s="56">
        <v>4811280</v>
      </c>
      <c r="GG141" s="56">
        <v>595956</v>
      </c>
      <c r="GH141" s="56">
        <v>0</v>
      </c>
      <c r="GI141" s="56">
        <v>38193</v>
      </c>
      <c r="GJ141" s="56">
        <v>201600</v>
      </c>
      <c r="GK141" s="56">
        <v>0</v>
      </c>
      <c r="GL141" s="56">
        <v>0</v>
      </c>
      <c r="GM141" s="56">
        <v>0</v>
      </c>
      <c r="GN141" s="56">
        <v>239793</v>
      </c>
      <c r="GO141" s="56">
        <v>0</v>
      </c>
      <c r="GP141" s="56" t="s">
        <v>7573</v>
      </c>
      <c r="GQ141" s="56">
        <v>0</v>
      </c>
      <c r="GR141" s="56" t="s">
        <v>7574</v>
      </c>
      <c r="GS141" s="56">
        <v>0</v>
      </c>
      <c r="GT141" s="56" t="s">
        <v>558</v>
      </c>
      <c r="GU141" s="56" t="s">
        <v>558</v>
      </c>
      <c r="GV141" s="56" t="s">
        <v>7575</v>
      </c>
      <c r="GW141" s="56">
        <v>22</v>
      </c>
      <c r="GX141" s="56">
        <v>35</v>
      </c>
      <c r="GY141" s="56">
        <v>2</v>
      </c>
      <c r="GZ141" s="56">
        <v>35</v>
      </c>
      <c r="HA141" s="56">
        <v>20</v>
      </c>
      <c r="HB141" s="56">
        <v>0</v>
      </c>
      <c r="HD141" s="56">
        <f t="shared" si="6"/>
        <v>50425</v>
      </c>
      <c r="HE141" s="56">
        <f t="shared" si="7"/>
        <v>2843</v>
      </c>
      <c r="HF141" s="56">
        <f t="shared" si="8"/>
        <v>95673</v>
      </c>
    </row>
    <row r="142" spans="1:214" ht="12.75" customHeight="1" x14ac:dyDescent="0.3">
      <c r="A142" s="56" t="s">
        <v>511</v>
      </c>
      <c r="B142" s="56">
        <v>6</v>
      </c>
      <c r="C142" s="56" t="s">
        <v>710</v>
      </c>
      <c r="D142" s="56" t="s">
        <v>3804</v>
      </c>
      <c r="E142" s="56" t="s">
        <v>1916</v>
      </c>
      <c r="F142" s="56" t="s">
        <v>907</v>
      </c>
      <c r="G142" s="56">
        <v>34</v>
      </c>
      <c r="H142" s="56">
        <v>0</v>
      </c>
      <c r="I142" s="56" t="s">
        <v>811</v>
      </c>
      <c r="J142" s="56" t="s">
        <v>39</v>
      </c>
      <c r="L142" s="56" t="s">
        <v>665</v>
      </c>
      <c r="M142" s="56">
        <v>36</v>
      </c>
      <c r="N142" s="56">
        <v>1</v>
      </c>
      <c r="O142" s="56">
        <v>3</v>
      </c>
      <c r="P142" s="56">
        <v>0</v>
      </c>
      <c r="Q142" s="56">
        <v>2</v>
      </c>
      <c r="R142" s="56">
        <v>1</v>
      </c>
      <c r="S142" s="56">
        <v>0</v>
      </c>
      <c r="T142" s="56">
        <v>0</v>
      </c>
      <c r="U142" s="56">
        <v>2</v>
      </c>
      <c r="V142" s="56">
        <v>2</v>
      </c>
      <c r="W142" s="56">
        <v>0</v>
      </c>
      <c r="X142" s="56">
        <v>8</v>
      </c>
      <c r="Y142" s="56">
        <v>0</v>
      </c>
      <c r="Z142" s="56">
        <v>0</v>
      </c>
      <c r="AA142" s="56">
        <v>55</v>
      </c>
      <c r="AB142" s="56">
        <v>0</v>
      </c>
      <c r="AC142" s="56">
        <v>0</v>
      </c>
      <c r="AD142" s="56">
        <v>0</v>
      </c>
      <c r="AE142" s="56">
        <v>0</v>
      </c>
      <c r="AF142" s="56">
        <v>0</v>
      </c>
      <c r="AG142" s="56">
        <v>0</v>
      </c>
      <c r="AH142" s="56">
        <v>0</v>
      </c>
      <c r="AI142" s="56">
        <v>0</v>
      </c>
      <c r="AJ142" s="56">
        <v>0</v>
      </c>
      <c r="AK142" s="56">
        <v>0</v>
      </c>
      <c r="AL142" s="56">
        <v>0</v>
      </c>
      <c r="AM142" s="56">
        <v>0</v>
      </c>
      <c r="AN142" s="56">
        <v>0</v>
      </c>
      <c r="AO142" s="56">
        <v>0</v>
      </c>
      <c r="AP142" s="56">
        <v>0</v>
      </c>
      <c r="AQ142" s="56">
        <v>36</v>
      </c>
      <c r="AR142" s="56">
        <v>1</v>
      </c>
      <c r="AS142" s="56">
        <v>3</v>
      </c>
      <c r="AT142" s="56">
        <v>0</v>
      </c>
      <c r="AU142" s="56">
        <v>2</v>
      </c>
      <c r="AV142" s="56">
        <v>1</v>
      </c>
      <c r="AW142" s="56">
        <v>0</v>
      </c>
      <c r="AX142" s="56">
        <v>0</v>
      </c>
      <c r="AY142" s="56">
        <v>2</v>
      </c>
      <c r="AZ142" s="56">
        <v>2</v>
      </c>
      <c r="BA142" s="56">
        <v>0</v>
      </c>
      <c r="BB142" s="56">
        <v>8</v>
      </c>
      <c r="BC142" s="56">
        <v>0</v>
      </c>
      <c r="BD142" s="56">
        <v>0</v>
      </c>
      <c r="BE142" s="56">
        <v>55</v>
      </c>
      <c r="BF142" s="56">
        <v>0.55321694948172329</v>
      </c>
      <c r="BG142" s="56">
        <v>0.44678305051827671</v>
      </c>
      <c r="BH142" s="56">
        <v>0</v>
      </c>
      <c r="BI142" s="56">
        <v>0</v>
      </c>
      <c r="BJ142" s="56" t="s">
        <v>2122</v>
      </c>
      <c r="BK142" s="56">
        <v>950384</v>
      </c>
      <c r="BL142" s="56" t="s">
        <v>2122</v>
      </c>
      <c r="BM142" s="56">
        <v>873441</v>
      </c>
      <c r="BN142" s="56">
        <v>367</v>
      </c>
      <c r="BO142" s="56">
        <v>1579535.92</v>
      </c>
      <c r="BP142" s="56">
        <v>379414.65</v>
      </c>
      <c r="BQ142" s="56">
        <v>47</v>
      </c>
      <c r="BR142" s="56" t="s">
        <v>558</v>
      </c>
      <c r="BS142" s="56">
        <v>1005561</v>
      </c>
      <c r="BT142" s="56">
        <v>108427</v>
      </c>
      <c r="BU142" s="56">
        <v>245891</v>
      </c>
      <c r="BV142" s="56">
        <v>221054</v>
      </c>
      <c r="BW142" s="56">
        <v>211443</v>
      </c>
      <c r="BX142" s="56">
        <v>59407</v>
      </c>
      <c r="BY142" s="56">
        <v>737795</v>
      </c>
      <c r="BZ142" s="56">
        <v>99355</v>
      </c>
      <c r="CA142" s="56">
        <v>945577</v>
      </c>
      <c r="CB142" s="56">
        <v>285</v>
      </c>
      <c r="CC142" s="56">
        <v>53926</v>
      </c>
      <c r="CD142" s="56">
        <v>20194</v>
      </c>
      <c r="CE142" s="56">
        <v>43741</v>
      </c>
      <c r="CF142" s="56">
        <v>7776</v>
      </c>
      <c r="CG142" s="56">
        <v>125637</v>
      </c>
      <c r="CH142" s="56">
        <v>125922</v>
      </c>
      <c r="CI142" s="56">
        <v>2204</v>
      </c>
      <c r="CJ142" s="56">
        <v>20885</v>
      </c>
      <c r="CK142" s="56">
        <v>8936</v>
      </c>
      <c r="CL142" s="56">
        <v>35065</v>
      </c>
      <c r="CM142" s="56">
        <v>64886</v>
      </c>
      <c r="CN142" s="56">
        <v>6898</v>
      </c>
      <c r="CO142" s="56">
        <v>73988</v>
      </c>
      <c r="CP142" s="56">
        <v>15</v>
      </c>
      <c r="CQ142" s="56">
        <v>613</v>
      </c>
      <c r="CR142" s="56">
        <v>789</v>
      </c>
      <c r="CS142" s="56">
        <v>6903</v>
      </c>
      <c r="CT142" s="56">
        <v>8305</v>
      </c>
      <c r="CU142" s="56">
        <v>8320</v>
      </c>
      <c r="CV142" s="56">
        <v>20782</v>
      </c>
      <c r="CW142" s="56">
        <v>2602</v>
      </c>
      <c r="CX142" s="56">
        <v>2739</v>
      </c>
      <c r="CY142" s="56">
        <v>0</v>
      </c>
      <c r="CZ142" s="56">
        <v>0</v>
      </c>
      <c r="DA142" s="56">
        <v>530</v>
      </c>
      <c r="DB142" s="56">
        <v>25.2</v>
      </c>
      <c r="DC142" s="56">
        <v>166.9</v>
      </c>
      <c r="DD142" s="56">
        <v>192.1</v>
      </c>
      <c r="DE142" s="56">
        <v>879</v>
      </c>
      <c r="DF142" s="56">
        <v>31155.919999999998</v>
      </c>
      <c r="DG142" s="56">
        <v>1703462</v>
      </c>
      <c r="DH142" s="56">
        <v>723844</v>
      </c>
      <c r="DI142" s="56">
        <v>1317064</v>
      </c>
      <c r="DJ142" s="56">
        <v>230144</v>
      </c>
      <c r="DK142" s="56">
        <v>3974514</v>
      </c>
      <c r="DL142" s="56">
        <v>69079</v>
      </c>
      <c r="DM142" s="56">
        <v>39154</v>
      </c>
      <c r="DN142" s="56">
        <v>93179</v>
      </c>
      <c r="DO142" s="56">
        <v>201412</v>
      </c>
      <c r="DP142" s="56">
        <v>146213</v>
      </c>
      <c r="DQ142" s="56">
        <v>57030</v>
      </c>
      <c r="DR142" s="56">
        <v>44682</v>
      </c>
      <c r="DS142" s="56">
        <v>0</v>
      </c>
      <c r="DT142" s="56">
        <v>0</v>
      </c>
      <c r="DU142" s="56">
        <v>0</v>
      </c>
      <c r="DV142" s="56">
        <v>259229</v>
      </c>
      <c r="DW142" s="56">
        <v>63170</v>
      </c>
      <c r="DX142" s="56">
        <v>65.900000000000006</v>
      </c>
      <c r="DY142" s="56">
        <v>73</v>
      </c>
      <c r="DZ142" s="56">
        <v>78.599999999999994</v>
      </c>
      <c r="EA142" s="56" t="s">
        <v>558</v>
      </c>
      <c r="EB142" s="56" t="s">
        <v>558</v>
      </c>
      <c r="EC142" s="56" t="s">
        <v>558</v>
      </c>
      <c r="ED142" s="56">
        <v>117920</v>
      </c>
      <c r="EE142" s="56">
        <v>607</v>
      </c>
      <c r="EF142" s="56">
        <v>3146112</v>
      </c>
      <c r="EG142" s="56">
        <v>0</v>
      </c>
      <c r="EH142" s="56" t="s">
        <v>56</v>
      </c>
      <c r="EI142" s="56">
        <v>47</v>
      </c>
      <c r="EJ142" s="56">
        <v>12253834</v>
      </c>
      <c r="EK142" s="56">
        <v>439</v>
      </c>
      <c r="EL142" s="56">
        <v>251</v>
      </c>
      <c r="EM142" s="56">
        <v>5292041</v>
      </c>
      <c r="EN142" s="56">
        <v>1795996</v>
      </c>
      <c r="EO142" s="56" t="s">
        <v>7576</v>
      </c>
      <c r="EP142" s="56" t="s">
        <v>7576</v>
      </c>
      <c r="EQ142" s="56" t="s">
        <v>7576</v>
      </c>
      <c r="ER142" s="56" t="s">
        <v>7576</v>
      </c>
      <c r="ES142" s="56" t="s">
        <v>7576</v>
      </c>
      <c r="ET142" s="56">
        <v>39050</v>
      </c>
      <c r="EU142" s="56">
        <v>33610</v>
      </c>
      <c r="EV142" s="56" t="s">
        <v>3591</v>
      </c>
      <c r="EW142" s="56">
        <v>83247</v>
      </c>
      <c r="EX142" s="56">
        <v>48500</v>
      </c>
      <c r="EY142" s="56">
        <v>9963</v>
      </c>
      <c r="EZ142" s="56" t="s">
        <v>3591</v>
      </c>
      <c r="FA142" s="56">
        <v>0</v>
      </c>
      <c r="FB142" s="56">
        <v>0</v>
      </c>
      <c r="FC142" s="56">
        <v>10532</v>
      </c>
      <c r="FD142" s="56">
        <v>4604</v>
      </c>
      <c r="FE142" s="56">
        <v>145123</v>
      </c>
      <c r="FF142" s="56">
        <v>0</v>
      </c>
      <c r="FG142" s="56">
        <v>374629</v>
      </c>
      <c r="FH142" s="56">
        <v>266643</v>
      </c>
      <c r="FI142" s="56">
        <v>101280</v>
      </c>
      <c r="FJ142" s="56">
        <v>190810</v>
      </c>
      <c r="FK142" s="56">
        <v>0</v>
      </c>
      <c r="FL142" s="56">
        <v>580881</v>
      </c>
      <c r="FM142" s="56">
        <v>8602280</v>
      </c>
      <c r="FN142" s="56">
        <v>129501</v>
      </c>
      <c r="FO142" s="56">
        <v>55617</v>
      </c>
      <c r="FP142" s="56">
        <v>80722</v>
      </c>
      <c r="FQ142" s="56">
        <v>188810</v>
      </c>
      <c r="FR142" s="56">
        <v>0</v>
      </c>
      <c r="FS142" s="56">
        <v>0</v>
      </c>
      <c r="FT142" s="56">
        <v>0</v>
      </c>
      <c r="FU142" s="56">
        <v>244495</v>
      </c>
      <c r="FV142" s="56">
        <v>214613</v>
      </c>
      <c r="FW142" s="56">
        <v>913758</v>
      </c>
      <c r="FX142" s="56">
        <v>7688522</v>
      </c>
      <c r="FY142" s="56">
        <v>1823857</v>
      </c>
      <c r="FZ142" s="56">
        <v>5544180</v>
      </c>
      <c r="GA142" s="56">
        <v>1734320</v>
      </c>
      <c r="GB142" s="56">
        <v>356570</v>
      </c>
      <c r="GC142" s="56">
        <v>1017690</v>
      </c>
      <c r="GD142" s="56">
        <v>8652760</v>
      </c>
      <c r="GE142" s="56">
        <v>918100</v>
      </c>
      <c r="GF142" s="56">
        <v>7734660</v>
      </c>
      <c r="GG142" s="56">
        <v>1285860</v>
      </c>
      <c r="GH142" s="56">
        <v>0</v>
      </c>
      <c r="GI142" s="56">
        <v>362409</v>
      </c>
      <c r="GJ142" s="56">
        <v>409706</v>
      </c>
      <c r="GK142" s="56">
        <v>722153</v>
      </c>
      <c r="GL142" s="56">
        <v>139517</v>
      </c>
      <c r="GM142" s="56">
        <v>-31699</v>
      </c>
      <c r="GN142" s="56">
        <v>1602086</v>
      </c>
      <c r="GO142" s="56" t="s">
        <v>558</v>
      </c>
      <c r="GP142" s="56" t="s">
        <v>558</v>
      </c>
      <c r="GQ142" s="56" t="s">
        <v>558</v>
      </c>
      <c r="GR142" s="56" t="s">
        <v>7577</v>
      </c>
      <c r="GS142" s="56" t="s">
        <v>7578</v>
      </c>
      <c r="GT142" s="56" t="s">
        <v>558</v>
      </c>
      <c r="GU142" s="56" t="s">
        <v>558</v>
      </c>
      <c r="GV142" s="56" t="s">
        <v>558</v>
      </c>
      <c r="GW142" s="56">
        <v>55</v>
      </c>
      <c r="GX142" s="56">
        <v>0</v>
      </c>
      <c r="GY142" s="56">
        <v>55</v>
      </c>
      <c r="GZ142" s="56">
        <v>0</v>
      </c>
      <c r="HA142" s="56">
        <v>0</v>
      </c>
      <c r="HB142" s="56">
        <v>0</v>
      </c>
      <c r="HD142" s="56">
        <f t="shared" si="6"/>
        <v>73988</v>
      </c>
      <c r="HE142" s="56">
        <f t="shared" si="7"/>
        <v>8320</v>
      </c>
      <c r="HF142" s="56">
        <f t="shared" si="8"/>
        <v>201412</v>
      </c>
    </row>
    <row r="143" spans="1:214" ht="12.75" customHeight="1" x14ac:dyDescent="0.3">
      <c r="A143" s="56" t="s">
        <v>367</v>
      </c>
      <c r="B143" s="56">
        <v>1</v>
      </c>
      <c r="C143" s="56" t="s">
        <v>368</v>
      </c>
      <c r="D143" s="56" t="s">
        <v>3805</v>
      </c>
      <c r="E143" s="56" t="s">
        <v>947</v>
      </c>
      <c r="F143" s="56" t="s">
        <v>907</v>
      </c>
      <c r="G143" s="56">
        <v>23.5</v>
      </c>
      <c r="H143" s="56">
        <v>0</v>
      </c>
      <c r="I143" s="56" t="s">
        <v>6841</v>
      </c>
      <c r="J143" s="56" t="s">
        <v>39</v>
      </c>
      <c r="L143" s="56" t="s">
        <v>666</v>
      </c>
      <c r="M143" s="56">
        <v>1</v>
      </c>
      <c r="N143" s="56">
        <v>1</v>
      </c>
      <c r="O143" s="56">
        <v>1</v>
      </c>
      <c r="P143" s="56">
        <v>2</v>
      </c>
      <c r="Q143" s="56">
        <v>7</v>
      </c>
      <c r="R143" s="56">
        <v>7</v>
      </c>
      <c r="S143" s="56">
        <v>7</v>
      </c>
      <c r="T143" s="56">
        <v>5</v>
      </c>
      <c r="U143" s="56">
        <v>5</v>
      </c>
      <c r="V143" s="56">
        <v>3</v>
      </c>
      <c r="W143" s="56">
        <v>3</v>
      </c>
      <c r="X143" s="56">
        <v>1</v>
      </c>
      <c r="Y143" s="56">
        <v>0</v>
      </c>
      <c r="Z143" s="56">
        <v>1</v>
      </c>
      <c r="AA143" s="56">
        <v>44</v>
      </c>
      <c r="AB143" s="56">
        <v>0</v>
      </c>
      <c r="AC143" s="56">
        <v>0</v>
      </c>
      <c r="AD143" s="56">
        <v>0</v>
      </c>
      <c r="AE143" s="56">
        <v>0</v>
      </c>
      <c r="AF143" s="56">
        <v>0</v>
      </c>
      <c r="AG143" s="56">
        <v>0</v>
      </c>
      <c r="AH143" s="56">
        <v>0</v>
      </c>
      <c r="AI143" s="56">
        <v>0</v>
      </c>
      <c r="AJ143" s="56">
        <v>0</v>
      </c>
      <c r="AK143" s="56">
        <v>0</v>
      </c>
      <c r="AL143" s="56">
        <v>0</v>
      </c>
      <c r="AM143" s="56">
        <v>0</v>
      </c>
      <c r="AN143" s="56">
        <v>0</v>
      </c>
      <c r="AO143" s="56">
        <v>0</v>
      </c>
      <c r="AP143" s="56">
        <v>0</v>
      </c>
      <c r="AQ143" s="56">
        <v>1</v>
      </c>
      <c r="AR143" s="56">
        <v>1</v>
      </c>
      <c r="AS143" s="56">
        <v>1</v>
      </c>
      <c r="AT143" s="56">
        <v>2</v>
      </c>
      <c r="AU143" s="56">
        <v>7</v>
      </c>
      <c r="AV143" s="56">
        <v>7</v>
      </c>
      <c r="AW143" s="56">
        <v>7</v>
      </c>
      <c r="AX143" s="56">
        <v>5</v>
      </c>
      <c r="AY143" s="56">
        <v>5</v>
      </c>
      <c r="AZ143" s="56">
        <v>3</v>
      </c>
      <c r="BA143" s="56">
        <v>3</v>
      </c>
      <c r="BB143" s="56">
        <v>1</v>
      </c>
      <c r="BC143" s="56">
        <v>0</v>
      </c>
      <c r="BD143" s="56">
        <v>1</v>
      </c>
      <c r="BE143" s="56">
        <v>44</v>
      </c>
      <c r="BF143" s="56">
        <v>1</v>
      </c>
      <c r="BG143" s="56">
        <v>0</v>
      </c>
      <c r="BH143" s="56">
        <v>0</v>
      </c>
      <c r="BI143" s="56">
        <v>0</v>
      </c>
      <c r="BJ143" s="56" t="s">
        <v>2597</v>
      </c>
      <c r="BK143" s="56">
        <v>274471</v>
      </c>
      <c r="BL143" s="56" t="s">
        <v>2597</v>
      </c>
      <c r="BM143" s="56">
        <v>230311</v>
      </c>
      <c r="BN143" s="56">
        <v>366</v>
      </c>
      <c r="BO143" s="56">
        <v>734437</v>
      </c>
      <c r="BP143" s="56">
        <v>189161</v>
      </c>
      <c r="BQ143" s="56">
        <v>43</v>
      </c>
      <c r="BR143" s="56" t="s">
        <v>558</v>
      </c>
      <c r="BS143" s="56">
        <v>565221</v>
      </c>
      <c r="BT143" s="56">
        <v>43030</v>
      </c>
      <c r="BU143" s="56">
        <v>182049</v>
      </c>
      <c r="BV143" s="56">
        <v>102506</v>
      </c>
      <c r="BW143" s="56">
        <v>126212</v>
      </c>
      <c r="BX143" s="56">
        <v>28856</v>
      </c>
      <c r="BY143" s="56">
        <v>439623</v>
      </c>
      <c r="BZ143" s="56">
        <v>47825</v>
      </c>
      <c r="CA143" s="56">
        <v>530478</v>
      </c>
      <c r="CB143" s="56">
        <v>183</v>
      </c>
      <c r="CC143" s="56">
        <v>41480</v>
      </c>
      <c r="CD143" s="56">
        <v>12142</v>
      </c>
      <c r="CE143" s="56">
        <v>19162</v>
      </c>
      <c r="CF143" s="56">
        <v>6387</v>
      </c>
      <c r="CG143" s="56">
        <v>79171</v>
      </c>
      <c r="CH143" s="56">
        <v>79354</v>
      </c>
      <c r="CI143" s="56">
        <v>0</v>
      </c>
      <c r="CJ143" s="56">
        <v>15810</v>
      </c>
      <c r="CK143" s="56">
        <v>1825</v>
      </c>
      <c r="CL143" s="56">
        <v>13267</v>
      </c>
      <c r="CM143" s="56">
        <v>30902</v>
      </c>
      <c r="CN143" s="56">
        <v>2475</v>
      </c>
      <c r="CO143" s="56">
        <v>33377</v>
      </c>
      <c r="CP143" s="56">
        <v>0</v>
      </c>
      <c r="CQ143" s="56">
        <v>1815</v>
      </c>
      <c r="CR143" s="56">
        <v>213</v>
      </c>
      <c r="CS143" s="56">
        <v>2926</v>
      </c>
      <c r="CT143" s="56">
        <v>4954</v>
      </c>
      <c r="CU143" s="56">
        <v>4954</v>
      </c>
      <c r="CV143" s="56">
        <v>13986</v>
      </c>
      <c r="CW143" s="56">
        <v>6563</v>
      </c>
      <c r="CX143" s="56">
        <v>6159</v>
      </c>
      <c r="CY143" s="56">
        <v>0</v>
      </c>
      <c r="CZ143" s="56">
        <v>0</v>
      </c>
      <c r="DA143" s="56">
        <v>546</v>
      </c>
      <c r="DB143" s="56">
        <v>23</v>
      </c>
      <c r="DC143" s="56">
        <v>70</v>
      </c>
      <c r="DD143" s="56">
        <v>93</v>
      </c>
      <c r="DE143" s="56">
        <v>2289</v>
      </c>
      <c r="DF143" s="56">
        <v>158156</v>
      </c>
      <c r="DG143" s="56">
        <v>988208</v>
      </c>
      <c r="DH143" s="56">
        <v>299328</v>
      </c>
      <c r="DI143" s="56">
        <v>549184</v>
      </c>
      <c r="DJ143" s="56">
        <v>76514</v>
      </c>
      <c r="DK143" s="56">
        <v>1913234</v>
      </c>
      <c r="DL143" s="56">
        <v>59671</v>
      </c>
      <c r="DM143" s="56">
        <v>5185</v>
      </c>
      <c r="DN143" s="56">
        <v>33078</v>
      </c>
      <c r="DO143" s="56">
        <v>97934</v>
      </c>
      <c r="DP143" s="56">
        <v>89554</v>
      </c>
      <c r="DQ143" s="56">
        <v>112101</v>
      </c>
      <c r="DR143" s="56">
        <v>34222</v>
      </c>
      <c r="DS143" s="56">
        <v>0</v>
      </c>
      <c r="DT143" s="56">
        <v>0</v>
      </c>
      <c r="DU143" s="56">
        <v>462</v>
      </c>
      <c r="DV143" s="56">
        <v>132986</v>
      </c>
      <c r="DW143" s="56">
        <v>28112</v>
      </c>
      <c r="DX143" s="56">
        <v>58</v>
      </c>
      <c r="DY143" s="56">
        <v>77</v>
      </c>
      <c r="DZ143" s="56">
        <v>88</v>
      </c>
      <c r="EA143" s="56" t="s">
        <v>558</v>
      </c>
      <c r="EB143" s="56" t="s">
        <v>558</v>
      </c>
      <c r="EC143" s="56" t="s">
        <v>558</v>
      </c>
      <c r="ED143" s="56">
        <v>66260</v>
      </c>
      <c r="EE143" s="56">
        <v>1635</v>
      </c>
      <c r="EF143" s="56">
        <v>2112461</v>
      </c>
      <c r="EG143" s="56">
        <v>0</v>
      </c>
      <c r="EH143" s="56" t="s">
        <v>56</v>
      </c>
      <c r="EI143" s="56">
        <v>44</v>
      </c>
      <c r="EJ143" s="56">
        <v>429691</v>
      </c>
      <c r="EK143" s="56">
        <v>106</v>
      </c>
      <c r="EL143" s="56">
        <v>43</v>
      </c>
      <c r="EM143" s="56">
        <v>2699575</v>
      </c>
      <c r="EN143" s="56">
        <v>0</v>
      </c>
      <c r="EO143" s="56">
        <v>8574</v>
      </c>
      <c r="EP143" s="56">
        <v>266463</v>
      </c>
      <c r="EQ143" s="56">
        <v>99923</v>
      </c>
      <c r="ER143" s="56">
        <v>133231</v>
      </c>
      <c r="ES143" s="56">
        <v>16820</v>
      </c>
      <c r="ET143" s="56">
        <v>16710</v>
      </c>
      <c r="EU143" s="56">
        <v>81270</v>
      </c>
      <c r="EV143" s="56">
        <v>2500</v>
      </c>
      <c r="EW143" s="56">
        <v>31855</v>
      </c>
      <c r="EX143" s="56">
        <v>40657</v>
      </c>
      <c r="EY143" s="56">
        <v>67465</v>
      </c>
      <c r="EZ143" s="56">
        <v>32857</v>
      </c>
      <c r="FA143" s="56">
        <v>0</v>
      </c>
      <c r="FB143" s="56">
        <v>0</v>
      </c>
      <c r="FC143" s="56">
        <v>0</v>
      </c>
      <c r="FD143" s="56">
        <v>129874</v>
      </c>
      <c r="FE143" s="56">
        <v>25000</v>
      </c>
      <c r="FF143" s="56">
        <v>0</v>
      </c>
      <c r="FG143" s="56">
        <v>953199</v>
      </c>
      <c r="FH143" s="56">
        <v>154283</v>
      </c>
      <c r="FI143" s="56">
        <v>72486</v>
      </c>
      <c r="FJ143" s="56">
        <v>128250</v>
      </c>
      <c r="FK143" s="56">
        <v>0</v>
      </c>
      <c r="FL143" s="56">
        <v>0</v>
      </c>
      <c r="FM143" s="56">
        <v>4007793</v>
      </c>
      <c r="FN143" s="56">
        <v>109622</v>
      </c>
      <c r="FO143" s="56">
        <v>0</v>
      </c>
      <c r="FP143" s="56">
        <v>31710</v>
      </c>
      <c r="FQ143" s="56" t="s">
        <v>7366</v>
      </c>
      <c r="FR143" s="56">
        <v>0</v>
      </c>
      <c r="FS143" s="56">
        <v>41645</v>
      </c>
      <c r="FT143" s="56">
        <v>0</v>
      </c>
      <c r="FU143" s="56">
        <v>134966</v>
      </c>
      <c r="FV143" s="56">
        <v>26244</v>
      </c>
      <c r="FW143" s="56">
        <v>344187</v>
      </c>
      <c r="FX143" s="56">
        <v>3663606</v>
      </c>
      <c r="FY143" s="56" t="s">
        <v>558</v>
      </c>
      <c r="FZ143" s="56">
        <v>2861700</v>
      </c>
      <c r="GA143" s="56">
        <v>0</v>
      </c>
      <c r="GB143" s="56">
        <v>224000</v>
      </c>
      <c r="GC143" s="56">
        <v>1056300</v>
      </c>
      <c r="GD143" s="56">
        <v>4142000</v>
      </c>
      <c r="GE143" s="56">
        <v>361500</v>
      </c>
      <c r="GF143" s="56">
        <v>3780500</v>
      </c>
      <c r="GG143" s="56" t="s">
        <v>558</v>
      </c>
      <c r="GH143" s="56">
        <v>0</v>
      </c>
      <c r="GI143" s="56">
        <v>130000</v>
      </c>
      <c r="GJ143" s="56">
        <v>0</v>
      </c>
      <c r="GK143" s="56">
        <v>0</v>
      </c>
      <c r="GL143" s="56">
        <v>0</v>
      </c>
      <c r="GM143" s="56">
        <v>0</v>
      </c>
      <c r="GN143" s="56">
        <v>130000</v>
      </c>
      <c r="GO143" s="56" t="s">
        <v>558</v>
      </c>
      <c r="GP143" s="56" t="s">
        <v>558</v>
      </c>
      <c r="GQ143" s="56" t="s">
        <v>7579</v>
      </c>
      <c r="GR143" s="56" t="s">
        <v>7580</v>
      </c>
      <c r="GS143" s="56" t="s">
        <v>558</v>
      </c>
      <c r="GT143" s="56" t="s">
        <v>558</v>
      </c>
      <c r="GU143" s="56" t="s">
        <v>558</v>
      </c>
      <c r="GV143" s="56" t="s">
        <v>7581</v>
      </c>
      <c r="GW143" s="56">
        <v>44</v>
      </c>
      <c r="GX143" s="56">
        <v>0</v>
      </c>
      <c r="GY143" s="56">
        <v>11</v>
      </c>
      <c r="GZ143" s="56">
        <v>33</v>
      </c>
      <c r="HA143" s="56">
        <v>0</v>
      </c>
      <c r="HB143" s="56">
        <v>0</v>
      </c>
      <c r="HD143" s="56">
        <f t="shared" si="6"/>
        <v>33377</v>
      </c>
      <c r="HE143" s="56">
        <f t="shared" si="7"/>
        <v>4954</v>
      </c>
      <c r="HF143" s="56">
        <f t="shared" si="8"/>
        <v>97934</v>
      </c>
    </row>
    <row r="144" spans="1:214" ht="12.75" customHeight="1" x14ac:dyDescent="0.3">
      <c r="A144" s="56" t="s">
        <v>367</v>
      </c>
      <c r="B144" s="56">
        <v>2</v>
      </c>
      <c r="C144" s="56" t="s">
        <v>368</v>
      </c>
      <c r="D144" s="56" t="s">
        <v>3806</v>
      </c>
      <c r="E144" s="56" t="s">
        <v>948</v>
      </c>
      <c r="F144" s="56" t="s">
        <v>907</v>
      </c>
      <c r="G144" s="56">
        <v>39</v>
      </c>
      <c r="H144" s="56">
        <v>0</v>
      </c>
      <c r="I144" s="56" t="s">
        <v>6841</v>
      </c>
      <c r="J144" s="56" t="s">
        <v>39</v>
      </c>
      <c r="L144" s="56" t="s">
        <v>475</v>
      </c>
      <c r="M144" s="56">
        <v>0</v>
      </c>
      <c r="N144" s="56">
        <v>0</v>
      </c>
      <c r="O144" s="56">
        <v>8</v>
      </c>
      <c r="P144" s="56">
        <v>0</v>
      </c>
      <c r="Q144" s="56">
        <v>7</v>
      </c>
      <c r="R144" s="56">
        <v>0</v>
      </c>
      <c r="S144" s="56">
        <v>0</v>
      </c>
      <c r="T144" s="56">
        <v>3</v>
      </c>
      <c r="U144" s="56">
        <v>5</v>
      </c>
      <c r="V144" s="56">
        <v>2</v>
      </c>
      <c r="W144" s="56">
        <v>11</v>
      </c>
      <c r="X144" s="56">
        <v>0</v>
      </c>
      <c r="Y144" s="56">
        <v>0</v>
      </c>
      <c r="Z144" s="56">
        <v>0</v>
      </c>
      <c r="AA144" s="56">
        <v>36</v>
      </c>
      <c r="AB144" s="56">
        <v>0</v>
      </c>
      <c r="AC144" s="56">
        <v>0</v>
      </c>
      <c r="AD144" s="56">
        <v>0</v>
      </c>
      <c r="AE144" s="56">
        <v>0</v>
      </c>
      <c r="AF144" s="56">
        <v>0</v>
      </c>
      <c r="AG144" s="56">
        <v>0</v>
      </c>
      <c r="AH144" s="56">
        <v>0</v>
      </c>
      <c r="AI144" s="56">
        <v>0</v>
      </c>
      <c r="AJ144" s="56">
        <v>0</v>
      </c>
      <c r="AK144" s="56">
        <v>0</v>
      </c>
      <c r="AL144" s="56">
        <v>0</v>
      </c>
      <c r="AM144" s="56">
        <v>0</v>
      </c>
      <c r="AN144" s="56">
        <v>0</v>
      </c>
      <c r="AO144" s="56">
        <v>0</v>
      </c>
      <c r="AP144" s="56">
        <v>0</v>
      </c>
      <c r="AQ144" s="56">
        <v>0</v>
      </c>
      <c r="AR144" s="56">
        <v>0</v>
      </c>
      <c r="AS144" s="56">
        <v>8</v>
      </c>
      <c r="AT144" s="56">
        <v>0</v>
      </c>
      <c r="AU144" s="56">
        <v>7</v>
      </c>
      <c r="AV144" s="56">
        <v>0</v>
      </c>
      <c r="AW144" s="56">
        <v>0</v>
      </c>
      <c r="AX144" s="56">
        <v>3</v>
      </c>
      <c r="AY144" s="56">
        <v>5</v>
      </c>
      <c r="AZ144" s="56">
        <v>2</v>
      </c>
      <c r="BA144" s="56">
        <v>11</v>
      </c>
      <c r="BB144" s="56">
        <v>0</v>
      </c>
      <c r="BC144" s="56">
        <v>0</v>
      </c>
      <c r="BD144" s="56">
        <v>0</v>
      </c>
      <c r="BE144" s="56">
        <v>36</v>
      </c>
      <c r="BF144" s="56">
        <v>1</v>
      </c>
      <c r="BG144" s="56">
        <v>0</v>
      </c>
      <c r="BH144" s="56">
        <v>0</v>
      </c>
      <c r="BI144" s="56">
        <v>0</v>
      </c>
      <c r="BJ144" s="56" t="s">
        <v>3627</v>
      </c>
      <c r="BK144" s="56">
        <v>95897</v>
      </c>
      <c r="BL144" s="56" t="s">
        <v>3628</v>
      </c>
      <c r="BM144" s="56">
        <v>230218</v>
      </c>
      <c r="BN144" s="56">
        <v>161</v>
      </c>
      <c r="BO144" s="56">
        <v>356199</v>
      </c>
      <c r="BP144" s="56">
        <v>69245</v>
      </c>
      <c r="BQ144" s="56">
        <v>36</v>
      </c>
      <c r="BR144" s="56" t="s">
        <v>558</v>
      </c>
      <c r="BS144" s="56">
        <v>610281</v>
      </c>
      <c r="BT144" s="56">
        <v>58173</v>
      </c>
      <c r="BU144" s="56">
        <v>160992</v>
      </c>
      <c r="BV144" s="56">
        <v>143150</v>
      </c>
      <c r="BW144" s="56">
        <v>159253</v>
      </c>
      <c r="BX144" s="56">
        <v>48712</v>
      </c>
      <c r="BY144" s="56">
        <v>512107</v>
      </c>
      <c r="BZ144" s="56">
        <v>4081</v>
      </c>
      <c r="CA144" s="56">
        <v>574361</v>
      </c>
      <c r="CB144" s="56">
        <v>0</v>
      </c>
      <c r="CC144" s="56">
        <v>1710</v>
      </c>
      <c r="CD144" s="56">
        <v>446</v>
      </c>
      <c r="CE144" s="56">
        <v>1663</v>
      </c>
      <c r="CF144" s="56">
        <v>625</v>
      </c>
      <c r="CG144" s="56">
        <v>4444</v>
      </c>
      <c r="CH144" s="56">
        <v>4444</v>
      </c>
      <c r="CI144" s="56">
        <v>125</v>
      </c>
      <c r="CJ144" s="56">
        <v>17931</v>
      </c>
      <c r="CK144" s="56">
        <v>1758</v>
      </c>
      <c r="CL144" s="56">
        <v>18588</v>
      </c>
      <c r="CM144" s="56">
        <v>38277</v>
      </c>
      <c r="CN144" s="56">
        <v>1140</v>
      </c>
      <c r="CO144" s="56">
        <v>39542</v>
      </c>
      <c r="CP144" s="56">
        <v>0</v>
      </c>
      <c r="CQ144" s="56">
        <v>144</v>
      </c>
      <c r="CR144" s="56">
        <v>8</v>
      </c>
      <c r="CS144" s="56">
        <v>118</v>
      </c>
      <c r="CT144" s="56">
        <v>270</v>
      </c>
      <c r="CU144" s="56">
        <v>270</v>
      </c>
      <c r="CV144" s="56">
        <v>2797</v>
      </c>
      <c r="CW144" s="56">
        <v>6191</v>
      </c>
      <c r="CX144" s="56">
        <v>3616</v>
      </c>
      <c r="CY144" s="56">
        <v>0</v>
      </c>
      <c r="CZ144" s="56">
        <v>0</v>
      </c>
      <c r="DA144" s="56">
        <v>0</v>
      </c>
      <c r="DB144" s="56">
        <v>7</v>
      </c>
      <c r="DC144" s="56">
        <v>94.9</v>
      </c>
      <c r="DD144" s="56">
        <v>101.9</v>
      </c>
      <c r="DE144" s="56">
        <v>910</v>
      </c>
      <c r="DF144" s="56">
        <v>34548.544000000002</v>
      </c>
      <c r="DG144" s="56">
        <v>584767</v>
      </c>
      <c r="DH144" s="56">
        <v>203520</v>
      </c>
      <c r="DI144" s="56">
        <v>556778</v>
      </c>
      <c r="DJ144" s="56">
        <v>82619</v>
      </c>
      <c r="DK144" s="56">
        <v>1427684</v>
      </c>
      <c r="DL144" s="56">
        <v>18449</v>
      </c>
      <c r="DM144" s="56">
        <v>1293</v>
      </c>
      <c r="DN144" s="56">
        <v>5472</v>
      </c>
      <c r="DO144" s="56">
        <v>25214</v>
      </c>
      <c r="DP144" s="56">
        <v>34710</v>
      </c>
      <c r="DQ144" s="56">
        <v>128966</v>
      </c>
      <c r="DR144" s="56">
        <v>45352</v>
      </c>
      <c r="DS144" s="56">
        <v>10071</v>
      </c>
      <c r="DT144" s="56">
        <v>0</v>
      </c>
      <c r="DU144" s="56">
        <v>0</v>
      </c>
      <c r="DV144" s="56">
        <v>21507</v>
      </c>
      <c r="DW144" s="56">
        <v>9060</v>
      </c>
      <c r="DX144" s="56">
        <v>81.81</v>
      </c>
      <c r="DY144" s="56">
        <v>89.27</v>
      </c>
      <c r="DZ144" s="56">
        <v>94.23</v>
      </c>
      <c r="EA144" s="56" t="s">
        <v>558</v>
      </c>
      <c r="EB144" s="56" t="s">
        <v>558</v>
      </c>
      <c r="EC144" s="56" t="s">
        <v>558</v>
      </c>
      <c r="ED144" s="56">
        <v>49716</v>
      </c>
      <c r="EE144" s="56">
        <v>409</v>
      </c>
      <c r="EF144" s="56">
        <v>1940769</v>
      </c>
      <c r="EG144" s="56">
        <v>0</v>
      </c>
      <c r="EH144" s="56" t="s">
        <v>56</v>
      </c>
      <c r="EI144" s="56">
        <v>31</v>
      </c>
      <c r="EJ144" s="56">
        <v>541408</v>
      </c>
      <c r="EK144" s="56">
        <v>62</v>
      </c>
      <c r="EL144" s="56">
        <v>212</v>
      </c>
      <c r="EM144" s="56">
        <v>3172857.19</v>
      </c>
      <c r="EN144" s="56" t="s">
        <v>558</v>
      </c>
      <c r="EO144" s="56">
        <v>0</v>
      </c>
      <c r="EP144" s="56">
        <v>17493</v>
      </c>
      <c r="EQ144" s="56">
        <v>4684</v>
      </c>
      <c r="ER144" s="56">
        <v>19607</v>
      </c>
      <c r="ES144" s="56">
        <v>4477</v>
      </c>
      <c r="ET144" s="56">
        <v>0</v>
      </c>
      <c r="EU144" s="56">
        <v>6444</v>
      </c>
      <c r="EV144" s="56">
        <v>240</v>
      </c>
      <c r="EW144" s="56">
        <v>1193</v>
      </c>
      <c r="EX144" s="56">
        <v>9500</v>
      </c>
      <c r="EY144" s="56">
        <v>0</v>
      </c>
      <c r="EZ144" s="56">
        <v>9000</v>
      </c>
      <c r="FA144" s="56">
        <v>0</v>
      </c>
      <c r="FB144" s="56">
        <v>0</v>
      </c>
      <c r="FC144" s="56">
        <v>0</v>
      </c>
      <c r="FD144" s="56">
        <v>36130</v>
      </c>
      <c r="FE144" s="56">
        <v>0</v>
      </c>
      <c r="FF144" s="56">
        <v>0</v>
      </c>
      <c r="FG144" s="56">
        <v>108768</v>
      </c>
      <c r="FH144" s="56">
        <v>54468.5</v>
      </c>
      <c r="FI144" s="56">
        <v>87423.370000000024</v>
      </c>
      <c r="FJ144" s="56">
        <v>12352.97</v>
      </c>
      <c r="FK144" s="56">
        <v>161034.57000000004</v>
      </c>
      <c r="FL144" s="56">
        <v>0</v>
      </c>
      <c r="FM144" s="56" t="s">
        <v>558</v>
      </c>
      <c r="FN144" s="56">
        <v>84765.21</v>
      </c>
      <c r="FO144" s="56">
        <v>6362.89</v>
      </c>
      <c r="FP144" s="56">
        <v>23859.83</v>
      </c>
      <c r="FQ144" s="56">
        <v>19913.86</v>
      </c>
      <c r="FR144" s="56">
        <v>31751.06</v>
      </c>
      <c r="FS144" s="56">
        <v>0</v>
      </c>
      <c r="FT144" s="56">
        <v>0</v>
      </c>
      <c r="FU144" s="56">
        <v>131694.93</v>
      </c>
      <c r="FV144" s="56">
        <v>26667.43</v>
      </c>
      <c r="FW144" s="56">
        <v>325015.21000000002</v>
      </c>
      <c r="FX144" s="56" t="s">
        <v>558</v>
      </c>
      <c r="FY144" s="56" t="s">
        <v>558</v>
      </c>
      <c r="FZ144" s="56">
        <v>2849763</v>
      </c>
      <c r="GA144" s="56" t="s">
        <v>558</v>
      </c>
      <c r="GB144" s="56">
        <v>900000</v>
      </c>
      <c r="GC144" s="56">
        <v>164280</v>
      </c>
      <c r="GD144" s="56" t="s">
        <v>558</v>
      </c>
      <c r="GE144" s="56">
        <v>391337</v>
      </c>
      <c r="GF144" s="56" t="s">
        <v>558</v>
      </c>
      <c r="GG144" s="56" t="s">
        <v>558</v>
      </c>
      <c r="GH144" s="56">
        <v>0</v>
      </c>
      <c r="GI144" s="56">
        <v>0</v>
      </c>
      <c r="GJ144" s="56">
        <v>0</v>
      </c>
      <c r="GK144" s="56">
        <v>0</v>
      </c>
      <c r="GL144" s="56">
        <v>0</v>
      </c>
      <c r="GM144" s="56">
        <v>0</v>
      </c>
      <c r="GN144" s="56">
        <v>0</v>
      </c>
      <c r="GO144" s="56">
        <v>0</v>
      </c>
      <c r="GP144" s="56">
        <v>0</v>
      </c>
      <c r="GQ144" s="56" t="s">
        <v>558</v>
      </c>
      <c r="GR144" s="56" t="s">
        <v>558</v>
      </c>
      <c r="GS144" s="56">
        <v>0</v>
      </c>
      <c r="GT144" s="56">
        <v>0</v>
      </c>
      <c r="GU144" s="56">
        <v>0</v>
      </c>
      <c r="GV144" s="56" t="s">
        <v>7582</v>
      </c>
      <c r="GW144" s="56">
        <v>36</v>
      </c>
      <c r="GX144" s="56">
        <v>0</v>
      </c>
      <c r="GY144" s="56">
        <v>36</v>
      </c>
      <c r="GZ144" s="56">
        <v>0</v>
      </c>
      <c r="HA144" s="56">
        <v>0</v>
      </c>
      <c r="HB144" s="56">
        <v>0</v>
      </c>
      <c r="HD144" s="56">
        <f t="shared" si="6"/>
        <v>39542</v>
      </c>
      <c r="HE144" s="56">
        <f t="shared" si="7"/>
        <v>270</v>
      </c>
      <c r="HF144" s="56">
        <f t="shared" si="8"/>
        <v>25214</v>
      </c>
    </row>
    <row r="145" spans="1:214" ht="12.75" customHeight="1" x14ac:dyDescent="0.3">
      <c r="A145" s="56" t="s">
        <v>367</v>
      </c>
      <c r="B145" s="56">
        <v>3</v>
      </c>
      <c r="C145" s="56" t="s">
        <v>368</v>
      </c>
      <c r="D145" s="56" t="s">
        <v>3807</v>
      </c>
      <c r="E145" s="56" t="s">
        <v>949</v>
      </c>
      <c r="F145" s="56" t="s">
        <v>907</v>
      </c>
      <c r="G145" s="56">
        <v>23</v>
      </c>
      <c r="H145" s="56">
        <v>0</v>
      </c>
      <c r="I145" s="56" t="s">
        <v>6841</v>
      </c>
      <c r="J145" s="56" t="s">
        <v>39</v>
      </c>
      <c r="L145" s="56" t="s">
        <v>326</v>
      </c>
      <c r="M145" s="56">
        <v>0</v>
      </c>
      <c r="N145" s="56">
        <v>3</v>
      </c>
      <c r="O145" s="56">
        <v>3</v>
      </c>
      <c r="P145" s="56">
        <v>3</v>
      </c>
      <c r="Q145" s="56">
        <v>5</v>
      </c>
      <c r="R145" s="56">
        <v>0</v>
      </c>
      <c r="S145" s="56">
        <v>5</v>
      </c>
      <c r="T145" s="56">
        <v>7</v>
      </c>
      <c r="U145" s="56">
        <v>9</v>
      </c>
      <c r="V145" s="56">
        <v>5</v>
      </c>
      <c r="W145" s="56">
        <v>10</v>
      </c>
      <c r="X145" s="56">
        <v>3</v>
      </c>
      <c r="Y145" s="56">
        <v>0</v>
      </c>
      <c r="Z145" s="56">
        <v>10</v>
      </c>
      <c r="AA145" s="56">
        <v>63</v>
      </c>
      <c r="AB145" s="56">
        <v>0</v>
      </c>
      <c r="AC145" s="56">
        <v>0</v>
      </c>
      <c r="AD145" s="56">
        <v>0</v>
      </c>
      <c r="AE145" s="56">
        <v>0</v>
      </c>
      <c r="AF145" s="56">
        <v>0</v>
      </c>
      <c r="AG145" s="56">
        <v>0</v>
      </c>
      <c r="AH145" s="56">
        <v>0</v>
      </c>
      <c r="AI145" s="56">
        <v>0</v>
      </c>
      <c r="AJ145" s="56">
        <v>0</v>
      </c>
      <c r="AK145" s="56">
        <v>0</v>
      </c>
      <c r="AL145" s="56">
        <v>0</v>
      </c>
      <c r="AM145" s="56">
        <v>0</v>
      </c>
      <c r="AN145" s="56">
        <v>0</v>
      </c>
      <c r="AO145" s="56">
        <v>0</v>
      </c>
      <c r="AP145" s="56">
        <v>0</v>
      </c>
      <c r="AQ145" s="56">
        <v>0</v>
      </c>
      <c r="AR145" s="56">
        <v>3</v>
      </c>
      <c r="AS145" s="56">
        <v>3</v>
      </c>
      <c r="AT145" s="56">
        <v>3</v>
      </c>
      <c r="AU145" s="56">
        <v>5</v>
      </c>
      <c r="AV145" s="56">
        <v>0</v>
      </c>
      <c r="AW145" s="56">
        <v>5</v>
      </c>
      <c r="AX145" s="56">
        <v>7</v>
      </c>
      <c r="AY145" s="56">
        <v>9</v>
      </c>
      <c r="AZ145" s="56">
        <v>5</v>
      </c>
      <c r="BA145" s="56">
        <v>10</v>
      </c>
      <c r="BB145" s="56">
        <v>3</v>
      </c>
      <c r="BC145" s="56">
        <v>0</v>
      </c>
      <c r="BD145" s="56">
        <v>10</v>
      </c>
      <c r="BE145" s="56">
        <v>63</v>
      </c>
      <c r="BF145" s="56">
        <v>1</v>
      </c>
      <c r="BG145" s="56">
        <v>0</v>
      </c>
      <c r="BH145" s="56">
        <v>0</v>
      </c>
      <c r="BI145" s="56">
        <v>0</v>
      </c>
      <c r="BJ145" s="56" t="s">
        <v>2731</v>
      </c>
      <c r="BK145" s="56">
        <v>281684</v>
      </c>
      <c r="BL145" s="56" t="s">
        <v>2731</v>
      </c>
      <c r="BM145" s="56">
        <v>238069</v>
      </c>
      <c r="BN145" s="56">
        <v>493</v>
      </c>
      <c r="BO145" s="56">
        <v>838372</v>
      </c>
      <c r="BP145" s="56">
        <v>215383</v>
      </c>
      <c r="BQ145" s="56">
        <v>58</v>
      </c>
      <c r="BR145" s="56">
        <v>162752</v>
      </c>
      <c r="BS145" s="56">
        <v>865020</v>
      </c>
      <c r="BT145" s="56">
        <v>27093</v>
      </c>
      <c r="BU145" s="56">
        <v>295638</v>
      </c>
      <c r="BV145" s="56">
        <v>213074</v>
      </c>
      <c r="BW145" s="56">
        <v>235492</v>
      </c>
      <c r="BX145" s="56">
        <v>71167</v>
      </c>
      <c r="BY145" s="56">
        <v>815371</v>
      </c>
      <c r="BZ145" s="56">
        <v>25495</v>
      </c>
      <c r="CA145" s="56">
        <v>867959</v>
      </c>
      <c r="CB145" s="56">
        <v>96</v>
      </c>
      <c r="CC145" s="56">
        <v>36861</v>
      </c>
      <c r="CD145" s="56">
        <v>16175</v>
      </c>
      <c r="CE145" s="56">
        <v>37229</v>
      </c>
      <c r="CF145" s="56">
        <v>6412</v>
      </c>
      <c r="CG145" s="56">
        <v>96677</v>
      </c>
      <c r="CH145" s="56">
        <v>96773</v>
      </c>
      <c r="CI145" s="56">
        <v>0</v>
      </c>
      <c r="CJ145" s="56">
        <v>18864</v>
      </c>
      <c r="CK145" s="56">
        <v>5732</v>
      </c>
      <c r="CL145" s="56">
        <v>18288</v>
      </c>
      <c r="CM145" s="56">
        <v>42884</v>
      </c>
      <c r="CN145" s="56">
        <v>0</v>
      </c>
      <c r="CO145" s="56">
        <v>42884</v>
      </c>
      <c r="CP145" s="56">
        <v>0</v>
      </c>
      <c r="CQ145" s="56">
        <v>2611</v>
      </c>
      <c r="CR145" s="56">
        <v>733</v>
      </c>
      <c r="CS145" s="56">
        <v>1069</v>
      </c>
      <c r="CT145" s="56">
        <v>4413</v>
      </c>
      <c r="CU145" s="56">
        <v>4413</v>
      </c>
      <c r="CV145" s="56">
        <v>10358</v>
      </c>
      <c r="CW145" s="56">
        <v>5170</v>
      </c>
      <c r="CX145" s="56">
        <v>6008</v>
      </c>
      <c r="CY145" s="56">
        <v>0</v>
      </c>
      <c r="CZ145" s="56">
        <v>0</v>
      </c>
      <c r="DA145" s="56">
        <v>600</v>
      </c>
      <c r="DB145" s="56">
        <v>25</v>
      </c>
      <c r="DC145" s="56">
        <v>170</v>
      </c>
      <c r="DD145" s="56">
        <v>195</v>
      </c>
      <c r="DE145" s="56">
        <v>325</v>
      </c>
      <c r="DF145" s="56">
        <v>13544</v>
      </c>
      <c r="DG145" s="56">
        <v>1113787</v>
      </c>
      <c r="DH145" s="56">
        <v>443089</v>
      </c>
      <c r="DI145" s="56">
        <v>889292</v>
      </c>
      <c r="DJ145" s="56">
        <v>146394</v>
      </c>
      <c r="DK145" s="56">
        <v>2592562</v>
      </c>
      <c r="DL145" s="56">
        <v>66309</v>
      </c>
      <c r="DM145" s="56">
        <v>11661</v>
      </c>
      <c r="DN145" s="56">
        <v>14866</v>
      </c>
      <c r="DO145" s="56">
        <v>92836</v>
      </c>
      <c r="DP145" s="56">
        <v>15189</v>
      </c>
      <c r="DQ145" s="56">
        <v>182952</v>
      </c>
      <c r="DR145" s="56">
        <v>34844</v>
      </c>
      <c r="DS145" s="56">
        <v>0</v>
      </c>
      <c r="DT145" s="56">
        <v>0</v>
      </c>
      <c r="DU145" s="56">
        <v>0</v>
      </c>
      <c r="DV145" s="56">
        <v>183372</v>
      </c>
      <c r="DW145" s="56">
        <v>76744</v>
      </c>
      <c r="DX145" s="56">
        <v>57</v>
      </c>
      <c r="DY145" s="56">
        <v>76</v>
      </c>
      <c r="DZ145" s="56">
        <v>85</v>
      </c>
      <c r="EA145" s="56">
        <v>446995</v>
      </c>
      <c r="EB145" s="56" t="s">
        <v>558</v>
      </c>
      <c r="EC145" s="56" t="s">
        <v>778</v>
      </c>
      <c r="ED145" s="56">
        <v>122718</v>
      </c>
      <c r="EE145" s="56">
        <v>437</v>
      </c>
      <c r="EF145" s="56">
        <v>2545137</v>
      </c>
      <c r="EG145" s="56" t="s">
        <v>558</v>
      </c>
      <c r="EH145" s="56" t="s">
        <v>56</v>
      </c>
      <c r="EI145" s="56">
        <v>54</v>
      </c>
      <c r="EJ145" s="56">
        <v>997000</v>
      </c>
      <c r="EK145" s="56">
        <v>229</v>
      </c>
      <c r="EL145" s="56">
        <v>168</v>
      </c>
      <c r="EM145" s="56">
        <v>5171618</v>
      </c>
      <c r="EN145" s="56">
        <v>943379</v>
      </c>
      <c r="EO145" s="56">
        <v>4270</v>
      </c>
      <c r="EP145" s="56">
        <v>214477</v>
      </c>
      <c r="EQ145" s="56">
        <v>126773</v>
      </c>
      <c r="ER145" s="56">
        <v>139544</v>
      </c>
      <c r="ES145" s="56">
        <v>28886</v>
      </c>
      <c r="ET145" s="56">
        <v>27964</v>
      </c>
      <c r="EU145" s="56">
        <v>84918</v>
      </c>
      <c r="EV145" s="56">
        <v>3000</v>
      </c>
      <c r="EW145" s="56">
        <v>17018</v>
      </c>
      <c r="EX145" s="56">
        <v>5504</v>
      </c>
      <c r="EY145" s="56">
        <v>13650</v>
      </c>
      <c r="EZ145" s="56">
        <v>25560</v>
      </c>
      <c r="FA145" s="56">
        <v>0</v>
      </c>
      <c r="FB145" s="56">
        <v>0</v>
      </c>
      <c r="FC145" s="56">
        <v>0</v>
      </c>
      <c r="FD145" s="56">
        <v>43302</v>
      </c>
      <c r="FE145" s="56">
        <v>50828</v>
      </c>
      <c r="FF145" s="56">
        <v>446</v>
      </c>
      <c r="FG145" s="56">
        <v>786140</v>
      </c>
      <c r="FH145" s="56">
        <v>461837</v>
      </c>
      <c r="FI145" s="56">
        <v>195000</v>
      </c>
      <c r="FJ145" s="56">
        <v>157297</v>
      </c>
      <c r="FK145" s="56">
        <v>0</v>
      </c>
      <c r="FL145" s="56">
        <v>59721</v>
      </c>
      <c r="FM145" s="56">
        <v>7774992</v>
      </c>
      <c r="FN145" s="56">
        <v>75779</v>
      </c>
      <c r="FO145" s="56">
        <v>18268</v>
      </c>
      <c r="FP145" s="56">
        <v>314739</v>
      </c>
      <c r="FQ145" s="56">
        <v>35660</v>
      </c>
      <c r="FR145" s="56">
        <v>0</v>
      </c>
      <c r="FS145" s="56">
        <v>35</v>
      </c>
      <c r="FT145" s="56">
        <v>87700</v>
      </c>
      <c r="FU145" s="56">
        <v>144154</v>
      </c>
      <c r="FV145" s="56">
        <v>5200</v>
      </c>
      <c r="FW145" s="56">
        <v>681535</v>
      </c>
      <c r="FX145" s="56">
        <v>7093457</v>
      </c>
      <c r="FY145" s="56" t="s">
        <v>558</v>
      </c>
      <c r="FZ145" s="56">
        <v>5326766</v>
      </c>
      <c r="GA145" s="56">
        <v>971680</v>
      </c>
      <c r="GB145" s="56">
        <v>800000</v>
      </c>
      <c r="GC145" s="56">
        <v>873855</v>
      </c>
      <c r="GD145" s="56">
        <v>7972301</v>
      </c>
      <c r="GE145" s="56" t="s">
        <v>558</v>
      </c>
      <c r="GF145" s="56" t="s">
        <v>558</v>
      </c>
      <c r="GG145" s="56" t="s">
        <v>558</v>
      </c>
      <c r="GH145" s="56">
        <v>0</v>
      </c>
      <c r="GI145" s="56">
        <v>70000</v>
      </c>
      <c r="GJ145" s="56">
        <v>0</v>
      </c>
      <c r="GK145" s="56">
        <v>0</v>
      </c>
      <c r="GL145" s="56">
        <v>0</v>
      </c>
      <c r="GM145" s="56">
        <v>0</v>
      </c>
      <c r="GN145" s="56">
        <v>70000</v>
      </c>
      <c r="GO145" s="56" t="s">
        <v>558</v>
      </c>
      <c r="GP145" s="56" t="s">
        <v>6914</v>
      </c>
      <c r="GQ145" s="56" t="s">
        <v>558</v>
      </c>
      <c r="GR145" s="56" t="s">
        <v>7583</v>
      </c>
      <c r="GS145" s="56" t="s">
        <v>558</v>
      </c>
      <c r="GT145" s="56" t="s">
        <v>558</v>
      </c>
      <c r="GU145" s="56" t="s">
        <v>558</v>
      </c>
      <c r="GV145" s="56" t="s">
        <v>558</v>
      </c>
      <c r="GW145" s="56">
        <v>63</v>
      </c>
      <c r="GX145" s="56">
        <v>0</v>
      </c>
      <c r="GY145" s="56">
        <v>0</v>
      </c>
      <c r="GZ145" s="56">
        <v>10</v>
      </c>
      <c r="HA145" s="56">
        <v>53</v>
      </c>
      <c r="HB145" s="56">
        <v>0</v>
      </c>
      <c r="HD145" s="56">
        <f t="shared" si="6"/>
        <v>42884</v>
      </c>
      <c r="HE145" s="56">
        <f t="shared" si="7"/>
        <v>4413</v>
      </c>
      <c r="HF145" s="56">
        <f t="shared" si="8"/>
        <v>92836</v>
      </c>
    </row>
    <row r="146" spans="1:214" ht="12.75" customHeight="1" x14ac:dyDescent="0.3">
      <c r="A146" s="56" t="s">
        <v>367</v>
      </c>
      <c r="B146" s="56">
        <v>4</v>
      </c>
      <c r="C146" s="56" t="s">
        <v>368</v>
      </c>
      <c r="D146" s="56" t="s">
        <v>3808</v>
      </c>
      <c r="E146" s="56" t="s">
        <v>2471</v>
      </c>
      <c r="F146" s="56" t="s">
        <v>907</v>
      </c>
      <c r="G146" s="56">
        <v>65</v>
      </c>
      <c r="H146" s="56">
        <v>0</v>
      </c>
      <c r="I146" s="56" t="s">
        <v>6841</v>
      </c>
      <c r="J146" s="56" t="s">
        <v>39</v>
      </c>
      <c r="L146" s="56" t="s">
        <v>328</v>
      </c>
      <c r="M146" s="56">
        <v>6</v>
      </c>
      <c r="N146" s="56">
        <v>0</v>
      </c>
      <c r="O146" s="56">
        <v>7</v>
      </c>
      <c r="P146" s="56">
        <v>1</v>
      </c>
      <c r="Q146" s="56">
        <v>3</v>
      </c>
      <c r="R146" s="56">
        <v>5</v>
      </c>
      <c r="S146" s="56">
        <v>0</v>
      </c>
      <c r="T146" s="56">
        <v>9</v>
      </c>
      <c r="U146" s="56">
        <v>1</v>
      </c>
      <c r="V146" s="56">
        <v>6</v>
      </c>
      <c r="W146" s="56">
        <v>5</v>
      </c>
      <c r="X146" s="56">
        <v>0</v>
      </c>
      <c r="Y146" s="56">
        <v>0</v>
      </c>
      <c r="Z146" s="56">
        <v>0</v>
      </c>
      <c r="AA146" s="56">
        <v>43</v>
      </c>
      <c r="AB146" s="56">
        <v>0</v>
      </c>
      <c r="AC146" s="56">
        <v>0</v>
      </c>
      <c r="AD146" s="56">
        <v>0</v>
      </c>
      <c r="AE146" s="56">
        <v>0</v>
      </c>
      <c r="AF146" s="56">
        <v>0</v>
      </c>
      <c r="AG146" s="56">
        <v>0</v>
      </c>
      <c r="AH146" s="56">
        <v>0</v>
      </c>
      <c r="AI146" s="56">
        <v>0</v>
      </c>
      <c r="AJ146" s="56">
        <v>0</v>
      </c>
      <c r="AK146" s="56">
        <v>0</v>
      </c>
      <c r="AL146" s="56">
        <v>0</v>
      </c>
      <c r="AM146" s="56">
        <v>0</v>
      </c>
      <c r="AN146" s="56">
        <v>0</v>
      </c>
      <c r="AO146" s="56">
        <v>0</v>
      </c>
      <c r="AP146" s="56">
        <v>0</v>
      </c>
      <c r="AQ146" s="56">
        <v>6</v>
      </c>
      <c r="AR146" s="56">
        <v>0</v>
      </c>
      <c r="AS146" s="56">
        <v>7</v>
      </c>
      <c r="AT146" s="56">
        <v>1</v>
      </c>
      <c r="AU146" s="56">
        <v>3</v>
      </c>
      <c r="AV146" s="56">
        <v>5</v>
      </c>
      <c r="AW146" s="56">
        <v>0</v>
      </c>
      <c r="AX146" s="56">
        <v>9</v>
      </c>
      <c r="AY146" s="56">
        <v>1</v>
      </c>
      <c r="AZ146" s="56">
        <v>6</v>
      </c>
      <c r="BA146" s="56">
        <v>5</v>
      </c>
      <c r="BB146" s="56">
        <v>0</v>
      </c>
      <c r="BC146" s="56">
        <v>0</v>
      </c>
      <c r="BD146" s="56">
        <v>0</v>
      </c>
      <c r="BE146" s="56">
        <v>43</v>
      </c>
      <c r="BF146" s="56">
        <v>0.80407763423743339</v>
      </c>
      <c r="BG146" s="56">
        <v>0.19592236576256658</v>
      </c>
      <c r="BH146" s="56">
        <v>0</v>
      </c>
      <c r="BI146" s="56">
        <v>0</v>
      </c>
      <c r="BJ146" s="56" t="s">
        <v>7584</v>
      </c>
      <c r="BK146" s="56">
        <v>422482</v>
      </c>
      <c r="BL146" s="56" t="s">
        <v>7584</v>
      </c>
      <c r="BM146" s="56">
        <v>562769</v>
      </c>
      <c r="BN146" s="56">
        <v>345</v>
      </c>
      <c r="BO146" s="56">
        <v>823603</v>
      </c>
      <c r="BP146" s="56">
        <v>181344</v>
      </c>
      <c r="BQ146" s="56">
        <v>43</v>
      </c>
      <c r="BR146" s="56" t="s">
        <v>558</v>
      </c>
      <c r="BS146" s="56">
        <v>806621</v>
      </c>
      <c r="BT146" s="56">
        <v>36604</v>
      </c>
      <c r="BU146" s="56">
        <v>186653</v>
      </c>
      <c r="BV146" s="56">
        <v>282884</v>
      </c>
      <c r="BW146" s="56">
        <v>196720</v>
      </c>
      <c r="BX146" s="56">
        <v>55662</v>
      </c>
      <c r="BY146" s="56">
        <v>721919</v>
      </c>
      <c r="BZ146" s="56">
        <v>23052</v>
      </c>
      <c r="CA146" s="56">
        <v>781575</v>
      </c>
      <c r="CB146" s="56">
        <v>729</v>
      </c>
      <c r="CC146" s="56">
        <v>25696</v>
      </c>
      <c r="CD146" s="56">
        <v>13566</v>
      </c>
      <c r="CE146" s="56">
        <v>33363</v>
      </c>
      <c r="CF146" s="56">
        <v>6154</v>
      </c>
      <c r="CG146" s="56">
        <v>78779</v>
      </c>
      <c r="CH146" s="56">
        <v>79508</v>
      </c>
      <c r="CI146" s="56">
        <v>218</v>
      </c>
      <c r="CJ146" s="56">
        <v>14457</v>
      </c>
      <c r="CK146" s="56" t="s">
        <v>7585</v>
      </c>
      <c r="CL146" s="56">
        <v>33118</v>
      </c>
      <c r="CM146" s="56">
        <v>47575</v>
      </c>
      <c r="CN146" s="56">
        <v>2133</v>
      </c>
      <c r="CO146" s="56">
        <v>49926</v>
      </c>
      <c r="CP146" s="56">
        <v>0</v>
      </c>
      <c r="CQ146" s="56">
        <v>1219</v>
      </c>
      <c r="CR146" s="56" t="s">
        <v>7586</v>
      </c>
      <c r="CS146" s="56">
        <v>3642</v>
      </c>
      <c r="CT146" s="56">
        <v>4861</v>
      </c>
      <c r="CU146" s="56">
        <v>4861</v>
      </c>
      <c r="CV146" s="56">
        <v>16254</v>
      </c>
      <c r="CW146" s="56">
        <v>422</v>
      </c>
      <c r="CX146" s="56">
        <v>2507</v>
      </c>
      <c r="CY146" s="56">
        <v>2236533</v>
      </c>
      <c r="CZ146" s="56">
        <v>0</v>
      </c>
      <c r="DA146" s="56">
        <v>134</v>
      </c>
      <c r="DB146" s="56">
        <v>19.8</v>
      </c>
      <c r="DC146" s="56">
        <v>136.1</v>
      </c>
      <c r="DD146" s="56">
        <v>155.9</v>
      </c>
      <c r="DE146" s="56">
        <v>1119</v>
      </c>
      <c r="DF146" s="56">
        <v>34341</v>
      </c>
      <c r="DG146" s="56">
        <v>808381</v>
      </c>
      <c r="DH146" s="56">
        <v>486181</v>
      </c>
      <c r="DI146" s="56">
        <v>931219</v>
      </c>
      <c r="DJ146" s="56">
        <v>174991</v>
      </c>
      <c r="DK146" s="56">
        <v>2400772</v>
      </c>
      <c r="DL146" s="56">
        <v>23503</v>
      </c>
      <c r="DM146" s="56" t="s">
        <v>7587</v>
      </c>
      <c r="DN146" s="56">
        <v>45397</v>
      </c>
      <c r="DO146" s="56">
        <v>68900</v>
      </c>
      <c r="DP146" s="56">
        <v>75503</v>
      </c>
      <c r="DQ146" s="56">
        <v>67797</v>
      </c>
      <c r="DR146" s="56">
        <v>42747</v>
      </c>
      <c r="DS146" s="56">
        <v>53942</v>
      </c>
      <c r="DT146" s="56">
        <v>0</v>
      </c>
      <c r="DU146" s="56">
        <v>297</v>
      </c>
      <c r="DV146" s="56">
        <v>172011</v>
      </c>
      <c r="DW146" s="56">
        <v>109663</v>
      </c>
      <c r="DX146" s="56">
        <v>67</v>
      </c>
      <c r="DY146" s="56">
        <v>81</v>
      </c>
      <c r="DZ146" s="56">
        <v>89</v>
      </c>
      <c r="EA146" s="56" t="s">
        <v>558</v>
      </c>
      <c r="EB146" s="56" t="s">
        <v>558</v>
      </c>
      <c r="EC146" s="56" t="s">
        <v>558</v>
      </c>
      <c r="ED146" s="56">
        <v>82699</v>
      </c>
      <c r="EE146" s="56">
        <v>1005</v>
      </c>
      <c r="EF146" s="56">
        <v>2462330</v>
      </c>
      <c r="EG146" s="56" t="s">
        <v>558</v>
      </c>
      <c r="EH146" s="56" t="s">
        <v>56</v>
      </c>
      <c r="EI146" s="56">
        <v>23</v>
      </c>
      <c r="EJ146" s="56">
        <v>3746384</v>
      </c>
      <c r="EK146" s="56">
        <v>424</v>
      </c>
      <c r="EL146" s="56">
        <v>144</v>
      </c>
      <c r="EM146" s="56">
        <v>4712592</v>
      </c>
      <c r="EN146" s="56">
        <v>63379</v>
      </c>
      <c r="EO146" s="56">
        <v>542159</v>
      </c>
      <c r="EP146" s="56" t="s">
        <v>3622</v>
      </c>
      <c r="EQ146" s="56" t="s">
        <v>3622</v>
      </c>
      <c r="ER146" s="56" t="s">
        <v>3622</v>
      </c>
      <c r="ES146" s="56" t="s">
        <v>3622</v>
      </c>
      <c r="ET146" s="56">
        <v>32604</v>
      </c>
      <c r="EU146" s="56">
        <v>46568</v>
      </c>
      <c r="EV146" s="56" t="s">
        <v>6910</v>
      </c>
      <c r="EW146" s="56">
        <v>85297</v>
      </c>
      <c r="EX146" s="56">
        <v>43278</v>
      </c>
      <c r="EY146" s="56">
        <v>5763</v>
      </c>
      <c r="EZ146" s="56" t="s">
        <v>6896</v>
      </c>
      <c r="FA146" s="56" t="s">
        <v>3600</v>
      </c>
      <c r="FB146" s="56">
        <v>0</v>
      </c>
      <c r="FC146" s="56">
        <v>0</v>
      </c>
      <c r="FD146" s="56">
        <v>98474</v>
      </c>
      <c r="FE146" s="56">
        <v>0</v>
      </c>
      <c r="FF146" s="56">
        <v>0</v>
      </c>
      <c r="FG146" s="56">
        <v>854143</v>
      </c>
      <c r="FH146" s="56">
        <v>200135</v>
      </c>
      <c r="FI146" s="56">
        <v>218657</v>
      </c>
      <c r="FJ146" s="56">
        <v>53982</v>
      </c>
      <c r="FK146" s="56">
        <v>0</v>
      </c>
      <c r="FL146" s="56">
        <v>2454800</v>
      </c>
      <c r="FM146" s="56">
        <v>8557688</v>
      </c>
      <c r="FN146" s="56">
        <v>129824</v>
      </c>
      <c r="FO146" s="56">
        <v>74429</v>
      </c>
      <c r="FP146" s="56">
        <v>52</v>
      </c>
      <c r="FQ146" s="56">
        <v>123603</v>
      </c>
      <c r="FR146" s="56">
        <v>73147</v>
      </c>
      <c r="FS146" s="56">
        <v>0</v>
      </c>
      <c r="FT146" s="56">
        <v>0</v>
      </c>
      <c r="FU146" s="56">
        <v>231257</v>
      </c>
      <c r="FV146" s="56">
        <v>3798</v>
      </c>
      <c r="FW146" s="56">
        <v>636110</v>
      </c>
      <c r="FX146" s="56">
        <v>7921578</v>
      </c>
      <c r="FY146" s="56" t="s">
        <v>558</v>
      </c>
      <c r="FZ146" s="56">
        <v>4816900</v>
      </c>
      <c r="GA146" s="56">
        <v>36200</v>
      </c>
      <c r="GB146" s="56">
        <v>1073800</v>
      </c>
      <c r="GC146" s="56">
        <v>2872903</v>
      </c>
      <c r="GD146" s="56">
        <v>8799803</v>
      </c>
      <c r="GE146" s="56">
        <v>705200</v>
      </c>
      <c r="GF146" s="56">
        <v>8094603</v>
      </c>
      <c r="GG146" s="56" t="s">
        <v>558</v>
      </c>
      <c r="GH146" s="56" t="s">
        <v>558</v>
      </c>
      <c r="GI146" s="56" t="s">
        <v>558</v>
      </c>
      <c r="GJ146" s="56" t="s">
        <v>558</v>
      </c>
      <c r="GK146" s="56" t="s">
        <v>558</v>
      </c>
      <c r="GL146" s="56" t="s">
        <v>558</v>
      </c>
      <c r="GM146" s="56" t="s">
        <v>558</v>
      </c>
      <c r="GN146" s="56" t="s">
        <v>558</v>
      </c>
      <c r="GO146" s="56" t="s">
        <v>7588</v>
      </c>
      <c r="GP146" s="56" t="s">
        <v>3597</v>
      </c>
      <c r="GQ146" s="56" t="s">
        <v>7589</v>
      </c>
      <c r="GR146" s="56" t="s">
        <v>558</v>
      </c>
      <c r="GS146" s="56" t="s">
        <v>558</v>
      </c>
      <c r="GT146" s="56" t="s">
        <v>558</v>
      </c>
      <c r="GU146" s="56" t="s">
        <v>3597</v>
      </c>
      <c r="GV146" s="56" t="s">
        <v>7590</v>
      </c>
      <c r="GW146" s="56">
        <v>43</v>
      </c>
      <c r="GX146" s="56">
        <v>0</v>
      </c>
      <c r="GY146" s="56">
        <v>43</v>
      </c>
      <c r="GZ146" s="56">
        <v>0</v>
      </c>
      <c r="HA146" s="56">
        <v>0</v>
      </c>
      <c r="HB146" s="56">
        <v>0</v>
      </c>
      <c r="HD146" s="56" t="str">
        <f t="shared" si="6"/>
        <v>..</v>
      </c>
      <c r="HE146" s="56" t="str">
        <f t="shared" si="7"/>
        <v>..</v>
      </c>
      <c r="HF146" s="56" t="str">
        <f t="shared" si="8"/>
        <v>..</v>
      </c>
    </row>
    <row r="147" spans="1:214" ht="12.75" customHeight="1" x14ac:dyDescent="0.3">
      <c r="A147" s="56" t="s">
        <v>367</v>
      </c>
      <c r="B147" s="56">
        <v>5</v>
      </c>
      <c r="C147" s="56" t="s">
        <v>368</v>
      </c>
      <c r="D147" s="56" t="s">
        <v>3809</v>
      </c>
      <c r="E147" s="56" t="s">
        <v>950</v>
      </c>
      <c r="F147" s="56" t="s">
        <v>907</v>
      </c>
      <c r="G147" s="56">
        <v>45</v>
      </c>
      <c r="H147" s="56">
        <v>0</v>
      </c>
      <c r="I147" s="56" t="s">
        <v>6841</v>
      </c>
      <c r="J147" s="56" t="s">
        <v>39</v>
      </c>
      <c r="L147" s="56" t="s">
        <v>729</v>
      </c>
      <c r="M147" s="56">
        <v>0</v>
      </c>
      <c r="N147" s="56">
        <v>0</v>
      </c>
      <c r="O147" s="56">
        <v>0</v>
      </c>
      <c r="P147" s="56">
        <v>3</v>
      </c>
      <c r="Q147" s="56">
        <v>3</v>
      </c>
      <c r="R147" s="56">
        <v>2</v>
      </c>
      <c r="S147" s="56">
        <v>5</v>
      </c>
      <c r="T147" s="56">
        <v>6</v>
      </c>
      <c r="U147" s="56">
        <v>4</v>
      </c>
      <c r="V147" s="56">
        <v>6</v>
      </c>
      <c r="W147" s="56">
        <v>3</v>
      </c>
      <c r="X147" s="56">
        <v>1</v>
      </c>
      <c r="Y147" s="56">
        <v>0</v>
      </c>
      <c r="Z147" s="56">
        <v>0</v>
      </c>
      <c r="AA147" s="56">
        <v>33</v>
      </c>
      <c r="AB147" s="56">
        <v>0</v>
      </c>
      <c r="AC147" s="56">
        <v>0</v>
      </c>
      <c r="AD147" s="56">
        <v>0</v>
      </c>
      <c r="AE147" s="56">
        <v>0</v>
      </c>
      <c r="AF147" s="56">
        <v>0</v>
      </c>
      <c r="AG147" s="56">
        <v>0</v>
      </c>
      <c r="AH147" s="56">
        <v>0</v>
      </c>
      <c r="AI147" s="56">
        <v>0</v>
      </c>
      <c r="AJ147" s="56">
        <v>0</v>
      </c>
      <c r="AK147" s="56">
        <v>0</v>
      </c>
      <c r="AL147" s="56">
        <v>0</v>
      </c>
      <c r="AM147" s="56">
        <v>0</v>
      </c>
      <c r="AN147" s="56">
        <v>0</v>
      </c>
      <c r="AO147" s="56">
        <v>0</v>
      </c>
      <c r="AP147" s="56">
        <v>0</v>
      </c>
      <c r="AQ147" s="56">
        <v>0</v>
      </c>
      <c r="AR147" s="56">
        <v>0</v>
      </c>
      <c r="AS147" s="56">
        <v>0</v>
      </c>
      <c r="AT147" s="56">
        <v>3</v>
      </c>
      <c r="AU147" s="56">
        <v>3</v>
      </c>
      <c r="AV147" s="56">
        <v>2</v>
      </c>
      <c r="AW147" s="56">
        <v>5</v>
      </c>
      <c r="AX147" s="56">
        <v>6</v>
      </c>
      <c r="AY147" s="56">
        <v>4</v>
      </c>
      <c r="AZ147" s="56">
        <v>6</v>
      </c>
      <c r="BA147" s="56">
        <v>3</v>
      </c>
      <c r="BB147" s="56">
        <v>1</v>
      </c>
      <c r="BC147" s="56">
        <v>0</v>
      </c>
      <c r="BD147" s="56">
        <v>0</v>
      </c>
      <c r="BE147" s="56">
        <v>33</v>
      </c>
      <c r="BF147" s="56">
        <v>1</v>
      </c>
      <c r="BG147" s="56">
        <v>0</v>
      </c>
      <c r="BH147" s="56">
        <v>2</v>
      </c>
      <c r="BI147" s="56">
        <v>0</v>
      </c>
      <c r="BJ147" s="56" t="s">
        <v>3046</v>
      </c>
      <c r="BK147" s="56">
        <v>328226</v>
      </c>
      <c r="BL147" s="56" t="s">
        <v>3046</v>
      </c>
      <c r="BM147" s="56">
        <v>296622</v>
      </c>
      <c r="BN147" s="56">
        <v>215</v>
      </c>
      <c r="BO147" s="56">
        <v>383557</v>
      </c>
      <c r="BP147" s="56">
        <v>120144</v>
      </c>
      <c r="BQ147" s="56">
        <v>32</v>
      </c>
      <c r="BR147" s="56">
        <v>164254</v>
      </c>
      <c r="BS147" s="56">
        <v>582187</v>
      </c>
      <c r="BT147" s="56">
        <v>19295</v>
      </c>
      <c r="BU147" s="56">
        <v>161891</v>
      </c>
      <c r="BV147" s="56">
        <v>189438</v>
      </c>
      <c r="BW147" s="56">
        <v>120324</v>
      </c>
      <c r="BX147" s="56">
        <v>22567</v>
      </c>
      <c r="BY147" s="56">
        <v>494220</v>
      </c>
      <c r="BZ147" s="56">
        <v>73923</v>
      </c>
      <c r="CA147" s="56">
        <v>587438</v>
      </c>
      <c r="CB147" s="56">
        <v>271</v>
      </c>
      <c r="CC147" s="56">
        <v>27612</v>
      </c>
      <c r="CD147" s="56">
        <v>14983</v>
      </c>
      <c r="CE147" s="56">
        <v>22370</v>
      </c>
      <c r="CF147" s="56">
        <v>3344</v>
      </c>
      <c r="CG147" s="56">
        <v>68309</v>
      </c>
      <c r="CH147" s="56">
        <v>68580</v>
      </c>
      <c r="CI147" s="56">
        <v>40</v>
      </c>
      <c r="CJ147" s="56">
        <v>14486</v>
      </c>
      <c r="CK147" s="56">
        <v>2324</v>
      </c>
      <c r="CL147" s="56">
        <v>13331</v>
      </c>
      <c r="CM147" s="56">
        <v>30141</v>
      </c>
      <c r="CN147" s="56">
        <v>2215</v>
      </c>
      <c r="CO147" s="56">
        <v>32396</v>
      </c>
      <c r="CP147" s="56">
        <v>268</v>
      </c>
      <c r="CQ147" s="56">
        <v>1163</v>
      </c>
      <c r="CR147" s="56">
        <v>344</v>
      </c>
      <c r="CS147" s="56">
        <v>2545</v>
      </c>
      <c r="CT147" s="56">
        <v>4052</v>
      </c>
      <c r="CU147" s="56">
        <v>4320</v>
      </c>
      <c r="CV147" s="56">
        <v>14148</v>
      </c>
      <c r="CW147" s="56">
        <v>131</v>
      </c>
      <c r="CX147" s="56">
        <v>3502</v>
      </c>
      <c r="CY147" s="56">
        <v>0</v>
      </c>
      <c r="CZ147" s="56">
        <v>0</v>
      </c>
      <c r="DA147" s="56">
        <v>132</v>
      </c>
      <c r="DB147" s="56">
        <v>10</v>
      </c>
      <c r="DC147" s="56">
        <v>106.2</v>
      </c>
      <c r="DD147" s="56">
        <v>116.2</v>
      </c>
      <c r="DE147" s="56">
        <v>541</v>
      </c>
      <c r="DF147" s="56">
        <v>13530.31</v>
      </c>
      <c r="DG147" s="56">
        <v>778235</v>
      </c>
      <c r="DH147" s="56">
        <v>305247</v>
      </c>
      <c r="DI147" s="56">
        <v>639549</v>
      </c>
      <c r="DJ147" s="56">
        <v>77963</v>
      </c>
      <c r="DK147" s="56">
        <v>1800994</v>
      </c>
      <c r="DL147" s="56">
        <v>30460</v>
      </c>
      <c r="DM147" s="56">
        <v>4217</v>
      </c>
      <c r="DN147" s="56">
        <v>27639</v>
      </c>
      <c r="DO147" s="56">
        <v>62316</v>
      </c>
      <c r="DP147" s="56">
        <v>32175</v>
      </c>
      <c r="DQ147" s="56">
        <v>52272</v>
      </c>
      <c r="DR147" s="56">
        <v>36034</v>
      </c>
      <c r="DS147" s="56">
        <v>0</v>
      </c>
      <c r="DT147" s="56">
        <v>0</v>
      </c>
      <c r="DU147" s="56">
        <v>200</v>
      </c>
      <c r="DV147" s="56">
        <v>108705</v>
      </c>
      <c r="DW147" s="56">
        <v>53669</v>
      </c>
      <c r="DX147" s="56">
        <v>48</v>
      </c>
      <c r="DY147" s="56">
        <v>75</v>
      </c>
      <c r="DZ147" s="56">
        <v>88</v>
      </c>
      <c r="EA147" s="56">
        <v>448649</v>
      </c>
      <c r="EB147" s="56">
        <v>39879</v>
      </c>
      <c r="EC147" s="56" t="s">
        <v>778</v>
      </c>
      <c r="ED147" s="56">
        <v>71175</v>
      </c>
      <c r="EE147" s="56">
        <v>779</v>
      </c>
      <c r="EF147" s="56">
        <v>1729399</v>
      </c>
      <c r="EG147" s="56">
        <v>13617</v>
      </c>
      <c r="EH147" s="56" t="s">
        <v>56</v>
      </c>
      <c r="EI147" s="56">
        <v>22</v>
      </c>
      <c r="EJ147" s="56">
        <v>568030</v>
      </c>
      <c r="EK147" s="56">
        <v>116</v>
      </c>
      <c r="EL147" s="56">
        <v>341</v>
      </c>
      <c r="EM147" s="56">
        <v>3161851</v>
      </c>
      <c r="EN147" s="56">
        <v>833410</v>
      </c>
      <c r="EO147" s="56">
        <v>6620.8</v>
      </c>
      <c r="EP147" s="56">
        <v>172538.84999999998</v>
      </c>
      <c r="EQ147" s="56">
        <v>98341.150000000009</v>
      </c>
      <c r="ER147" s="56">
        <v>89917.72</v>
      </c>
      <c r="ES147" s="56">
        <v>16388.52</v>
      </c>
      <c r="ET147" s="56">
        <v>18593</v>
      </c>
      <c r="EU147" s="56">
        <v>30752.799999999999</v>
      </c>
      <c r="EV147" s="56">
        <v>5741.64</v>
      </c>
      <c r="EW147" s="56">
        <v>38288.29</v>
      </c>
      <c r="EX147" s="56">
        <v>7844</v>
      </c>
      <c r="EY147" s="56">
        <v>4799</v>
      </c>
      <c r="EZ147" s="56">
        <v>10801</v>
      </c>
      <c r="FA147" s="56">
        <v>0</v>
      </c>
      <c r="FB147" s="56">
        <v>0</v>
      </c>
      <c r="FC147" s="56">
        <v>250</v>
      </c>
      <c r="FD147" s="56">
        <v>45715</v>
      </c>
      <c r="FE147" s="56">
        <v>8947.33</v>
      </c>
      <c r="FF147" s="56">
        <v>602.5</v>
      </c>
      <c r="FG147" s="56">
        <v>556141.6</v>
      </c>
      <c r="FH147" s="56">
        <v>314995</v>
      </c>
      <c r="FI147" s="56">
        <v>403891</v>
      </c>
      <c r="FJ147" s="56">
        <v>52062</v>
      </c>
      <c r="FK147" s="56">
        <v>334161</v>
      </c>
      <c r="FL147" s="56">
        <v>1230528</v>
      </c>
      <c r="FM147" s="56">
        <v>6887039.5999999996</v>
      </c>
      <c r="FN147" s="56">
        <v>59941</v>
      </c>
      <c r="FO147" s="56">
        <v>69827</v>
      </c>
      <c r="FP147" s="56">
        <v>30508</v>
      </c>
      <c r="FQ147" s="56">
        <v>74183</v>
      </c>
      <c r="FR147" s="56">
        <v>0</v>
      </c>
      <c r="FS147" s="56">
        <v>39439</v>
      </c>
      <c r="FT147" s="56">
        <v>561421</v>
      </c>
      <c r="FU147" s="56">
        <v>174959</v>
      </c>
      <c r="FV147" s="56">
        <v>82439</v>
      </c>
      <c r="FW147" s="56">
        <v>1092717</v>
      </c>
      <c r="FX147" s="56">
        <v>5794322.5999999996</v>
      </c>
      <c r="FY147" s="56">
        <v>1309973</v>
      </c>
      <c r="FZ147" s="56">
        <v>3008300</v>
      </c>
      <c r="GA147" s="56">
        <v>42800</v>
      </c>
      <c r="GB147" s="56">
        <v>118100</v>
      </c>
      <c r="GC147" s="56">
        <v>3825700</v>
      </c>
      <c r="GD147" s="56">
        <v>6994900</v>
      </c>
      <c r="GE147" s="56">
        <v>915900</v>
      </c>
      <c r="GF147" s="56">
        <v>6079000</v>
      </c>
      <c r="GG147" s="56">
        <v>447600</v>
      </c>
      <c r="GH147" s="56">
        <v>0</v>
      </c>
      <c r="GI147" s="56">
        <v>12468</v>
      </c>
      <c r="GJ147" s="56">
        <v>92460</v>
      </c>
      <c r="GK147" s="56">
        <v>0</v>
      </c>
      <c r="GL147" s="56">
        <v>0</v>
      </c>
      <c r="GM147" s="56">
        <v>11635</v>
      </c>
      <c r="GN147" s="56">
        <v>116563</v>
      </c>
      <c r="GO147" s="56" t="s">
        <v>558</v>
      </c>
      <c r="GP147" s="56" t="s">
        <v>3601</v>
      </c>
      <c r="GQ147" s="56" t="s">
        <v>3601</v>
      </c>
      <c r="GR147" s="56" t="s">
        <v>7591</v>
      </c>
      <c r="GS147" s="56" t="s">
        <v>7592</v>
      </c>
      <c r="GT147" s="56" t="s">
        <v>7593</v>
      </c>
      <c r="GU147" s="56" t="s">
        <v>558</v>
      </c>
      <c r="GV147" s="56" t="s">
        <v>7594</v>
      </c>
      <c r="GW147" s="56">
        <v>33</v>
      </c>
      <c r="GX147" s="56">
        <v>0</v>
      </c>
      <c r="GY147" s="56">
        <v>32</v>
      </c>
      <c r="GZ147" s="56">
        <v>1</v>
      </c>
      <c r="HA147" s="56">
        <v>0</v>
      </c>
      <c r="HB147" s="56">
        <v>0</v>
      </c>
      <c r="HD147" s="56">
        <f t="shared" si="6"/>
        <v>32396</v>
      </c>
      <c r="HE147" s="56">
        <f t="shared" si="7"/>
        <v>4320</v>
      </c>
      <c r="HF147" s="56">
        <f t="shared" si="8"/>
        <v>62316</v>
      </c>
    </row>
    <row r="148" spans="1:214" ht="12.75" customHeight="1" x14ac:dyDescent="0.3">
      <c r="A148" s="56" t="s">
        <v>367</v>
      </c>
      <c r="B148" s="56">
        <v>6</v>
      </c>
      <c r="C148" s="56" t="s">
        <v>368</v>
      </c>
      <c r="D148" s="56" t="s">
        <v>3810</v>
      </c>
      <c r="E148" s="56" t="s">
        <v>951</v>
      </c>
      <c r="F148" s="56" t="s">
        <v>907</v>
      </c>
      <c r="G148" s="56">
        <v>51</v>
      </c>
      <c r="H148" s="56">
        <v>0</v>
      </c>
      <c r="I148" s="56" t="s">
        <v>6841</v>
      </c>
      <c r="J148" s="56" t="s">
        <v>39</v>
      </c>
      <c r="L148" s="56" t="s">
        <v>731</v>
      </c>
      <c r="M148" s="56">
        <v>0</v>
      </c>
      <c r="N148" s="56">
        <v>0</v>
      </c>
      <c r="O148" s="56">
        <v>5</v>
      </c>
      <c r="P148" s="56">
        <v>6</v>
      </c>
      <c r="Q148" s="56">
        <v>7</v>
      </c>
      <c r="R148" s="56">
        <v>4</v>
      </c>
      <c r="S148" s="56">
        <v>9</v>
      </c>
      <c r="T148" s="56">
        <v>7</v>
      </c>
      <c r="U148" s="56">
        <v>1</v>
      </c>
      <c r="V148" s="56">
        <v>1</v>
      </c>
      <c r="W148" s="56">
        <v>3</v>
      </c>
      <c r="X148" s="56">
        <v>3</v>
      </c>
      <c r="Y148" s="56">
        <v>0</v>
      </c>
      <c r="Z148" s="56">
        <v>0</v>
      </c>
      <c r="AA148" s="56">
        <v>46</v>
      </c>
      <c r="AB148" s="56">
        <v>0</v>
      </c>
      <c r="AC148" s="56">
        <v>0</v>
      </c>
      <c r="AD148" s="56">
        <v>0</v>
      </c>
      <c r="AE148" s="56">
        <v>0</v>
      </c>
      <c r="AF148" s="56">
        <v>0</v>
      </c>
      <c r="AG148" s="56">
        <v>0</v>
      </c>
      <c r="AH148" s="56">
        <v>0</v>
      </c>
      <c r="AI148" s="56">
        <v>0</v>
      </c>
      <c r="AJ148" s="56">
        <v>0</v>
      </c>
      <c r="AK148" s="56">
        <v>0</v>
      </c>
      <c r="AL148" s="56">
        <v>0</v>
      </c>
      <c r="AM148" s="56">
        <v>0</v>
      </c>
      <c r="AN148" s="56">
        <v>0</v>
      </c>
      <c r="AO148" s="56">
        <v>0</v>
      </c>
      <c r="AP148" s="56">
        <v>0</v>
      </c>
      <c r="AQ148" s="56">
        <v>0</v>
      </c>
      <c r="AR148" s="56">
        <v>0</v>
      </c>
      <c r="AS148" s="56">
        <v>5</v>
      </c>
      <c r="AT148" s="56">
        <v>6</v>
      </c>
      <c r="AU148" s="56">
        <v>7</v>
      </c>
      <c r="AV148" s="56">
        <v>4</v>
      </c>
      <c r="AW148" s="56">
        <v>9</v>
      </c>
      <c r="AX148" s="56">
        <v>7</v>
      </c>
      <c r="AY148" s="56">
        <v>1</v>
      </c>
      <c r="AZ148" s="56">
        <v>1</v>
      </c>
      <c r="BA148" s="56">
        <v>3</v>
      </c>
      <c r="BB148" s="56">
        <v>3</v>
      </c>
      <c r="BC148" s="56">
        <v>0</v>
      </c>
      <c r="BD148" s="56">
        <v>0</v>
      </c>
      <c r="BE148" s="56">
        <v>46</v>
      </c>
      <c r="BF148" s="56">
        <v>1</v>
      </c>
      <c r="BG148" s="56">
        <v>0</v>
      </c>
      <c r="BH148" s="56">
        <v>0</v>
      </c>
      <c r="BI148" s="56">
        <v>0</v>
      </c>
      <c r="BJ148" s="56" t="s">
        <v>3121</v>
      </c>
      <c r="BK148" s="56">
        <v>144859</v>
      </c>
      <c r="BL148" s="56" t="s">
        <v>3121</v>
      </c>
      <c r="BM148" s="56">
        <v>276156</v>
      </c>
      <c r="BN148" s="56">
        <v>428</v>
      </c>
      <c r="BO148" s="56">
        <v>939901</v>
      </c>
      <c r="BP148" s="56">
        <v>226876</v>
      </c>
      <c r="BQ148" s="56">
        <v>42</v>
      </c>
      <c r="BR148" s="56">
        <v>158180.16</v>
      </c>
      <c r="BS148" s="56">
        <v>854625</v>
      </c>
      <c r="BT148" s="56">
        <v>20057</v>
      </c>
      <c r="BU148" s="56">
        <v>239784</v>
      </c>
      <c r="BV148" s="56">
        <v>147145</v>
      </c>
      <c r="BW148" s="56">
        <v>240365</v>
      </c>
      <c r="BX148" s="56">
        <v>54200</v>
      </c>
      <c r="BY148" s="56">
        <v>681494</v>
      </c>
      <c r="BZ148" s="56">
        <v>77437</v>
      </c>
      <c r="CA148" s="56">
        <v>778988</v>
      </c>
      <c r="CB148" s="56">
        <v>71</v>
      </c>
      <c r="CC148" s="56">
        <v>28730</v>
      </c>
      <c r="CD148" s="56">
        <v>8080</v>
      </c>
      <c r="CE148" s="56">
        <v>33106</v>
      </c>
      <c r="CF148" s="56">
        <v>7263</v>
      </c>
      <c r="CG148" s="56">
        <v>77179</v>
      </c>
      <c r="CH148" s="56">
        <v>77250</v>
      </c>
      <c r="CI148" s="56">
        <v>5</v>
      </c>
      <c r="CJ148" s="56">
        <v>16583</v>
      </c>
      <c r="CK148" s="56">
        <v>5700</v>
      </c>
      <c r="CL148" s="56">
        <v>6682</v>
      </c>
      <c r="CM148" s="56">
        <v>28965</v>
      </c>
      <c r="CN148" s="56">
        <v>1153</v>
      </c>
      <c r="CO148" s="56">
        <v>30123</v>
      </c>
      <c r="CP148" s="56">
        <v>0</v>
      </c>
      <c r="CQ148" s="56">
        <v>69</v>
      </c>
      <c r="CR148" s="56">
        <v>61</v>
      </c>
      <c r="CS148" s="56">
        <v>0</v>
      </c>
      <c r="CT148" s="56">
        <v>130</v>
      </c>
      <c r="CU148" s="56">
        <v>130</v>
      </c>
      <c r="CV148" s="56">
        <v>8113</v>
      </c>
      <c r="CW148" s="56">
        <v>352</v>
      </c>
      <c r="CX148" s="56" t="s">
        <v>3595</v>
      </c>
      <c r="CY148" s="56">
        <v>0</v>
      </c>
      <c r="CZ148" s="56">
        <v>0</v>
      </c>
      <c r="DA148" s="56">
        <v>0</v>
      </c>
      <c r="DB148" s="56">
        <v>24.5</v>
      </c>
      <c r="DC148" s="56">
        <v>106.25</v>
      </c>
      <c r="DD148" s="56">
        <v>130.75</v>
      </c>
      <c r="DE148" s="56">
        <v>1151</v>
      </c>
      <c r="DF148" s="56">
        <v>100528.5</v>
      </c>
      <c r="DG148" s="56">
        <v>958545</v>
      </c>
      <c r="DH148" s="56">
        <v>255830</v>
      </c>
      <c r="DI148" s="56">
        <v>603860</v>
      </c>
      <c r="DJ148" s="56">
        <v>72007</v>
      </c>
      <c r="DK148" s="56">
        <v>1890242</v>
      </c>
      <c r="DL148" s="56">
        <v>40941</v>
      </c>
      <c r="DM148" s="56">
        <v>10398</v>
      </c>
      <c r="DN148" s="56">
        <v>18610</v>
      </c>
      <c r="DO148" s="56">
        <v>69949</v>
      </c>
      <c r="DP148" s="56">
        <v>18846</v>
      </c>
      <c r="DQ148" s="56">
        <v>75645</v>
      </c>
      <c r="DR148" s="56">
        <v>6696</v>
      </c>
      <c r="DS148" s="56">
        <v>0</v>
      </c>
      <c r="DT148" s="56">
        <v>0</v>
      </c>
      <c r="DU148" s="56">
        <v>0</v>
      </c>
      <c r="DV148" s="56">
        <v>93220</v>
      </c>
      <c r="DW148" s="56">
        <v>36673</v>
      </c>
      <c r="DX148" s="56">
        <v>76.467160325131374</v>
      </c>
      <c r="DY148" s="56">
        <v>82.028353545197888</v>
      </c>
      <c r="DZ148" s="56">
        <v>88.44557867556189</v>
      </c>
      <c r="EA148" s="56">
        <v>169075</v>
      </c>
      <c r="EB148" s="56" t="s">
        <v>558</v>
      </c>
      <c r="EC148" s="56" t="s">
        <v>55</v>
      </c>
      <c r="ED148" s="56">
        <v>71057</v>
      </c>
      <c r="EE148" s="56">
        <v>225</v>
      </c>
      <c r="EF148" s="56">
        <v>2733311</v>
      </c>
      <c r="EG148" s="56">
        <v>9600</v>
      </c>
      <c r="EH148" s="56" t="s">
        <v>56</v>
      </c>
      <c r="EI148" s="56">
        <v>44</v>
      </c>
      <c r="EJ148" s="56">
        <v>638039</v>
      </c>
      <c r="EK148" s="56">
        <v>202</v>
      </c>
      <c r="EL148" s="56">
        <v>111</v>
      </c>
      <c r="EM148" s="56">
        <v>3755562.446</v>
      </c>
      <c r="EN148" s="56">
        <v>1628407.0699999996</v>
      </c>
      <c r="EO148" s="56">
        <v>6459</v>
      </c>
      <c r="EP148" s="56">
        <v>272169</v>
      </c>
      <c r="EQ148" s="56">
        <v>101319.3</v>
      </c>
      <c r="ER148" s="56">
        <v>196306.13</v>
      </c>
      <c r="ES148" s="56">
        <v>56992.1</v>
      </c>
      <c r="ET148" s="56">
        <v>54541.919999999998</v>
      </c>
      <c r="EU148" s="56">
        <v>18697.04</v>
      </c>
      <c r="EV148" s="56">
        <v>2804</v>
      </c>
      <c r="EW148" s="56">
        <v>0</v>
      </c>
      <c r="EX148" s="56">
        <v>17007.72</v>
      </c>
      <c r="EY148" s="56">
        <v>20268.669999999998</v>
      </c>
      <c r="EZ148" s="56">
        <v>4659.54</v>
      </c>
      <c r="FA148" s="56">
        <v>0</v>
      </c>
      <c r="FB148" s="56">
        <v>0</v>
      </c>
      <c r="FC148" s="56">
        <v>0</v>
      </c>
      <c r="FD148" s="56">
        <v>35723.230000000003</v>
      </c>
      <c r="FE148" s="56">
        <v>24256.22</v>
      </c>
      <c r="FF148" s="56">
        <v>0</v>
      </c>
      <c r="FG148" s="56">
        <v>811203.87</v>
      </c>
      <c r="FH148" s="56">
        <v>1027041.88</v>
      </c>
      <c r="FI148" s="56">
        <v>473386.39000000013</v>
      </c>
      <c r="FJ148" s="56">
        <v>194619.63</v>
      </c>
      <c r="FK148" s="56">
        <v>0</v>
      </c>
      <c r="FL148" s="56">
        <v>422581.44</v>
      </c>
      <c r="FM148" s="56">
        <v>8312802.7259999998</v>
      </c>
      <c r="FN148" s="56">
        <v>37835.160000000003</v>
      </c>
      <c r="FO148" s="56">
        <v>19649.64</v>
      </c>
      <c r="FP148" s="56">
        <v>113560.81</v>
      </c>
      <c r="FQ148" s="56">
        <v>11445.13</v>
      </c>
      <c r="FR148" s="56">
        <v>275.64999999999998</v>
      </c>
      <c r="FS148" s="56">
        <v>28502.59</v>
      </c>
      <c r="FT148" s="56">
        <v>0</v>
      </c>
      <c r="FU148" s="56">
        <v>119268.9</v>
      </c>
      <c r="FV148" s="56">
        <v>23900.03</v>
      </c>
      <c r="FW148" s="56">
        <v>354437.91000000003</v>
      </c>
      <c r="FX148" s="56">
        <v>7958364.8159999996</v>
      </c>
      <c r="FY148" s="56">
        <v>2199909.5700000003</v>
      </c>
      <c r="FZ148" s="56">
        <v>3776639.9050000003</v>
      </c>
      <c r="GA148" s="56">
        <v>1644676.8</v>
      </c>
      <c r="GB148" s="56">
        <v>648070</v>
      </c>
      <c r="GC148" s="56">
        <v>1650992</v>
      </c>
      <c r="GD148" s="56">
        <v>7720378.7050000001</v>
      </c>
      <c r="GE148" s="56">
        <v>346110</v>
      </c>
      <c r="GF148" s="56">
        <v>7374268.7050000001</v>
      </c>
      <c r="GG148" s="56">
        <v>1124314.7799999998</v>
      </c>
      <c r="GH148" s="56" t="s">
        <v>558</v>
      </c>
      <c r="GI148" s="56" t="s">
        <v>558</v>
      </c>
      <c r="GJ148" s="56" t="s">
        <v>558</v>
      </c>
      <c r="GK148" s="56" t="s">
        <v>558</v>
      </c>
      <c r="GL148" s="56" t="s">
        <v>558</v>
      </c>
      <c r="GM148" s="56" t="s">
        <v>558</v>
      </c>
      <c r="GN148" s="56" t="s">
        <v>558</v>
      </c>
      <c r="GO148" s="56" t="s">
        <v>558</v>
      </c>
      <c r="GP148" s="56" t="s">
        <v>558</v>
      </c>
      <c r="GQ148" s="56" t="s">
        <v>558</v>
      </c>
      <c r="GR148" s="56">
        <v>0</v>
      </c>
      <c r="GS148" s="56" t="s">
        <v>558</v>
      </c>
      <c r="GT148" s="56" t="s">
        <v>558</v>
      </c>
      <c r="GU148" s="56" t="s">
        <v>558</v>
      </c>
      <c r="GV148" s="56" t="s">
        <v>7595</v>
      </c>
      <c r="GW148" s="56">
        <v>46</v>
      </c>
      <c r="GX148" s="56">
        <v>0</v>
      </c>
      <c r="GY148" s="56">
        <v>24</v>
      </c>
      <c r="GZ148" s="56">
        <v>22</v>
      </c>
      <c r="HA148" s="56">
        <v>0</v>
      </c>
      <c r="HB148" s="56">
        <v>0</v>
      </c>
      <c r="HD148" s="56">
        <f t="shared" si="6"/>
        <v>30123</v>
      </c>
      <c r="HE148" s="56">
        <f t="shared" si="7"/>
        <v>130</v>
      </c>
      <c r="HF148" s="56">
        <f t="shared" si="8"/>
        <v>69949</v>
      </c>
    </row>
    <row r="149" spans="1:214" ht="12.75" customHeight="1" x14ac:dyDescent="0.3">
      <c r="A149" s="56" t="s">
        <v>367</v>
      </c>
      <c r="B149" s="56">
        <v>7</v>
      </c>
      <c r="C149" s="56" t="s">
        <v>368</v>
      </c>
      <c r="D149" s="56" t="s">
        <v>3811</v>
      </c>
      <c r="E149" s="56" t="s">
        <v>952</v>
      </c>
      <c r="F149" s="56" t="s">
        <v>907</v>
      </c>
      <c r="G149" s="56">
        <v>39</v>
      </c>
      <c r="H149" s="56">
        <v>0</v>
      </c>
      <c r="I149" s="56" t="s">
        <v>6841</v>
      </c>
      <c r="J149" s="56" t="s">
        <v>39</v>
      </c>
      <c r="L149" s="56" t="s">
        <v>733</v>
      </c>
      <c r="M149" s="56">
        <v>3</v>
      </c>
      <c r="N149" s="56">
        <v>4</v>
      </c>
      <c r="O149" s="56">
        <v>4</v>
      </c>
      <c r="P149" s="56">
        <v>5</v>
      </c>
      <c r="Q149" s="56">
        <v>3</v>
      </c>
      <c r="R149" s="56">
        <v>8</v>
      </c>
      <c r="S149" s="56">
        <v>5</v>
      </c>
      <c r="T149" s="56">
        <v>6</v>
      </c>
      <c r="U149" s="56">
        <v>6</v>
      </c>
      <c r="V149" s="56">
        <v>1</v>
      </c>
      <c r="W149" s="56">
        <v>0</v>
      </c>
      <c r="X149" s="56">
        <v>3</v>
      </c>
      <c r="Y149" s="56">
        <v>0</v>
      </c>
      <c r="Z149" s="56">
        <v>0</v>
      </c>
      <c r="AA149" s="56">
        <v>48</v>
      </c>
      <c r="AB149" s="56">
        <v>0</v>
      </c>
      <c r="AC149" s="56">
        <v>0</v>
      </c>
      <c r="AD149" s="56">
        <v>0</v>
      </c>
      <c r="AE149" s="56">
        <v>0</v>
      </c>
      <c r="AF149" s="56">
        <v>0</v>
      </c>
      <c r="AG149" s="56">
        <v>0</v>
      </c>
      <c r="AH149" s="56">
        <v>0</v>
      </c>
      <c r="AI149" s="56">
        <v>0</v>
      </c>
      <c r="AJ149" s="56">
        <v>0</v>
      </c>
      <c r="AK149" s="56">
        <v>0</v>
      </c>
      <c r="AL149" s="56">
        <v>0</v>
      </c>
      <c r="AM149" s="56">
        <v>0</v>
      </c>
      <c r="AN149" s="56">
        <v>0</v>
      </c>
      <c r="AO149" s="56">
        <v>0</v>
      </c>
      <c r="AP149" s="56">
        <v>0</v>
      </c>
      <c r="AQ149" s="56">
        <v>3</v>
      </c>
      <c r="AR149" s="56">
        <v>4</v>
      </c>
      <c r="AS149" s="56">
        <v>4</v>
      </c>
      <c r="AT149" s="56">
        <v>5</v>
      </c>
      <c r="AU149" s="56">
        <v>3</v>
      </c>
      <c r="AV149" s="56">
        <v>8</v>
      </c>
      <c r="AW149" s="56">
        <v>5</v>
      </c>
      <c r="AX149" s="56">
        <v>6</v>
      </c>
      <c r="AY149" s="56">
        <v>6</v>
      </c>
      <c r="AZ149" s="56">
        <v>1</v>
      </c>
      <c r="BA149" s="56">
        <v>0</v>
      </c>
      <c r="BB149" s="56">
        <v>3</v>
      </c>
      <c r="BC149" s="56">
        <v>0</v>
      </c>
      <c r="BD149" s="56">
        <v>0</v>
      </c>
      <c r="BE149" s="56">
        <v>48</v>
      </c>
      <c r="BF149" s="56">
        <v>1</v>
      </c>
      <c r="BG149" s="56">
        <v>0</v>
      </c>
      <c r="BH149" s="56">
        <v>0</v>
      </c>
      <c r="BI149" s="56">
        <v>0</v>
      </c>
      <c r="BJ149" s="56" t="s">
        <v>370</v>
      </c>
      <c r="BK149" s="56">
        <v>152960</v>
      </c>
      <c r="BL149" s="56" t="s">
        <v>3210</v>
      </c>
      <c r="BM149" s="56">
        <v>352056</v>
      </c>
      <c r="BN149" s="56">
        <v>377</v>
      </c>
      <c r="BO149" s="56">
        <v>931034</v>
      </c>
      <c r="BP149" s="56" t="s">
        <v>558</v>
      </c>
      <c r="BQ149" s="56">
        <v>44</v>
      </c>
      <c r="BR149" s="56">
        <v>320110</v>
      </c>
      <c r="BS149" s="56">
        <v>799758</v>
      </c>
      <c r="BT149" s="56">
        <v>20774</v>
      </c>
      <c r="BU149" s="56">
        <v>247800</v>
      </c>
      <c r="BV149" s="56">
        <v>150112</v>
      </c>
      <c r="BW149" s="56">
        <v>201605</v>
      </c>
      <c r="BX149" s="56">
        <v>54251</v>
      </c>
      <c r="BY149" s="56">
        <v>653768</v>
      </c>
      <c r="BZ149" s="56">
        <v>61248</v>
      </c>
      <c r="CA149" s="56">
        <v>735790</v>
      </c>
      <c r="CB149" s="56">
        <v>510</v>
      </c>
      <c r="CC149" s="56">
        <v>31230</v>
      </c>
      <c r="CD149" s="56">
        <v>10313</v>
      </c>
      <c r="CE149" s="56">
        <v>27379</v>
      </c>
      <c r="CF149" s="56">
        <v>4998</v>
      </c>
      <c r="CG149" s="56">
        <v>73920</v>
      </c>
      <c r="CH149" s="56">
        <v>74430</v>
      </c>
      <c r="CI149" s="56">
        <v>65</v>
      </c>
      <c r="CJ149" s="56">
        <v>11113</v>
      </c>
      <c r="CK149" s="56">
        <v>1551</v>
      </c>
      <c r="CL149" s="56">
        <v>35249</v>
      </c>
      <c r="CM149" s="56">
        <v>47913</v>
      </c>
      <c r="CN149" s="56">
        <v>0</v>
      </c>
      <c r="CO149" s="56">
        <v>47978</v>
      </c>
      <c r="CP149" s="56">
        <v>0</v>
      </c>
      <c r="CQ149" s="56">
        <v>807</v>
      </c>
      <c r="CR149" s="56">
        <v>176</v>
      </c>
      <c r="CS149" s="56">
        <v>3055</v>
      </c>
      <c r="CT149" s="56">
        <v>4038</v>
      </c>
      <c r="CU149" s="56">
        <v>4038</v>
      </c>
      <c r="CV149" s="56">
        <v>24688</v>
      </c>
      <c r="CW149" s="56">
        <v>108348</v>
      </c>
      <c r="CX149" s="56">
        <v>5395</v>
      </c>
      <c r="CY149" s="56">
        <v>11112432</v>
      </c>
      <c r="CZ149" s="56">
        <v>0</v>
      </c>
      <c r="DA149" s="56">
        <v>515</v>
      </c>
      <c r="DB149" s="56">
        <v>9.9</v>
      </c>
      <c r="DC149" s="56">
        <v>167.1</v>
      </c>
      <c r="DD149" s="56">
        <v>177</v>
      </c>
      <c r="DE149" s="56">
        <v>1181</v>
      </c>
      <c r="DF149" s="56">
        <v>35308</v>
      </c>
      <c r="DG149" s="56">
        <v>1105902</v>
      </c>
      <c r="DH149" s="56">
        <v>407357</v>
      </c>
      <c r="DI149" s="56">
        <v>845500</v>
      </c>
      <c r="DJ149" s="56">
        <v>127397</v>
      </c>
      <c r="DK149" s="56">
        <v>2486156</v>
      </c>
      <c r="DL149" s="56">
        <v>46911</v>
      </c>
      <c r="DM149" s="56">
        <v>7019</v>
      </c>
      <c r="DN149" s="56">
        <v>51182</v>
      </c>
      <c r="DO149" s="56">
        <v>105112</v>
      </c>
      <c r="DP149" s="56">
        <v>120443</v>
      </c>
      <c r="DQ149" s="56">
        <v>175398</v>
      </c>
      <c r="DR149" s="56">
        <v>72111</v>
      </c>
      <c r="DS149" s="56">
        <v>212187</v>
      </c>
      <c r="DT149" s="56">
        <v>0</v>
      </c>
      <c r="DU149" s="56">
        <v>1862</v>
      </c>
      <c r="DV149" s="56">
        <v>442131</v>
      </c>
      <c r="DW149" s="56">
        <v>284607</v>
      </c>
      <c r="DX149" s="56">
        <v>73</v>
      </c>
      <c r="DY149" s="56">
        <v>87</v>
      </c>
      <c r="DZ149" s="56">
        <v>94</v>
      </c>
      <c r="EA149" s="56">
        <v>225566</v>
      </c>
      <c r="EB149" s="56">
        <v>13083</v>
      </c>
      <c r="EC149" s="56" t="s">
        <v>55</v>
      </c>
      <c r="ED149" s="56">
        <v>76491</v>
      </c>
      <c r="EE149" s="56">
        <v>602</v>
      </c>
      <c r="EF149" s="56">
        <v>2889632</v>
      </c>
      <c r="EG149" s="56" t="s">
        <v>558</v>
      </c>
      <c r="EH149" s="56" t="s">
        <v>558</v>
      </c>
      <c r="EI149" s="56">
        <v>20</v>
      </c>
      <c r="EJ149" s="56">
        <v>677156</v>
      </c>
      <c r="EK149" s="56">
        <v>457</v>
      </c>
      <c r="EL149" s="56">
        <v>275</v>
      </c>
      <c r="EM149" s="56">
        <v>4348310</v>
      </c>
      <c r="EN149" s="56">
        <v>700651</v>
      </c>
      <c r="EO149" s="56">
        <v>5006</v>
      </c>
      <c r="EP149" s="56">
        <v>223503</v>
      </c>
      <c r="EQ149" s="56">
        <v>90558</v>
      </c>
      <c r="ER149" s="56">
        <v>126885</v>
      </c>
      <c r="ES149" s="56">
        <v>32436</v>
      </c>
      <c r="ET149" s="56">
        <v>52013</v>
      </c>
      <c r="EU149" s="56">
        <v>27071</v>
      </c>
      <c r="EV149" s="56">
        <v>5942</v>
      </c>
      <c r="EW149" s="56">
        <v>31251</v>
      </c>
      <c r="EX149" s="56">
        <v>42762</v>
      </c>
      <c r="EY149" s="56">
        <v>30308</v>
      </c>
      <c r="EZ149" s="56">
        <v>48919</v>
      </c>
      <c r="FA149" s="56">
        <v>29500</v>
      </c>
      <c r="FB149" s="56">
        <v>0</v>
      </c>
      <c r="FC149" s="56">
        <v>0</v>
      </c>
      <c r="FD149" s="56">
        <v>27446</v>
      </c>
      <c r="FE149" s="56">
        <v>47007</v>
      </c>
      <c r="FF149" s="56">
        <v>0</v>
      </c>
      <c r="FG149" s="56">
        <v>820607</v>
      </c>
      <c r="FH149" s="56">
        <v>169922</v>
      </c>
      <c r="FI149" s="56">
        <v>427988</v>
      </c>
      <c r="FJ149" s="56">
        <v>225935</v>
      </c>
      <c r="FK149" s="56">
        <v>11649</v>
      </c>
      <c r="FL149" s="56">
        <v>201375</v>
      </c>
      <c r="FM149" s="56">
        <v>6906437</v>
      </c>
      <c r="FN149" s="56">
        <v>131935</v>
      </c>
      <c r="FO149" s="56">
        <v>15797</v>
      </c>
      <c r="FP149" s="56">
        <v>228537</v>
      </c>
      <c r="FQ149" s="56">
        <v>43207</v>
      </c>
      <c r="FR149" s="56" t="s">
        <v>558</v>
      </c>
      <c r="FS149" s="56">
        <v>369529</v>
      </c>
      <c r="FT149" s="56" t="s">
        <v>558</v>
      </c>
      <c r="FU149" s="56">
        <v>371222</v>
      </c>
      <c r="FV149" s="56">
        <v>190565</v>
      </c>
      <c r="FW149" s="56" t="s">
        <v>558</v>
      </c>
      <c r="FX149" s="56" t="s">
        <v>558</v>
      </c>
      <c r="FY149" s="56">
        <v>15324</v>
      </c>
      <c r="FZ149" s="56">
        <v>4522000</v>
      </c>
      <c r="GA149" s="56">
        <v>735600</v>
      </c>
      <c r="GB149" s="56" t="s">
        <v>558</v>
      </c>
      <c r="GC149" s="56">
        <v>1086600</v>
      </c>
      <c r="GD149" s="56" t="s">
        <v>558</v>
      </c>
      <c r="GE149" s="56">
        <v>1380000</v>
      </c>
      <c r="GF149" s="56" t="s">
        <v>558</v>
      </c>
      <c r="GG149" s="56">
        <v>35000</v>
      </c>
      <c r="GH149" s="56" t="s">
        <v>558</v>
      </c>
      <c r="GI149" s="56" t="s">
        <v>558</v>
      </c>
      <c r="GJ149" s="56">
        <v>15324</v>
      </c>
      <c r="GK149" s="56" t="s">
        <v>558</v>
      </c>
      <c r="GL149" s="56" t="s">
        <v>558</v>
      </c>
      <c r="GM149" s="56" t="s">
        <v>558</v>
      </c>
      <c r="GN149" s="56" t="s">
        <v>558</v>
      </c>
      <c r="GO149" s="56" t="s">
        <v>7596</v>
      </c>
      <c r="GP149" s="56" t="s">
        <v>7597</v>
      </c>
      <c r="GQ149" s="56">
        <v>0</v>
      </c>
      <c r="GR149" s="56" t="s">
        <v>7598</v>
      </c>
      <c r="GS149" s="56" t="s">
        <v>558</v>
      </c>
      <c r="GT149" s="56" t="s">
        <v>558</v>
      </c>
      <c r="GU149" s="56" t="s">
        <v>558</v>
      </c>
      <c r="GV149" s="56" t="s">
        <v>7599</v>
      </c>
      <c r="GW149" s="56">
        <v>48</v>
      </c>
      <c r="GX149" s="56">
        <v>0</v>
      </c>
      <c r="GY149" s="56">
        <v>0</v>
      </c>
      <c r="GZ149" s="56">
        <v>0</v>
      </c>
      <c r="HA149" s="56">
        <v>48</v>
      </c>
      <c r="HB149" s="56">
        <v>0</v>
      </c>
      <c r="HD149" s="56">
        <f t="shared" si="6"/>
        <v>47978</v>
      </c>
      <c r="HE149" s="56">
        <f t="shared" si="7"/>
        <v>4038</v>
      </c>
      <c r="HF149" s="56">
        <f t="shared" si="8"/>
        <v>105112</v>
      </c>
    </row>
    <row r="150" spans="1:214" ht="12.75" customHeight="1" x14ac:dyDescent="0.3">
      <c r="A150" s="56" t="s">
        <v>367</v>
      </c>
      <c r="B150" s="56">
        <v>8</v>
      </c>
      <c r="C150" s="56" t="s">
        <v>368</v>
      </c>
      <c r="D150" s="56" t="s">
        <v>3812</v>
      </c>
      <c r="E150" s="56" t="s">
        <v>953</v>
      </c>
      <c r="F150" s="56" t="s">
        <v>907</v>
      </c>
      <c r="G150" s="56">
        <v>49.5</v>
      </c>
      <c r="H150" s="56">
        <v>0</v>
      </c>
      <c r="I150" s="56" t="s">
        <v>6841</v>
      </c>
      <c r="J150" s="56" t="s">
        <v>39</v>
      </c>
      <c r="L150" s="56" t="s">
        <v>128</v>
      </c>
      <c r="M150" s="56">
        <v>0</v>
      </c>
      <c r="N150" s="56">
        <v>1</v>
      </c>
      <c r="O150" s="56">
        <v>5</v>
      </c>
      <c r="P150" s="56">
        <v>4</v>
      </c>
      <c r="Q150" s="56">
        <v>0</v>
      </c>
      <c r="R150" s="56">
        <v>20</v>
      </c>
      <c r="S150" s="56">
        <v>5</v>
      </c>
      <c r="T150" s="56">
        <v>12</v>
      </c>
      <c r="U150" s="56">
        <v>5</v>
      </c>
      <c r="V150" s="56">
        <v>1</v>
      </c>
      <c r="W150" s="56">
        <v>0</v>
      </c>
      <c r="X150" s="56">
        <v>0</v>
      </c>
      <c r="Y150" s="56">
        <v>0</v>
      </c>
      <c r="Z150" s="56">
        <v>0</v>
      </c>
      <c r="AA150" s="56">
        <v>53</v>
      </c>
      <c r="AB150" s="56">
        <v>0</v>
      </c>
      <c r="AC150" s="56">
        <v>0</v>
      </c>
      <c r="AD150" s="56">
        <v>0</v>
      </c>
      <c r="AE150" s="56">
        <v>0</v>
      </c>
      <c r="AF150" s="56">
        <v>0</v>
      </c>
      <c r="AG150" s="56">
        <v>0</v>
      </c>
      <c r="AH150" s="56">
        <v>0</v>
      </c>
      <c r="AI150" s="56">
        <v>0</v>
      </c>
      <c r="AJ150" s="56">
        <v>0</v>
      </c>
      <c r="AK150" s="56">
        <v>0</v>
      </c>
      <c r="AL150" s="56">
        <v>0</v>
      </c>
      <c r="AM150" s="56">
        <v>0</v>
      </c>
      <c r="AN150" s="56">
        <v>0</v>
      </c>
      <c r="AO150" s="56">
        <v>0</v>
      </c>
      <c r="AP150" s="56">
        <v>0</v>
      </c>
      <c r="AQ150" s="56">
        <v>0</v>
      </c>
      <c r="AR150" s="56">
        <v>1</v>
      </c>
      <c r="AS150" s="56">
        <v>5</v>
      </c>
      <c r="AT150" s="56">
        <v>4</v>
      </c>
      <c r="AU150" s="56">
        <v>0</v>
      </c>
      <c r="AV150" s="56">
        <v>20</v>
      </c>
      <c r="AW150" s="56">
        <v>5</v>
      </c>
      <c r="AX150" s="56">
        <v>12</v>
      </c>
      <c r="AY150" s="56">
        <v>5</v>
      </c>
      <c r="AZ150" s="56">
        <v>1</v>
      </c>
      <c r="BA150" s="56">
        <v>0</v>
      </c>
      <c r="BB150" s="56">
        <v>0</v>
      </c>
      <c r="BC150" s="56">
        <v>0</v>
      </c>
      <c r="BD150" s="56">
        <v>0</v>
      </c>
      <c r="BE150" s="56">
        <v>53</v>
      </c>
      <c r="BF150" s="56">
        <v>1</v>
      </c>
      <c r="BG150" s="56">
        <v>0</v>
      </c>
      <c r="BH150" s="56">
        <v>1</v>
      </c>
      <c r="BI150" s="56">
        <v>0</v>
      </c>
      <c r="BJ150" s="56" t="s">
        <v>3277</v>
      </c>
      <c r="BK150" s="56">
        <v>256203</v>
      </c>
      <c r="BL150" s="56" t="s">
        <v>3277</v>
      </c>
      <c r="BM150" s="56">
        <v>279247</v>
      </c>
      <c r="BN150" s="56">
        <v>378</v>
      </c>
      <c r="BO150" s="56">
        <v>772533</v>
      </c>
      <c r="BP150" s="56">
        <v>241546</v>
      </c>
      <c r="BQ150" s="56">
        <v>53</v>
      </c>
      <c r="BR150" s="56">
        <v>229909</v>
      </c>
      <c r="BS150" s="56">
        <v>1173661</v>
      </c>
      <c r="BT150" s="56">
        <v>46698</v>
      </c>
      <c r="BU150" s="56">
        <v>315235</v>
      </c>
      <c r="BV150" s="56">
        <v>321024</v>
      </c>
      <c r="BW150" s="56">
        <v>218966</v>
      </c>
      <c r="BX150" s="56">
        <v>52177</v>
      </c>
      <c r="BY150" s="56">
        <v>907402</v>
      </c>
      <c r="BZ150" s="56">
        <v>181685</v>
      </c>
      <c r="CA150" s="56">
        <v>1135785</v>
      </c>
      <c r="CB150" s="56">
        <v>23</v>
      </c>
      <c r="CC150" s="56">
        <v>55992</v>
      </c>
      <c r="CD150" s="56">
        <v>21838</v>
      </c>
      <c r="CE150" s="56">
        <v>36185</v>
      </c>
      <c r="CF150" s="56">
        <v>5167</v>
      </c>
      <c r="CG150" s="56">
        <v>119182</v>
      </c>
      <c r="CH150" s="56">
        <v>119205</v>
      </c>
      <c r="CI150" s="56">
        <v>313</v>
      </c>
      <c r="CJ150" s="56">
        <v>16875</v>
      </c>
      <c r="CK150" s="56">
        <v>6228</v>
      </c>
      <c r="CL150" s="56">
        <v>34629</v>
      </c>
      <c r="CM150" s="56">
        <v>57732</v>
      </c>
      <c r="CN150" s="56">
        <v>5979</v>
      </c>
      <c r="CO150" s="56">
        <v>64024</v>
      </c>
      <c r="CP150" s="56">
        <v>0</v>
      </c>
      <c r="CQ150" s="56">
        <v>1177</v>
      </c>
      <c r="CR150" s="56">
        <v>413</v>
      </c>
      <c r="CS150" s="56">
        <v>4049</v>
      </c>
      <c r="CT150" s="56">
        <v>5639</v>
      </c>
      <c r="CU150" s="56">
        <v>5639</v>
      </c>
      <c r="CV150" s="56">
        <v>5928</v>
      </c>
      <c r="CW150" s="56">
        <v>6393</v>
      </c>
      <c r="CX150" s="56">
        <v>4410</v>
      </c>
      <c r="CY150" s="56">
        <v>2219000</v>
      </c>
      <c r="CZ150" s="56">
        <v>0</v>
      </c>
      <c r="DA150" s="56">
        <v>39</v>
      </c>
      <c r="DB150" s="56">
        <v>43.9</v>
      </c>
      <c r="DC150" s="56">
        <v>225.1</v>
      </c>
      <c r="DD150" s="56">
        <v>269</v>
      </c>
      <c r="DE150" s="56">
        <v>918</v>
      </c>
      <c r="DF150" s="56">
        <v>26322</v>
      </c>
      <c r="DG150" s="56">
        <v>1844290</v>
      </c>
      <c r="DH150" s="56">
        <v>863909</v>
      </c>
      <c r="DI150" s="56">
        <v>1860747</v>
      </c>
      <c r="DJ150" s="56">
        <v>303682</v>
      </c>
      <c r="DK150" s="56">
        <v>4872628</v>
      </c>
      <c r="DL150" s="56">
        <v>29881</v>
      </c>
      <c r="DM150" s="56">
        <v>23499</v>
      </c>
      <c r="DN150" s="56">
        <v>30546</v>
      </c>
      <c r="DO150" s="56">
        <v>83926</v>
      </c>
      <c r="DP150" s="56">
        <v>59299</v>
      </c>
      <c r="DQ150" s="56">
        <v>238281</v>
      </c>
      <c r="DR150" s="56">
        <v>42888</v>
      </c>
      <c r="DS150" s="56">
        <v>28964</v>
      </c>
      <c r="DT150" s="56">
        <v>0</v>
      </c>
      <c r="DU150" s="56">
        <v>340</v>
      </c>
      <c r="DV150" s="56">
        <v>244545</v>
      </c>
      <c r="DW150" s="56">
        <v>136245</v>
      </c>
      <c r="DX150" s="56">
        <v>85</v>
      </c>
      <c r="DY150" s="56">
        <v>90</v>
      </c>
      <c r="DZ150" s="56">
        <v>95</v>
      </c>
      <c r="EA150" s="56">
        <v>685008</v>
      </c>
      <c r="EB150" s="56">
        <v>11766</v>
      </c>
      <c r="EC150" s="56" t="s">
        <v>778</v>
      </c>
      <c r="ED150" s="56">
        <v>144983</v>
      </c>
      <c r="EE150" s="56">
        <v>250</v>
      </c>
      <c r="EF150" s="56">
        <v>3046901</v>
      </c>
      <c r="EG150" s="56">
        <v>0</v>
      </c>
      <c r="EH150" s="56" t="s">
        <v>56</v>
      </c>
      <c r="EI150" s="56">
        <v>53</v>
      </c>
      <c r="EJ150" s="56">
        <v>1524375</v>
      </c>
      <c r="EK150" s="56">
        <v>4491</v>
      </c>
      <c r="EL150" s="56">
        <v>1105</v>
      </c>
      <c r="EM150" s="56">
        <v>7958241.1600000001</v>
      </c>
      <c r="EN150" s="56">
        <v>12122</v>
      </c>
      <c r="EO150" s="56">
        <v>2231.73</v>
      </c>
      <c r="EP150" s="56">
        <v>379404.79</v>
      </c>
      <c r="EQ150" s="56">
        <v>182645.27</v>
      </c>
      <c r="ER150" s="56">
        <v>177283.1</v>
      </c>
      <c r="ES150" s="56">
        <v>33263.64</v>
      </c>
      <c r="ET150" s="56">
        <v>16341.93</v>
      </c>
      <c r="EU150" s="56">
        <v>44766.59</v>
      </c>
      <c r="EV150" s="56">
        <v>9882.26</v>
      </c>
      <c r="EW150" s="56">
        <v>41921.39</v>
      </c>
      <c r="EX150" s="56">
        <v>62654.38</v>
      </c>
      <c r="EY150" s="56" t="s">
        <v>3600</v>
      </c>
      <c r="EZ150" s="56" t="s">
        <v>3600</v>
      </c>
      <c r="FA150" s="56" t="s">
        <v>3600</v>
      </c>
      <c r="FB150" s="56">
        <v>0</v>
      </c>
      <c r="FC150" s="56" t="s">
        <v>3600</v>
      </c>
      <c r="FD150" s="56">
        <v>156083</v>
      </c>
      <c r="FE150" s="56">
        <v>15700</v>
      </c>
      <c r="FF150" s="56">
        <v>0</v>
      </c>
      <c r="FG150" s="56">
        <v>1122178.08</v>
      </c>
      <c r="FH150" s="56">
        <v>28233.200000000001</v>
      </c>
      <c r="FI150" s="56">
        <v>240645.48000000007</v>
      </c>
      <c r="FJ150" s="56">
        <v>252841.13</v>
      </c>
      <c r="FK150" s="56">
        <v>6177.65</v>
      </c>
      <c r="FL150" s="56">
        <v>6376578</v>
      </c>
      <c r="FM150" s="56">
        <v>15997016.700000001</v>
      </c>
      <c r="FN150" s="56">
        <v>239217.72</v>
      </c>
      <c r="FO150" s="56">
        <v>75467.58</v>
      </c>
      <c r="FP150" s="56">
        <v>36113.93</v>
      </c>
      <c r="FQ150" s="56">
        <v>93680.49</v>
      </c>
      <c r="FR150" s="56">
        <v>0</v>
      </c>
      <c r="FS150" s="56">
        <v>0</v>
      </c>
      <c r="FT150" s="56">
        <v>0</v>
      </c>
      <c r="FU150" s="56">
        <v>515925.66000000003</v>
      </c>
      <c r="FV150" s="56">
        <v>0</v>
      </c>
      <c r="FW150" s="56">
        <v>960405.38</v>
      </c>
      <c r="FX150" s="56">
        <v>15036611.32</v>
      </c>
      <c r="FY150" s="56">
        <v>2153638.7000000002</v>
      </c>
      <c r="FZ150" s="56">
        <v>7121947</v>
      </c>
      <c r="GA150" s="56">
        <v>3666</v>
      </c>
      <c r="GB150" s="56">
        <v>940544</v>
      </c>
      <c r="GC150" s="56">
        <v>6972124.1999999993</v>
      </c>
      <c r="GD150" s="56">
        <v>15038281.199999999</v>
      </c>
      <c r="GE150" s="56">
        <v>893151</v>
      </c>
      <c r="GF150" s="56">
        <v>14145130.199999999</v>
      </c>
      <c r="GG150" s="56">
        <v>2153638.7000000002</v>
      </c>
      <c r="GH150" s="56">
        <v>0</v>
      </c>
      <c r="GI150" s="56">
        <v>310847</v>
      </c>
      <c r="GJ150" s="56">
        <v>0</v>
      </c>
      <c r="GK150" s="56">
        <v>0</v>
      </c>
      <c r="GL150" s="56">
        <v>0</v>
      </c>
      <c r="GM150" s="56">
        <v>6659</v>
      </c>
      <c r="GN150" s="56">
        <v>317506</v>
      </c>
      <c r="GO150" s="56" t="s">
        <v>7600</v>
      </c>
      <c r="GP150" s="56" t="s">
        <v>558</v>
      </c>
      <c r="GQ150" s="56" t="s">
        <v>7601</v>
      </c>
      <c r="GR150" s="56" t="s">
        <v>3629</v>
      </c>
      <c r="GS150" s="56" t="s">
        <v>3629</v>
      </c>
      <c r="GT150" s="56" t="s">
        <v>558</v>
      </c>
      <c r="GU150" s="56" t="s">
        <v>7602</v>
      </c>
      <c r="GV150" s="56" t="s">
        <v>7603</v>
      </c>
      <c r="GW150" s="56">
        <v>53</v>
      </c>
      <c r="GX150" s="56">
        <v>0</v>
      </c>
      <c r="GY150" s="56">
        <v>43</v>
      </c>
      <c r="GZ150" s="56">
        <v>10</v>
      </c>
      <c r="HA150" s="56">
        <v>0</v>
      </c>
      <c r="HB150" s="56">
        <v>0</v>
      </c>
      <c r="HD150" s="56">
        <f t="shared" si="6"/>
        <v>64024</v>
      </c>
      <c r="HE150" s="56">
        <f t="shared" si="7"/>
        <v>5639</v>
      </c>
      <c r="HF150" s="56">
        <f t="shared" si="8"/>
        <v>83926</v>
      </c>
    </row>
    <row r="151" spans="1:214" ht="12.75" customHeight="1" x14ac:dyDescent="0.3">
      <c r="A151" s="56" t="s">
        <v>367</v>
      </c>
      <c r="B151" s="56">
        <v>9</v>
      </c>
      <c r="C151" s="56" t="s">
        <v>368</v>
      </c>
      <c r="D151" s="56" t="s">
        <v>3813</v>
      </c>
      <c r="E151" s="56" t="s">
        <v>954</v>
      </c>
      <c r="F151" s="56" t="s">
        <v>907</v>
      </c>
      <c r="G151" s="56">
        <v>45</v>
      </c>
      <c r="H151" s="56">
        <v>0</v>
      </c>
      <c r="I151" s="56" t="s">
        <v>6841</v>
      </c>
      <c r="J151" s="56" t="s">
        <v>39</v>
      </c>
      <c r="L151" s="56" t="s">
        <v>130</v>
      </c>
      <c r="M151" s="56">
        <v>0</v>
      </c>
      <c r="N151" s="56">
        <v>0</v>
      </c>
      <c r="O151" s="56">
        <v>4</v>
      </c>
      <c r="P151" s="56">
        <v>2</v>
      </c>
      <c r="Q151" s="56">
        <v>1</v>
      </c>
      <c r="R151" s="56">
        <v>4</v>
      </c>
      <c r="S151" s="56">
        <v>1</v>
      </c>
      <c r="T151" s="56">
        <v>3</v>
      </c>
      <c r="U151" s="56">
        <v>2</v>
      </c>
      <c r="V151" s="56">
        <v>1</v>
      </c>
      <c r="W151" s="56">
        <v>0</v>
      </c>
      <c r="X151" s="56">
        <v>3</v>
      </c>
      <c r="Y151" s="56">
        <v>0</v>
      </c>
      <c r="Z151" s="56">
        <v>1</v>
      </c>
      <c r="AA151" s="56">
        <v>22</v>
      </c>
      <c r="AB151" s="56">
        <v>0</v>
      </c>
      <c r="AC151" s="56">
        <v>0</v>
      </c>
      <c r="AD151" s="56">
        <v>0</v>
      </c>
      <c r="AE151" s="56">
        <v>0</v>
      </c>
      <c r="AF151" s="56">
        <v>1</v>
      </c>
      <c r="AG151" s="56">
        <v>0</v>
      </c>
      <c r="AH151" s="56">
        <v>1</v>
      </c>
      <c r="AI151" s="56">
        <v>1</v>
      </c>
      <c r="AJ151" s="56">
        <v>3</v>
      </c>
      <c r="AK151" s="56">
        <v>3</v>
      </c>
      <c r="AL151" s="56">
        <v>2</v>
      </c>
      <c r="AM151" s="56">
        <v>0</v>
      </c>
      <c r="AN151" s="56">
        <v>0</v>
      </c>
      <c r="AO151" s="56">
        <v>1</v>
      </c>
      <c r="AP151" s="56">
        <v>12</v>
      </c>
      <c r="AQ151" s="56">
        <v>0</v>
      </c>
      <c r="AR151" s="56">
        <v>0</v>
      </c>
      <c r="AS151" s="56">
        <v>4</v>
      </c>
      <c r="AT151" s="56">
        <v>2</v>
      </c>
      <c r="AU151" s="56">
        <v>2</v>
      </c>
      <c r="AV151" s="56">
        <v>4</v>
      </c>
      <c r="AW151" s="56">
        <v>2</v>
      </c>
      <c r="AX151" s="56">
        <v>4</v>
      </c>
      <c r="AY151" s="56">
        <v>5</v>
      </c>
      <c r="AZ151" s="56">
        <v>4</v>
      </c>
      <c r="BA151" s="56">
        <v>2</v>
      </c>
      <c r="BB151" s="56">
        <v>3</v>
      </c>
      <c r="BC151" s="56">
        <v>0</v>
      </c>
      <c r="BD151" s="56">
        <v>2</v>
      </c>
      <c r="BE151" s="56">
        <v>34</v>
      </c>
      <c r="BF151" s="56">
        <v>1</v>
      </c>
      <c r="BG151" s="56">
        <v>0</v>
      </c>
      <c r="BH151" s="56">
        <v>0</v>
      </c>
      <c r="BI151" s="56">
        <v>0</v>
      </c>
      <c r="BJ151" s="56" t="s">
        <v>3383</v>
      </c>
      <c r="BK151" s="56">
        <v>258431</v>
      </c>
      <c r="BL151" s="56" t="s">
        <v>3383</v>
      </c>
      <c r="BM151" s="56">
        <v>242695</v>
      </c>
      <c r="BN151" s="56">
        <v>200</v>
      </c>
      <c r="BO151" s="56">
        <v>441685</v>
      </c>
      <c r="BP151" s="56">
        <v>121851</v>
      </c>
      <c r="BQ151" s="56">
        <v>18</v>
      </c>
      <c r="BR151" s="56">
        <v>88200</v>
      </c>
      <c r="BS151" s="56">
        <v>532748</v>
      </c>
      <c r="BT151" s="56">
        <v>54787</v>
      </c>
      <c r="BU151" s="56">
        <v>167573</v>
      </c>
      <c r="BV151" s="56">
        <v>151635</v>
      </c>
      <c r="BW151" s="56">
        <v>113317</v>
      </c>
      <c r="BX151" s="56">
        <v>26920</v>
      </c>
      <c r="BY151" s="56">
        <v>459445</v>
      </c>
      <c r="BZ151" s="56">
        <v>1784</v>
      </c>
      <c r="CA151" s="56">
        <v>516016</v>
      </c>
      <c r="CB151" s="56">
        <v>2544</v>
      </c>
      <c r="CC151" s="56">
        <v>29629</v>
      </c>
      <c r="CD151" s="56">
        <v>10906</v>
      </c>
      <c r="CE151" s="56">
        <v>19128</v>
      </c>
      <c r="CF151" s="56">
        <v>1873</v>
      </c>
      <c r="CG151" s="56">
        <v>61536</v>
      </c>
      <c r="CH151" s="56">
        <v>64080</v>
      </c>
      <c r="CI151" s="56">
        <v>6</v>
      </c>
      <c r="CJ151" s="56">
        <v>14527</v>
      </c>
      <c r="CK151" s="56">
        <v>309</v>
      </c>
      <c r="CL151" s="56">
        <v>58574</v>
      </c>
      <c r="CM151" s="56">
        <v>73410</v>
      </c>
      <c r="CN151" s="56">
        <v>220</v>
      </c>
      <c r="CO151" s="56">
        <v>73636</v>
      </c>
      <c r="CP151" s="56">
        <v>4</v>
      </c>
      <c r="CQ151" s="56">
        <v>1481</v>
      </c>
      <c r="CR151" s="56">
        <v>4</v>
      </c>
      <c r="CS151" s="56">
        <v>524</v>
      </c>
      <c r="CT151" s="56">
        <v>2009</v>
      </c>
      <c r="CU151" s="56">
        <v>2013</v>
      </c>
      <c r="CV151" s="56">
        <v>8372</v>
      </c>
      <c r="CW151" s="56">
        <v>2438</v>
      </c>
      <c r="CX151" s="56">
        <v>2123</v>
      </c>
      <c r="CY151" s="56" t="s">
        <v>558</v>
      </c>
      <c r="CZ151" s="56">
        <v>0</v>
      </c>
      <c r="DA151" s="56">
        <v>0</v>
      </c>
      <c r="DB151" s="56" t="s">
        <v>6915</v>
      </c>
      <c r="DC151" s="56">
        <v>132.22999999999999</v>
      </c>
      <c r="DD151" s="56">
        <v>132.22999999999999</v>
      </c>
      <c r="DE151" s="56">
        <v>265</v>
      </c>
      <c r="DF151" s="56">
        <v>8437</v>
      </c>
      <c r="DG151" s="56">
        <v>698969</v>
      </c>
      <c r="DH151" s="56">
        <v>260772</v>
      </c>
      <c r="DI151" s="56">
        <v>560044</v>
      </c>
      <c r="DJ151" s="56">
        <v>69353</v>
      </c>
      <c r="DK151" s="56">
        <v>1589138</v>
      </c>
      <c r="DL151" s="56">
        <v>28223</v>
      </c>
      <c r="DM151" s="56">
        <v>188</v>
      </c>
      <c r="DN151" s="56">
        <v>17007</v>
      </c>
      <c r="DO151" s="56">
        <v>45418</v>
      </c>
      <c r="DP151" s="56">
        <v>34755</v>
      </c>
      <c r="DQ151" s="56">
        <v>152087</v>
      </c>
      <c r="DR151" s="56">
        <v>20770</v>
      </c>
      <c r="DS151" s="56">
        <v>28299</v>
      </c>
      <c r="DT151" s="56">
        <v>0</v>
      </c>
      <c r="DU151" s="56">
        <v>0</v>
      </c>
      <c r="DV151" s="56">
        <v>107194</v>
      </c>
      <c r="DW151" s="56">
        <v>80424</v>
      </c>
      <c r="DX151" s="56">
        <v>65</v>
      </c>
      <c r="DY151" s="56">
        <v>80</v>
      </c>
      <c r="DZ151" s="56">
        <v>89</v>
      </c>
      <c r="EA151" s="56">
        <v>322836</v>
      </c>
      <c r="EB151" s="56">
        <v>3905</v>
      </c>
      <c r="EC151" s="56" t="s">
        <v>56</v>
      </c>
      <c r="ED151" s="56">
        <v>36458</v>
      </c>
      <c r="EE151" s="56">
        <v>4240</v>
      </c>
      <c r="EF151" s="56">
        <v>1417440</v>
      </c>
      <c r="EG151" s="56">
        <v>0</v>
      </c>
      <c r="EH151" s="56" t="s">
        <v>56</v>
      </c>
      <c r="EI151" s="56">
        <v>18</v>
      </c>
      <c r="EJ151" s="56">
        <v>11994237</v>
      </c>
      <c r="EK151" s="56">
        <v>7124</v>
      </c>
      <c r="EL151" s="56">
        <v>4790</v>
      </c>
      <c r="EM151" s="56">
        <v>3619486</v>
      </c>
      <c r="EN151" s="56">
        <v>4130</v>
      </c>
      <c r="EO151" s="56">
        <v>636081</v>
      </c>
      <c r="EP151" s="56" t="s">
        <v>3590</v>
      </c>
      <c r="EQ151" s="56" t="s">
        <v>3590</v>
      </c>
      <c r="ER151" s="56" t="s">
        <v>3590</v>
      </c>
      <c r="ES151" s="56" t="s">
        <v>3590</v>
      </c>
      <c r="ET151" s="56" t="s">
        <v>3590</v>
      </c>
      <c r="EU151" s="56" t="s">
        <v>3590</v>
      </c>
      <c r="EV151" s="56" t="s">
        <v>3590</v>
      </c>
      <c r="EW151" s="56" t="s">
        <v>3590</v>
      </c>
      <c r="EX151" s="56" t="s">
        <v>3590</v>
      </c>
      <c r="EY151" s="56" t="s">
        <v>3590</v>
      </c>
      <c r="EZ151" s="56" t="s">
        <v>3590</v>
      </c>
      <c r="FA151" s="56" t="s">
        <v>3590</v>
      </c>
      <c r="FB151" s="56">
        <v>0</v>
      </c>
      <c r="FC151" s="56">
        <v>0</v>
      </c>
      <c r="FD151" s="56" t="s">
        <v>3590</v>
      </c>
      <c r="FE151" s="56">
        <v>0</v>
      </c>
      <c r="FF151" s="56">
        <v>0</v>
      </c>
      <c r="FG151" s="56">
        <v>636081</v>
      </c>
      <c r="FH151" s="56">
        <v>271032.3</v>
      </c>
      <c r="FI151" s="56">
        <v>241160</v>
      </c>
      <c r="FJ151" s="56">
        <v>102401</v>
      </c>
      <c r="FK151" s="56">
        <v>3667</v>
      </c>
      <c r="FL151" s="56">
        <v>388778</v>
      </c>
      <c r="FM151" s="56">
        <v>5266735.3</v>
      </c>
      <c r="FN151" s="56">
        <v>41325</v>
      </c>
      <c r="FO151" s="56">
        <v>17872</v>
      </c>
      <c r="FP151" s="56">
        <v>4765</v>
      </c>
      <c r="FQ151" s="56" t="s">
        <v>7366</v>
      </c>
      <c r="FR151" s="56">
        <v>0</v>
      </c>
      <c r="FS151" s="56">
        <v>0</v>
      </c>
      <c r="FT151" s="56">
        <v>32302</v>
      </c>
      <c r="FU151" s="56">
        <v>190804</v>
      </c>
      <c r="FV151" s="56">
        <v>126814</v>
      </c>
      <c r="FW151" s="56">
        <v>413882</v>
      </c>
      <c r="FX151" s="56">
        <v>4852853.3</v>
      </c>
      <c r="FY151" s="56">
        <v>137892</v>
      </c>
      <c r="FZ151" s="56">
        <v>3766233</v>
      </c>
      <c r="GA151" s="56">
        <v>4650</v>
      </c>
      <c r="GB151" s="56">
        <v>613163</v>
      </c>
      <c r="GC151" s="56">
        <v>789126</v>
      </c>
      <c r="GD151" s="56">
        <v>5173172</v>
      </c>
      <c r="GE151" s="56">
        <v>324982</v>
      </c>
      <c r="GF151" s="56">
        <v>4848190</v>
      </c>
      <c r="GG151" s="56">
        <v>137892</v>
      </c>
      <c r="GH151" s="56">
        <v>0</v>
      </c>
      <c r="GI151" s="56">
        <v>326307</v>
      </c>
      <c r="GJ151" s="56">
        <v>0</v>
      </c>
      <c r="GK151" s="56">
        <v>0</v>
      </c>
      <c r="GL151" s="56">
        <v>0</v>
      </c>
      <c r="GM151" s="56">
        <v>0</v>
      </c>
      <c r="GN151" s="56">
        <v>326307</v>
      </c>
      <c r="GO151" s="56" t="s">
        <v>558</v>
      </c>
      <c r="GP151" s="56" t="s">
        <v>558</v>
      </c>
      <c r="GQ151" s="56" t="s">
        <v>558</v>
      </c>
      <c r="GR151" s="56" t="s">
        <v>558</v>
      </c>
      <c r="GS151" s="56" t="s">
        <v>3597</v>
      </c>
      <c r="GT151" s="56" t="s">
        <v>558</v>
      </c>
      <c r="GU151" s="56" t="s">
        <v>558</v>
      </c>
      <c r="GV151" s="56" t="s">
        <v>7604</v>
      </c>
      <c r="GW151" s="56">
        <v>22</v>
      </c>
      <c r="GX151" s="56">
        <v>12</v>
      </c>
      <c r="GY151" s="56">
        <v>21</v>
      </c>
      <c r="GZ151" s="56">
        <v>13</v>
      </c>
      <c r="HA151" s="56">
        <v>0</v>
      </c>
      <c r="HB151" s="56">
        <v>0</v>
      </c>
      <c r="HD151" s="56">
        <f t="shared" si="6"/>
        <v>73636</v>
      </c>
      <c r="HE151" s="56">
        <f t="shared" si="7"/>
        <v>2013</v>
      </c>
      <c r="HF151" s="56">
        <f t="shared" si="8"/>
        <v>45418</v>
      </c>
    </row>
    <row r="152" spans="1:214" ht="12.75" customHeight="1" x14ac:dyDescent="0.3">
      <c r="A152" s="56" t="s">
        <v>367</v>
      </c>
      <c r="B152" s="56">
        <v>10</v>
      </c>
      <c r="C152" s="56" t="s">
        <v>368</v>
      </c>
      <c r="D152" s="56" t="s">
        <v>3814</v>
      </c>
      <c r="E152" s="56" t="s">
        <v>955</v>
      </c>
      <c r="F152" s="56" t="s">
        <v>907</v>
      </c>
      <c r="G152" s="56">
        <v>45</v>
      </c>
      <c r="H152" s="56">
        <v>0</v>
      </c>
      <c r="I152" s="56" t="s">
        <v>6841</v>
      </c>
      <c r="J152" s="56" t="s">
        <v>39</v>
      </c>
      <c r="L152" s="56" t="s">
        <v>132</v>
      </c>
      <c r="M152" s="56">
        <v>1</v>
      </c>
      <c r="N152" s="56">
        <v>4</v>
      </c>
      <c r="O152" s="56">
        <v>3</v>
      </c>
      <c r="P152" s="56">
        <v>5</v>
      </c>
      <c r="Q152" s="56">
        <v>0</v>
      </c>
      <c r="R152" s="56">
        <v>11</v>
      </c>
      <c r="S152" s="56">
        <v>0</v>
      </c>
      <c r="T152" s="56">
        <v>0</v>
      </c>
      <c r="U152" s="56">
        <v>12</v>
      </c>
      <c r="V152" s="56">
        <v>0</v>
      </c>
      <c r="W152" s="56">
        <v>0</v>
      </c>
      <c r="X152" s="56">
        <v>2</v>
      </c>
      <c r="Y152" s="56">
        <v>0</v>
      </c>
      <c r="Z152" s="56">
        <v>0</v>
      </c>
      <c r="AA152" s="56">
        <v>38</v>
      </c>
      <c r="AB152" s="56">
        <v>0</v>
      </c>
      <c r="AC152" s="56">
        <v>0</v>
      </c>
      <c r="AD152" s="56">
        <v>0</v>
      </c>
      <c r="AE152" s="56">
        <v>0</v>
      </c>
      <c r="AF152" s="56">
        <v>0</v>
      </c>
      <c r="AG152" s="56">
        <v>0</v>
      </c>
      <c r="AH152" s="56">
        <v>0</v>
      </c>
      <c r="AI152" s="56">
        <v>0</v>
      </c>
      <c r="AJ152" s="56">
        <v>0</v>
      </c>
      <c r="AK152" s="56">
        <v>0</v>
      </c>
      <c r="AL152" s="56">
        <v>0</v>
      </c>
      <c r="AM152" s="56">
        <v>0</v>
      </c>
      <c r="AN152" s="56">
        <v>0</v>
      </c>
      <c r="AO152" s="56">
        <v>0</v>
      </c>
      <c r="AP152" s="56">
        <v>0</v>
      </c>
      <c r="AQ152" s="56">
        <v>1</v>
      </c>
      <c r="AR152" s="56">
        <v>4</v>
      </c>
      <c r="AS152" s="56">
        <v>3</v>
      </c>
      <c r="AT152" s="56">
        <v>5</v>
      </c>
      <c r="AU152" s="56">
        <v>0</v>
      </c>
      <c r="AV152" s="56">
        <v>11</v>
      </c>
      <c r="AW152" s="56">
        <v>0</v>
      </c>
      <c r="AX152" s="56">
        <v>0</v>
      </c>
      <c r="AY152" s="56">
        <v>12</v>
      </c>
      <c r="AZ152" s="56">
        <v>0</v>
      </c>
      <c r="BA152" s="56">
        <v>0</v>
      </c>
      <c r="BB152" s="56">
        <v>2</v>
      </c>
      <c r="BC152" s="56">
        <v>0</v>
      </c>
      <c r="BD152" s="56">
        <v>0</v>
      </c>
      <c r="BE152" s="56">
        <v>38</v>
      </c>
      <c r="BF152" s="56">
        <v>0.96620468355294598</v>
      </c>
      <c r="BG152" s="56">
        <v>3.3795316447054004E-2</v>
      </c>
      <c r="BH152" s="56">
        <v>0</v>
      </c>
      <c r="BI152" s="56">
        <v>0</v>
      </c>
      <c r="BJ152" s="56" t="s">
        <v>3468</v>
      </c>
      <c r="BK152" s="56">
        <v>319675</v>
      </c>
      <c r="BL152" s="56" t="s">
        <v>3468</v>
      </c>
      <c r="BM152" s="56">
        <v>317032</v>
      </c>
      <c r="BN152" s="56">
        <v>338</v>
      </c>
      <c r="BO152" s="56">
        <v>688452</v>
      </c>
      <c r="BP152" s="56">
        <v>245392</v>
      </c>
      <c r="BQ152" s="56">
        <v>36</v>
      </c>
      <c r="BR152" s="56">
        <v>1118519.52</v>
      </c>
      <c r="BS152" s="56">
        <v>805228</v>
      </c>
      <c r="BT152" s="56">
        <v>79881</v>
      </c>
      <c r="BU152" s="56">
        <v>216125</v>
      </c>
      <c r="BV152" s="56">
        <v>179404</v>
      </c>
      <c r="BW152" s="56">
        <v>189316</v>
      </c>
      <c r="BX152" s="56">
        <v>37445</v>
      </c>
      <c r="BY152" s="56">
        <v>622290</v>
      </c>
      <c r="BZ152" s="56">
        <v>66419</v>
      </c>
      <c r="CA152" s="56">
        <v>768590</v>
      </c>
      <c r="CB152" s="56">
        <v>465</v>
      </c>
      <c r="CC152" s="56">
        <v>38594</v>
      </c>
      <c r="CD152" s="56">
        <v>20903</v>
      </c>
      <c r="CE152" s="56">
        <v>30977</v>
      </c>
      <c r="CF152" s="56">
        <v>3651</v>
      </c>
      <c r="CG152" s="56">
        <v>94125</v>
      </c>
      <c r="CH152" s="56">
        <v>94590</v>
      </c>
      <c r="CI152" s="56">
        <v>0</v>
      </c>
      <c r="CJ152" s="56">
        <v>24339</v>
      </c>
      <c r="CK152" s="56">
        <v>6063</v>
      </c>
      <c r="CL152" s="56">
        <v>17335</v>
      </c>
      <c r="CM152" s="56">
        <v>47737</v>
      </c>
      <c r="CN152" s="56">
        <v>2944</v>
      </c>
      <c r="CO152" s="56">
        <v>50681</v>
      </c>
      <c r="CP152" s="56">
        <v>0</v>
      </c>
      <c r="CQ152" s="56">
        <v>2287</v>
      </c>
      <c r="CR152" s="56">
        <v>703</v>
      </c>
      <c r="CS152" s="56">
        <v>1653</v>
      </c>
      <c r="CT152" s="56">
        <v>4643</v>
      </c>
      <c r="CU152" s="56">
        <v>4643</v>
      </c>
      <c r="CV152" s="56">
        <v>6806</v>
      </c>
      <c r="CW152" s="56">
        <v>7398</v>
      </c>
      <c r="CX152" s="56">
        <v>2950</v>
      </c>
      <c r="CY152" s="56">
        <v>0</v>
      </c>
      <c r="CZ152" s="56">
        <v>0</v>
      </c>
      <c r="DA152" s="56">
        <v>119</v>
      </c>
      <c r="DB152" s="56">
        <v>37.5</v>
      </c>
      <c r="DC152" s="56">
        <v>187</v>
      </c>
      <c r="DD152" s="56">
        <v>224.5</v>
      </c>
      <c r="DE152" s="56">
        <v>964</v>
      </c>
      <c r="DF152" s="56">
        <v>30566.52</v>
      </c>
      <c r="DG152" s="56">
        <v>1432835</v>
      </c>
      <c r="DH152" s="56">
        <v>704216</v>
      </c>
      <c r="DI152" s="56">
        <v>1185752</v>
      </c>
      <c r="DJ152" s="56">
        <v>138330</v>
      </c>
      <c r="DK152" s="56">
        <v>3461133</v>
      </c>
      <c r="DL152" s="56">
        <v>81582</v>
      </c>
      <c r="DM152" s="56">
        <v>24301</v>
      </c>
      <c r="DN152" s="56">
        <v>44866</v>
      </c>
      <c r="DO152" s="56">
        <v>150749</v>
      </c>
      <c r="DP152" s="56">
        <v>38455</v>
      </c>
      <c r="DQ152" s="56">
        <v>933092</v>
      </c>
      <c r="DR152" s="56">
        <v>48501</v>
      </c>
      <c r="DS152" s="56">
        <v>0</v>
      </c>
      <c r="DT152" s="56">
        <v>0</v>
      </c>
      <c r="DU152" s="56">
        <v>239</v>
      </c>
      <c r="DV152" s="56">
        <v>269365</v>
      </c>
      <c r="DW152" s="56">
        <v>148100</v>
      </c>
      <c r="DX152" s="56">
        <v>75</v>
      </c>
      <c r="DY152" s="56">
        <v>81</v>
      </c>
      <c r="DZ152" s="56">
        <v>88</v>
      </c>
      <c r="EA152" s="56">
        <v>183745</v>
      </c>
      <c r="EB152" s="56" t="s">
        <v>558</v>
      </c>
      <c r="EC152" s="56" t="s">
        <v>56</v>
      </c>
      <c r="ED152" s="56">
        <v>106301</v>
      </c>
      <c r="EE152" s="56">
        <v>816</v>
      </c>
      <c r="EF152" s="56">
        <v>2923055</v>
      </c>
      <c r="EG152" s="56">
        <v>0</v>
      </c>
      <c r="EH152" s="56" t="s">
        <v>56</v>
      </c>
      <c r="EI152" s="56">
        <v>36</v>
      </c>
      <c r="EJ152" s="56">
        <v>4218063</v>
      </c>
      <c r="EK152" s="56">
        <v>321</v>
      </c>
      <c r="EL152" s="56">
        <v>207</v>
      </c>
      <c r="EM152" s="56">
        <v>6323028.6100000003</v>
      </c>
      <c r="EN152" s="56">
        <v>463.24</v>
      </c>
      <c r="EO152" s="56">
        <v>24172.35</v>
      </c>
      <c r="EP152" s="56">
        <v>291365.64</v>
      </c>
      <c r="EQ152" s="56">
        <v>197647.16</v>
      </c>
      <c r="ER152" s="56">
        <v>137197.35999999999</v>
      </c>
      <c r="ES152" s="56">
        <v>25359.18</v>
      </c>
      <c r="ET152" s="56">
        <v>20698.3</v>
      </c>
      <c r="EU152" s="56">
        <v>88650.54</v>
      </c>
      <c r="EV152" s="56">
        <v>13900.06</v>
      </c>
      <c r="EW152" s="56">
        <v>15888.59</v>
      </c>
      <c r="EX152" s="56">
        <v>12000</v>
      </c>
      <c r="EY152" s="56">
        <v>31704.25</v>
      </c>
      <c r="EZ152" s="56">
        <v>15328</v>
      </c>
      <c r="FA152" s="56">
        <v>0</v>
      </c>
      <c r="FB152" s="56">
        <v>0</v>
      </c>
      <c r="FC152" s="56">
        <v>0</v>
      </c>
      <c r="FD152" s="56">
        <v>60281.5</v>
      </c>
      <c r="FE152" s="56">
        <v>0</v>
      </c>
      <c r="FF152" s="56">
        <v>159.68</v>
      </c>
      <c r="FG152" s="56">
        <v>934352.61000000022</v>
      </c>
      <c r="FH152" s="56">
        <v>6197.59</v>
      </c>
      <c r="FI152" s="56">
        <v>161901.72</v>
      </c>
      <c r="FJ152" s="56">
        <v>123552.48</v>
      </c>
      <c r="FK152" s="56">
        <v>0</v>
      </c>
      <c r="FL152" s="56">
        <v>0</v>
      </c>
      <c r="FM152" s="56">
        <v>7549496.2500000009</v>
      </c>
      <c r="FN152" s="56">
        <v>118403</v>
      </c>
      <c r="FO152" s="56">
        <v>40835.279999999999</v>
      </c>
      <c r="FP152" s="56">
        <v>44989.74</v>
      </c>
      <c r="FQ152" s="56">
        <v>70812.77</v>
      </c>
      <c r="FR152" s="56">
        <v>9318.94</v>
      </c>
      <c r="FS152" s="56">
        <v>10000</v>
      </c>
      <c r="FT152" s="56">
        <v>0</v>
      </c>
      <c r="FU152" s="56">
        <v>283744.28000000003</v>
      </c>
      <c r="FV152" s="56">
        <v>43514.38</v>
      </c>
      <c r="FW152" s="56">
        <v>621618.39</v>
      </c>
      <c r="FX152" s="56">
        <v>6927877.8600000013</v>
      </c>
      <c r="FY152" s="56">
        <v>0</v>
      </c>
      <c r="FZ152" s="56">
        <v>6314700</v>
      </c>
      <c r="GA152" s="56">
        <v>0</v>
      </c>
      <c r="GB152" s="56">
        <v>920000</v>
      </c>
      <c r="GC152" s="56">
        <v>318200</v>
      </c>
      <c r="GD152" s="56">
        <v>7552900</v>
      </c>
      <c r="GE152" s="56">
        <v>759700</v>
      </c>
      <c r="GF152" s="56">
        <v>6793200</v>
      </c>
      <c r="GG152" s="56">
        <v>0</v>
      </c>
      <c r="GH152" s="56">
        <v>0</v>
      </c>
      <c r="GI152" s="56">
        <v>0</v>
      </c>
      <c r="GJ152" s="56">
        <v>0</v>
      </c>
      <c r="GK152" s="56">
        <v>0</v>
      </c>
      <c r="GL152" s="56">
        <v>0</v>
      </c>
      <c r="GM152" s="56">
        <v>0</v>
      </c>
      <c r="GN152" s="56">
        <v>0</v>
      </c>
      <c r="GO152" s="56">
        <v>0</v>
      </c>
      <c r="GP152" s="56">
        <v>0</v>
      </c>
      <c r="GQ152" s="56">
        <v>0</v>
      </c>
      <c r="GR152" s="56">
        <v>0</v>
      </c>
      <c r="GS152" s="56">
        <v>0</v>
      </c>
      <c r="GT152" s="56">
        <v>0</v>
      </c>
      <c r="GU152" s="56">
        <v>0</v>
      </c>
      <c r="GV152" s="56" t="s">
        <v>7605</v>
      </c>
      <c r="GW152" s="56">
        <v>38</v>
      </c>
      <c r="GX152" s="56">
        <v>0</v>
      </c>
      <c r="GY152" s="56">
        <v>38</v>
      </c>
      <c r="GZ152" s="56">
        <v>0</v>
      </c>
      <c r="HA152" s="56">
        <v>0</v>
      </c>
      <c r="HB152" s="56">
        <v>0</v>
      </c>
      <c r="HD152" s="56">
        <f t="shared" si="6"/>
        <v>50681</v>
      </c>
      <c r="HE152" s="56">
        <f t="shared" si="7"/>
        <v>4643</v>
      </c>
      <c r="HF152" s="56">
        <f t="shared" si="8"/>
        <v>150749</v>
      </c>
    </row>
    <row r="153" spans="1:214" ht="12.75" customHeight="1" x14ac:dyDescent="0.3">
      <c r="A153" s="56" t="s">
        <v>7158</v>
      </c>
      <c r="B153" s="56">
        <v>1</v>
      </c>
      <c r="C153" s="56" t="s">
        <v>7157</v>
      </c>
      <c r="D153" s="56" t="s">
        <v>7307</v>
      </c>
      <c r="E153" s="56" t="s">
        <v>956</v>
      </c>
      <c r="F153" s="56" t="s">
        <v>907</v>
      </c>
      <c r="G153" s="56">
        <v>19.5</v>
      </c>
      <c r="H153" s="56">
        <v>0</v>
      </c>
      <c r="I153" s="56" t="s">
        <v>6841</v>
      </c>
      <c r="J153" s="56" t="s">
        <v>39</v>
      </c>
      <c r="L153" s="56" t="s">
        <v>134</v>
      </c>
      <c r="M153" s="56">
        <v>1</v>
      </c>
      <c r="N153" s="56">
        <v>0</v>
      </c>
      <c r="O153" s="56">
        <v>4</v>
      </c>
      <c r="P153" s="56">
        <v>3</v>
      </c>
      <c r="Q153" s="56">
        <v>1</v>
      </c>
      <c r="R153" s="56">
        <v>4</v>
      </c>
      <c r="S153" s="56">
        <v>4</v>
      </c>
      <c r="T153" s="56">
        <v>1</v>
      </c>
      <c r="U153" s="56">
        <v>2</v>
      </c>
      <c r="V153" s="56">
        <v>1</v>
      </c>
      <c r="W153" s="56">
        <v>0</v>
      </c>
      <c r="X153" s="56">
        <v>1</v>
      </c>
      <c r="Y153" s="56">
        <v>0</v>
      </c>
      <c r="Z153" s="56">
        <v>2</v>
      </c>
      <c r="AA153" s="56">
        <v>24</v>
      </c>
      <c r="AB153" s="56">
        <v>0</v>
      </c>
      <c r="AC153" s="56">
        <v>0</v>
      </c>
      <c r="AD153" s="56">
        <v>0</v>
      </c>
      <c r="AE153" s="56">
        <v>0</v>
      </c>
      <c r="AF153" s="56">
        <v>0</v>
      </c>
      <c r="AG153" s="56">
        <v>0</v>
      </c>
      <c r="AH153" s="56">
        <v>0</v>
      </c>
      <c r="AI153" s="56">
        <v>0</v>
      </c>
      <c r="AJ153" s="56">
        <v>0</v>
      </c>
      <c r="AK153" s="56">
        <v>0</v>
      </c>
      <c r="AL153" s="56">
        <v>0</v>
      </c>
      <c r="AM153" s="56">
        <v>0</v>
      </c>
      <c r="AN153" s="56">
        <v>0</v>
      </c>
      <c r="AO153" s="56">
        <v>0</v>
      </c>
      <c r="AP153" s="56">
        <v>0</v>
      </c>
      <c r="AQ153" s="56">
        <v>1</v>
      </c>
      <c r="AR153" s="56">
        <v>0</v>
      </c>
      <c r="AS153" s="56">
        <v>4</v>
      </c>
      <c r="AT153" s="56">
        <v>3</v>
      </c>
      <c r="AU153" s="56">
        <v>1</v>
      </c>
      <c r="AV153" s="56">
        <v>4</v>
      </c>
      <c r="AW153" s="56">
        <v>4</v>
      </c>
      <c r="AX153" s="56">
        <v>1</v>
      </c>
      <c r="AY153" s="56">
        <v>2</v>
      </c>
      <c r="AZ153" s="56">
        <v>1</v>
      </c>
      <c r="BA153" s="56">
        <v>0</v>
      </c>
      <c r="BB153" s="56">
        <v>1</v>
      </c>
      <c r="BC153" s="56">
        <v>0</v>
      </c>
      <c r="BD153" s="56">
        <v>2</v>
      </c>
      <c r="BE153" s="56">
        <v>24</v>
      </c>
      <c r="BF153" s="56">
        <v>1</v>
      </c>
      <c r="BG153" s="56">
        <v>0</v>
      </c>
      <c r="BH153" s="56">
        <v>0</v>
      </c>
      <c r="BI153" s="56">
        <v>0</v>
      </c>
      <c r="BJ153" s="56" t="s">
        <v>3423</v>
      </c>
      <c r="BK153" s="56">
        <v>768556</v>
      </c>
      <c r="BL153" s="56" t="s">
        <v>3423</v>
      </c>
      <c r="BM153" s="56">
        <v>710800</v>
      </c>
      <c r="BN153" s="56">
        <v>463</v>
      </c>
      <c r="BO153" s="56">
        <v>1628393.5463953998</v>
      </c>
      <c r="BP153" s="56">
        <v>352452.82138572447</v>
      </c>
      <c r="BQ153" s="56">
        <v>24</v>
      </c>
      <c r="BR153" s="56" t="s">
        <v>558</v>
      </c>
      <c r="BS153" s="56">
        <v>690258</v>
      </c>
      <c r="BT153" s="56">
        <v>53545</v>
      </c>
      <c r="BU153" s="56">
        <v>176466</v>
      </c>
      <c r="BV153" s="56">
        <v>258619</v>
      </c>
      <c r="BW153" s="56">
        <v>142822</v>
      </c>
      <c r="BX153" s="56">
        <v>43607</v>
      </c>
      <c r="BY153" s="56">
        <v>621514</v>
      </c>
      <c r="BZ153" s="56">
        <v>15655</v>
      </c>
      <c r="CA153" s="56">
        <v>690714</v>
      </c>
      <c r="CB153" s="56">
        <v>2003</v>
      </c>
      <c r="CC153" s="56">
        <v>22073</v>
      </c>
      <c r="CD153" s="56">
        <v>7014</v>
      </c>
      <c r="CE153" s="56">
        <v>13302</v>
      </c>
      <c r="CF153" s="56">
        <v>928</v>
      </c>
      <c r="CG153" s="56">
        <v>43317</v>
      </c>
      <c r="CH153" s="56">
        <v>45320</v>
      </c>
      <c r="CI153" s="56">
        <v>0</v>
      </c>
      <c r="CJ153" s="56">
        <v>10774</v>
      </c>
      <c r="CK153" s="56" t="s">
        <v>3612</v>
      </c>
      <c r="CL153" s="56">
        <v>14110</v>
      </c>
      <c r="CM153" s="56">
        <v>24884</v>
      </c>
      <c r="CN153" s="56">
        <v>477</v>
      </c>
      <c r="CO153" s="56">
        <v>25361</v>
      </c>
      <c r="CP153" s="56">
        <v>0</v>
      </c>
      <c r="CQ153" s="56">
        <v>263</v>
      </c>
      <c r="CR153" s="56" t="s">
        <v>7394</v>
      </c>
      <c r="CS153" s="56">
        <v>1261</v>
      </c>
      <c r="CT153" s="56">
        <v>1524</v>
      </c>
      <c r="CU153" s="56">
        <v>1524</v>
      </c>
      <c r="CV153" s="56">
        <v>3837</v>
      </c>
      <c r="CW153" s="56">
        <v>48</v>
      </c>
      <c r="CX153" s="56">
        <v>1162</v>
      </c>
      <c r="CY153" s="56">
        <v>0</v>
      </c>
      <c r="CZ153" s="56">
        <v>0</v>
      </c>
      <c r="DA153" s="56">
        <v>0</v>
      </c>
      <c r="DB153" s="56">
        <v>111.44</v>
      </c>
      <c r="DC153" s="56" t="s">
        <v>7606</v>
      </c>
      <c r="DD153" s="56">
        <v>111.44</v>
      </c>
      <c r="DE153" s="56">
        <v>576</v>
      </c>
      <c r="DF153" s="56">
        <v>21120</v>
      </c>
      <c r="DG153" s="56">
        <v>1050843.5</v>
      </c>
      <c r="DH153" s="56">
        <v>607028.5</v>
      </c>
      <c r="DI153" s="56">
        <v>564054</v>
      </c>
      <c r="DJ153" s="56">
        <v>81133</v>
      </c>
      <c r="DK153" s="56">
        <v>2303059</v>
      </c>
      <c r="DL153" s="56">
        <v>19530</v>
      </c>
      <c r="DM153" s="56" t="s">
        <v>7383</v>
      </c>
      <c r="DN153" s="56">
        <v>10081</v>
      </c>
      <c r="DO153" s="56">
        <v>29611</v>
      </c>
      <c r="DP153" s="56">
        <v>31787</v>
      </c>
      <c r="DQ153" s="56">
        <v>16564</v>
      </c>
      <c r="DR153" s="56">
        <v>25857</v>
      </c>
      <c r="DS153" s="56">
        <v>0</v>
      </c>
      <c r="DT153" s="56">
        <v>0</v>
      </c>
      <c r="DU153" s="56">
        <v>0</v>
      </c>
      <c r="DV153" s="56">
        <v>86303</v>
      </c>
      <c r="DW153" s="56">
        <v>63400</v>
      </c>
      <c r="DX153" s="56">
        <v>71.467331619271562</v>
      </c>
      <c r="DY153" s="56">
        <v>84.53468391064483</v>
      </c>
      <c r="DZ153" s="56">
        <v>92.46631093424979</v>
      </c>
      <c r="EA153" s="56" t="s">
        <v>558</v>
      </c>
      <c r="EB153" s="56" t="s">
        <v>558</v>
      </c>
      <c r="EC153" s="56" t="s">
        <v>558</v>
      </c>
      <c r="ED153" s="56">
        <v>75610</v>
      </c>
      <c r="EE153" s="56">
        <v>297</v>
      </c>
      <c r="EF153" s="56">
        <v>2758136</v>
      </c>
      <c r="EG153" s="56" t="s">
        <v>558</v>
      </c>
      <c r="EH153" s="56" t="s">
        <v>56</v>
      </c>
      <c r="EI153" s="56">
        <v>21</v>
      </c>
      <c r="EJ153" s="56">
        <v>328764</v>
      </c>
      <c r="EK153" s="56">
        <v>16</v>
      </c>
      <c r="EL153" s="56">
        <v>8</v>
      </c>
      <c r="EM153" s="56" t="s">
        <v>558</v>
      </c>
      <c r="EN153" s="56" t="s">
        <v>558</v>
      </c>
      <c r="EO153" s="56" t="s">
        <v>558</v>
      </c>
      <c r="EP153" s="56" t="s">
        <v>558</v>
      </c>
      <c r="EQ153" s="56" t="s">
        <v>558</v>
      </c>
      <c r="ER153" s="56" t="s">
        <v>558</v>
      </c>
      <c r="ES153" s="56" t="s">
        <v>558</v>
      </c>
      <c r="ET153" s="56" t="s">
        <v>558</v>
      </c>
      <c r="EU153" s="56" t="s">
        <v>558</v>
      </c>
      <c r="EV153" s="56" t="s">
        <v>558</v>
      </c>
      <c r="EW153" s="56" t="s">
        <v>558</v>
      </c>
      <c r="EX153" s="56" t="s">
        <v>558</v>
      </c>
      <c r="EY153" s="56" t="s">
        <v>558</v>
      </c>
      <c r="EZ153" s="56" t="s">
        <v>558</v>
      </c>
      <c r="FA153" s="56" t="s">
        <v>558</v>
      </c>
      <c r="FB153" s="56" t="s">
        <v>558</v>
      </c>
      <c r="FC153" s="56" t="s">
        <v>558</v>
      </c>
      <c r="FD153" s="56" t="s">
        <v>558</v>
      </c>
      <c r="FE153" s="56" t="s">
        <v>558</v>
      </c>
      <c r="FF153" s="56" t="s">
        <v>558</v>
      </c>
      <c r="FG153" s="56" t="s">
        <v>558</v>
      </c>
      <c r="FH153" s="56" t="s">
        <v>558</v>
      </c>
      <c r="FI153" s="56" t="s">
        <v>558</v>
      </c>
      <c r="FJ153" s="56" t="s">
        <v>558</v>
      </c>
      <c r="FK153" s="56" t="s">
        <v>558</v>
      </c>
      <c r="FL153" s="56" t="s">
        <v>558</v>
      </c>
      <c r="FM153" s="56" t="s">
        <v>558</v>
      </c>
      <c r="FN153" s="56" t="s">
        <v>558</v>
      </c>
      <c r="FO153" s="56" t="s">
        <v>558</v>
      </c>
      <c r="FP153" s="56" t="s">
        <v>558</v>
      </c>
      <c r="FQ153" s="56" t="s">
        <v>558</v>
      </c>
      <c r="FR153" s="56" t="s">
        <v>558</v>
      </c>
      <c r="FS153" s="56" t="s">
        <v>558</v>
      </c>
      <c r="FT153" s="56" t="s">
        <v>558</v>
      </c>
      <c r="FU153" s="56" t="s">
        <v>558</v>
      </c>
      <c r="FV153" s="56" t="s">
        <v>558</v>
      </c>
      <c r="FW153" s="56" t="s">
        <v>558</v>
      </c>
      <c r="FX153" s="56" t="s">
        <v>558</v>
      </c>
      <c r="FY153" s="56" t="s">
        <v>558</v>
      </c>
      <c r="FZ153" s="56" t="s">
        <v>558</v>
      </c>
      <c r="GA153" s="56" t="s">
        <v>558</v>
      </c>
      <c r="GB153" s="56" t="s">
        <v>558</v>
      </c>
      <c r="GC153" s="56" t="s">
        <v>558</v>
      </c>
      <c r="GD153" s="56" t="s">
        <v>558</v>
      </c>
      <c r="GE153" s="56" t="s">
        <v>558</v>
      </c>
      <c r="GF153" s="56" t="s">
        <v>558</v>
      </c>
      <c r="GG153" s="56" t="s">
        <v>558</v>
      </c>
      <c r="GH153" s="56" t="s">
        <v>558</v>
      </c>
      <c r="GI153" s="56" t="s">
        <v>558</v>
      </c>
      <c r="GJ153" s="56" t="s">
        <v>558</v>
      </c>
      <c r="GK153" s="56" t="s">
        <v>558</v>
      </c>
      <c r="GL153" s="56" t="s">
        <v>558</v>
      </c>
      <c r="GM153" s="56" t="s">
        <v>558</v>
      </c>
      <c r="GN153" s="56" t="s">
        <v>558</v>
      </c>
      <c r="GO153" s="56" t="s">
        <v>558</v>
      </c>
      <c r="GP153" s="56" t="s">
        <v>558</v>
      </c>
      <c r="GQ153" s="56" t="s">
        <v>558</v>
      </c>
      <c r="GR153" s="56" t="s">
        <v>558</v>
      </c>
      <c r="GS153" s="56" t="s">
        <v>558</v>
      </c>
      <c r="GT153" s="56" t="s">
        <v>558</v>
      </c>
      <c r="GU153" s="56" t="s">
        <v>558</v>
      </c>
      <c r="GV153" s="56" t="s">
        <v>7607</v>
      </c>
      <c r="GW153" s="56">
        <v>24</v>
      </c>
      <c r="GX153" s="56">
        <v>0</v>
      </c>
      <c r="GY153" s="56">
        <v>24</v>
      </c>
      <c r="GZ153" s="56">
        <v>0</v>
      </c>
      <c r="HA153" s="56">
        <v>0</v>
      </c>
      <c r="HB153" s="56">
        <v>0</v>
      </c>
      <c r="HD153" s="56" t="str">
        <f t="shared" si="6"/>
        <v>..</v>
      </c>
      <c r="HE153" s="56" t="str">
        <f t="shared" si="7"/>
        <v>..</v>
      </c>
      <c r="HF153" s="56" t="str">
        <f t="shared" si="8"/>
        <v>..</v>
      </c>
    </row>
    <row r="154" spans="1:214" ht="12.75" customHeight="1" x14ac:dyDescent="0.3">
      <c r="A154" s="56" t="s">
        <v>7158</v>
      </c>
      <c r="B154" s="56">
        <v>2</v>
      </c>
      <c r="C154" s="56" t="s">
        <v>7157</v>
      </c>
      <c r="D154" s="56" t="s">
        <v>7308</v>
      </c>
      <c r="E154" s="56" t="s">
        <v>957</v>
      </c>
      <c r="F154" s="56" t="s">
        <v>907</v>
      </c>
      <c r="G154" s="56">
        <v>31</v>
      </c>
      <c r="H154" s="56">
        <v>0</v>
      </c>
      <c r="I154" s="56" t="s">
        <v>6841</v>
      </c>
      <c r="J154" s="56" t="s">
        <v>39</v>
      </c>
      <c r="L154" s="56" t="s">
        <v>511</v>
      </c>
      <c r="M154" s="56">
        <v>0</v>
      </c>
      <c r="N154" s="56">
        <v>0</v>
      </c>
      <c r="O154" s="56">
        <v>0</v>
      </c>
      <c r="P154" s="56">
        <v>0</v>
      </c>
      <c r="Q154" s="56">
        <v>0</v>
      </c>
      <c r="R154" s="56">
        <v>1</v>
      </c>
      <c r="S154" s="56">
        <v>3</v>
      </c>
      <c r="T154" s="56">
        <v>0</v>
      </c>
      <c r="U154" s="56">
        <v>1</v>
      </c>
      <c r="V154" s="56">
        <v>1</v>
      </c>
      <c r="W154" s="56">
        <v>0</v>
      </c>
      <c r="X154" s="56">
        <v>0</v>
      </c>
      <c r="Y154" s="56">
        <v>0</v>
      </c>
      <c r="Z154" s="56">
        <v>0</v>
      </c>
      <c r="AA154" s="56">
        <v>6</v>
      </c>
      <c r="AB154" s="56">
        <v>0</v>
      </c>
      <c r="AC154" s="56">
        <v>0</v>
      </c>
      <c r="AD154" s="56">
        <v>0</v>
      </c>
      <c r="AE154" s="56">
        <v>0</v>
      </c>
      <c r="AF154" s="56">
        <v>0</v>
      </c>
      <c r="AG154" s="56">
        <v>0</v>
      </c>
      <c r="AH154" s="56">
        <v>0</v>
      </c>
      <c r="AI154" s="56">
        <v>0</v>
      </c>
      <c r="AJ154" s="56">
        <v>0</v>
      </c>
      <c r="AK154" s="56">
        <v>0</v>
      </c>
      <c r="AL154" s="56">
        <v>0</v>
      </c>
      <c r="AM154" s="56">
        <v>0</v>
      </c>
      <c r="AN154" s="56">
        <v>0</v>
      </c>
      <c r="AO154" s="56">
        <v>0</v>
      </c>
      <c r="AP154" s="56">
        <v>0</v>
      </c>
      <c r="AQ154" s="56">
        <v>0</v>
      </c>
      <c r="AR154" s="56">
        <v>0</v>
      </c>
      <c r="AS154" s="56">
        <v>0</v>
      </c>
      <c r="AT154" s="56">
        <v>0</v>
      </c>
      <c r="AU154" s="56">
        <v>0</v>
      </c>
      <c r="AV154" s="56">
        <v>1</v>
      </c>
      <c r="AW154" s="56">
        <v>3</v>
      </c>
      <c r="AX154" s="56">
        <v>0</v>
      </c>
      <c r="AY154" s="56">
        <v>1</v>
      </c>
      <c r="AZ154" s="56">
        <v>1</v>
      </c>
      <c r="BA154" s="56">
        <v>0</v>
      </c>
      <c r="BB154" s="56">
        <v>0</v>
      </c>
      <c r="BC154" s="56">
        <v>0</v>
      </c>
      <c r="BD154" s="56">
        <v>0</v>
      </c>
      <c r="BE154" s="56">
        <v>6</v>
      </c>
      <c r="BF154" s="56">
        <v>1</v>
      </c>
      <c r="BG154" s="56">
        <v>0</v>
      </c>
      <c r="BH154" s="56">
        <v>0</v>
      </c>
      <c r="BI154" s="56">
        <v>0</v>
      </c>
      <c r="BJ154" s="56" t="s">
        <v>1914</v>
      </c>
      <c r="BK154" s="56">
        <v>48114</v>
      </c>
      <c r="BL154" s="56" t="s">
        <v>1914</v>
      </c>
      <c r="BM154" s="56">
        <v>95394</v>
      </c>
      <c r="BN154" s="56">
        <v>64</v>
      </c>
      <c r="BO154" s="56">
        <v>100325</v>
      </c>
      <c r="BP154" s="56">
        <v>33215</v>
      </c>
      <c r="BQ154" s="56">
        <v>6</v>
      </c>
      <c r="BR154" s="56" t="s">
        <v>558</v>
      </c>
      <c r="BS154" s="56">
        <v>130371</v>
      </c>
      <c r="BT154" s="56">
        <v>8501</v>
      </c>
      <c r="BU154" s="56">
        <v>36021</v>
      </c>
      <c r="BV154" s="56">
        <v>13877</v>
      </c>
      <c r="BW154" s="56">
        <v>42876</v>
      </c>
      <c r="BX154" s="56">
        <v>29439</v>
      </c>
      <c r="BY154" s="56">
        <v>122213</v>
      </c>
      <c r="BZ154" s="56">
        <v>0</v>
      </c>
      <c r="CA154" s="56">
        <v>130714</v>
      </c>
      <c r="CB154" s="56">
        <v>0</v>
      </c>
      <c r="CC154" s="56">
        <v>2560</v>
      </c>
      <c r="CD154" s="56">
        <v>301</v>
      </c>
      <c r="CE154" s="56">
        <v>1038</v>
      </c>
      <c r="CF154" s="56">
        <v>2</v>
      </c>
      <c r="CG154" s="56">
        <v>3901</v>
      </c>
      <c r="CH154" s="56">
        <v>3901</v>
      </c>
      <c r="CI154" s="56">
        <v>0</v>
      </c>
      <c r="CJ154" s="56">
        <v>4945</v>
      </c>
      <c r="CK154" s="56">
        <v>1201</v>
      </c>
      <c r="CL154" s="56">
        <v>2512</v>
      </c>
      <c r="CM154" s="56">
        <v>8658</v>
      </c>
      <c r="CN154" s="56">
        <v>0</v>
      </c>
      <c r="CO154" s="56">
        <v>8658</v>
      </c>
      <c r="CP154" s="56">
        <v>0</v>
      </c>
      <c r="CQ154" s="56">
        <v>180</v>
      </c>
      <c r="CR154" s="56">
        <v>0</v>
      </c>
      <c r="CS154" s="56">
        <v>0</v>
      </c>
      <c r="CT154" s="56">
        <v>180</v>
      </c>
      <c r="CU154" s="56">
        <v>180</v>
      </c>
      <c r="CV154" s="56">
        <v>20106</v>
      </c>
      <c r="CW154" s="56">
        <v>1846</v>
      </c>
      <c r="CX154" s="56">
        <v>3449</v>
      </c>
      <c r="CY154" s="56">
        <v>0</v>
      </c>
      <c r="CZ154" s="56">
        <v>0</v>
      </c>
      <c r="DA154" s="56">
        <v>0</v>
      </c>
      <c r="DB154" s="56">
        <v>1</v>
      </c>
      <c r="DC154" s="56">
        <v>13.5</v>
      </c>
      <c r="DD154" s="56">
        <v>14.5</v>
      </c>
      <c r="DE154" s="56">
        <v>23</v>
      </c>
      <c r="DF154" s="56">
        <v>2111</v>
      </c>
      <c r="DG154" s="56">
        <v>97922</v>
      </c>
      <c r="DH154" s="56">
        <v>6213</v>
      </c>
      <c r="DI154" s="56">
        <v>14275</v>
      </c>
      <c r="DJ154" s="56">
        <v>4542</v>
      </c>
      <c r="DK154" s="56">
        <v>122952</v>
      </c>
      <c r="DL154" s="56">
        <v>11087</v>
      </c>
      <c r="DM154" s="56">
        <v>5</v>
      </c>
      <c r="DN154" s="56">
        <v>524</v>
      </c>
      <c r="DO154" s="56">
        <v>11616</v>
      </c>
      <c r="DP154" s="56">
        <v>1767</v>
      </c>
      <c r="DQ154" s="56">
        <v>1441</v>
      </c>
      <c r="DR154" s="56">
        <v>1106</v>
      </c>
      <c r="DS154" s="56">
        <v>0</v>
      </c>
      <c r="DT154" s="56">
        <v>0</v>
      </c>
      <c r="DU154" s="56">
        <v>0</v>
      </c>
      <c r="DV154" s="56">
        <v>5743</v>
      </c>
      <c r="DW154" s="56">
        <v>25</v>
      </c>
      <c r="DX154" s="56">
        <v>65</v>
      </c>
      <c r="DY154" s="56">
        <v>79</v>
      </c>
      <c r="DZ154" s="56">
        <v>97</v>
      </c>
      <c r="EA154" s="56">
        <v>18700</v>
      </c>
      <c r="EB154" s="56">
        <v>55</v>
      </c>
      <c r="EC154" s="56" t="s">
        <v>778</v>
      </c>
      <c r="ED154" s="56">
        <v>5585</v>
      </c>
      <c r="EE154" s="56">
        <v>250</v>
      </c>
      <c r="EF154" s="56">
        <v>294751</v>
      </c>
      <c r="EG154" s="56">
        <v>0</v>
      </c>
      <c r="EH154" s="56" t="s">
        <v>56</v>
      </c>
      <c r="EI154" s="56">
        <v>6</v>
      </c>
      <c r="EJ154" s="56">
        <v>24595</v>
      </c>
      <c r="EK154" s="56">
        <v>1937</v>
      </c>
      <c r="EL154" s="56">
        <v>1767</v>
      </c>
      <c r="EM154" s="56">
        <v>405979</v>
      </c>
      <c r="EN154" s="56">
        <v>77392</v>
      </c>
      <c r="EO154" s="56">
        <v>0</v>
      </c>
      <c r="EP154" s="56">
        <v>23042</v>
      </c>
      <c r="EQ154" s="56">
        <v>2410</v>
      </c>
      <c r="ER154" s="56">
        <v>6232</v>
      </c>
      <c r="ES154" s="56">
        <v>6</v>
      </c>
      <c r="ET154" s="56">
        <v>0</v>
      </c>
      <c r="EU154" s="56">
        <v>8184</v>
      </c>
      <c r="EV154" s="56">
        <v>0</v>
      </c>
      <c r="EW154" s="56">
        <v>0</v>
      </c>
      <c r="EX154" s="56">
        <v>2783</v>
      </c>
      <c r="EY154" s="56">
        <v>939.6</v>
      </c>
      <c r="EZ154" s="56" t="s">
        <v>3613</v>
      </c>
      <c r="FA154" s="56">
        <v>0</v>
      </c>
      <c r="FB154" s="56">
        <v>0</v>
      </c>
      <c r="FC154" s="56">
        <v>0</v>
      </c>
      <c r="FD154" s="56">
        <v>3004</v>
      </c>
      <c r="FE154" s="56">
        <v>0</v>
      </c>
      <c r="FF154" s="56">
        <v>0</v>
      </c>
      <c r="FG154" s="56">
        <v>46600.6</v>
      </c>
      <c r="FH154" s="56">
        <v>10562</v>
      </c>
      <c r="FI154" s="56">
        <v>25724</v>
      </c>
      <c r="FJ154" s="56">
        <v>2793</v>
      </c>
      <c r="FK154" s="56">
        <v>0</v>
      </c>
      <c r="FL154" s="56">
        <v>0</v>
      </c>
      <c r="FM154" s="56">
        <v>569050.6</v>
      </c>
      <c r="FN154" s="56">
        <v>0</v>
      </c>
      <c r="FO154" s="56">
        <v>0</v>
      </c>
      <c r="FP154" s="56">
        <v>0</v>
      </c>
      <c r="FQ154" s="56">
        <v>158</v>
      </c>
      <c r="FR154" s="56">
        <v>0</v>
      </c>
      <c r="FS154" s="56">
        <v>25864</v>
      </c>
      <c r="FT154" s="56">
        <v>0</v>
      </c>
      <c r="FU154" s="56">
        <v>22203</v>
      </c>
      <c r="FV154" s="56">
        <v>7500</v>
      </c>
      <c r="FW154" s="56">
        <v>55725</v>
      </c>
      <c r="FX154" s="56">
        <v>513325.6</v>
      </c>
      <c r="FY154" s="56">
        <v>0</v>
      </c>
      <c r="FZ154" s="56">
        <v>399682</v>
      </c>
      <c r="GA154" s="56">
        <v>79388</v>
      </c>
      <c r="GB154" s="56">
        <v>48420</v>
      </c>
      <c r="GC154" s="56">
        <v>38139</v>
      </c>
      <c r="GD154" s="56">
        <v>565629</v>
      </c>
      <c r="GE154" s="56">
        <v>27282</v>
      </c>
      <c r="GF154" s="56">
        <v>538347</v>
      </c>
      <c r="GG154" s="56">
        <v>0</v>
      </c>
      <c r="GH154" s="56">
        <v>0</v>
      </c>
      <c r="GI154" s="56">
        <v>0</v>
      </c>
      <c r="GJ154" s="56">
        <v>0</v>
      </c>
      <c r="GK154" s="56">
        <v>0</v>
      </c>
      <c r="GL154" s="56">
        <v>0</v>
      </c>
      <c r="GM154" s="56">
        <v>0</v>
      </c>
      <c r="GN154" s="56">
        <v>0</v>
      </c>
      <c r="GO154" s="56" t="s">
        <v>558</v>
      </c>
      <c r="GP154" s="56" t="s">
        <v>7608</v>
      </c>
      <c r="GQ154" s="56" t="s">
        <v>558</v>
      </c>
      <c r="GR154" s="56" t="s">
        <v>558</v>
      </c>
      <c r="GS154" s="56" t="s">
        <v>558</v>
      </c>
      <c r="GT154" s="56" t="s">
        <v>558</v>
      </c>
      <c r="GU154" s="56" t="s">
        <v>558</v>
      </c>
      <c r="GV154" s="56" t="s">
        <v>7609</v>
      </c>
      <c r="GW154" s="56">
        <v>6</v>
      </c>
      <c r="GX154" s="56">
        <v>0</v>
      </c>
      <c r="GY154" s="56">
        <v>0</v>
      </c>
      <c r="GZ154" s="56">
        <v>0</v>
      </c>
      <c r="HA154" s="56">
        <v>6</v>
      </c>
      <c r="HB154" s="56">
        <v>0</v>
      </c>
      <c r="HD154" s="56">
        <f t="shared" si="6"/>
        <v>8658</v>
      </c>
      <c r="HE154" s="56">
        <f t="shared" si="7"/>
        <v>180</v>
      </c>
      <c r="HF154" s="56">
        <f t="shared" si="8"/>
        <v>11616</v>
      </c>
    </row>
    <row r="155" spans="1:214" ht="12.75" customHeight="1" x14ac:dyDescent="0.3">
      <c r="A155" s="56" t="s">
        <v>7158</v>
      </c>
      <c r="B155" s="56">
        <v>3</v>
      </c>
      <c r="C155" s="56" t="s">
        <v>7157</v>
      </c>
      <c r="D155" s="56" t="s">
        <v>7309</v>
      </c>
      <c r="E155" s="56" t="s">
        <v>958</v>
      </c>
      <c r="F155" s="56" t="s">
        <v>907</v>
      </c>
      <c r="G155" s="56">
        <v>51</v>
      </c>
      <c r="H155" s="56">
        <v>0</v>
      </c>
      <c r="I155" s="56" t="s">
        <v>6841</v>
      </c>
      <c r="J155" s="56" t="s">
        <v>39</v>
      </c>
      <c r="L155" s="56" t="s">
        <v>512</v>
      </c>
      <c r="M155" s="56" t="s">
        <v>558</v>
      </c>
      <c r="N155" s="56" t="s">
        <v>558</v>
      </c>
      <c r="O155" s="56" t="s">
        <v>558</v>
      </c>
      <c r="P155" s="56" t="s">
        <v>558</v>
      </c>
      <c r="Q155" s="56" t="s">
        <v>558</v>
      </c>
      <c r="R155" s="56" t="s">
        <v>558</v>
      </c>
      <c r="S155" s="56" t="s">
        <v>558</v>
      </c>
      <c r="T155" s="56" t="s">
        <v>558</v>
      </c>
      <c r="U155" s="56" t="s">
        <v>558</v>
      </c>
      <c r="V155" s="56" t="s">
        <v>558</v>
      </c>
      <c r="W155" s="56" t="s">
        <v>558</v>
      </c>
      <c r="X155" s="56" t="s">
        <v>558</v>
      </c>
      <c r="Y155" s="56" t="s">
        <v>558</v>
      </c>
      <c r="Z155" s="56" t="s">
        <v>558</v>
      </c>
      <c r="AA155" s="56" t="s">
        <v>558</v>
      </c>
      <c r="AB155" s="56" t="s">
        <v>558</v>
      </c>
      <c r="AC155" s="56" t="s">
        <v>558</v>
      </c>
      <c r="AD155" s="56" t="s">
        <v>558</v>
      </c>
      <c r="AE155" s="56" t="s">
        <v>558</v>
      </c>
      <c r="AF155" s="56" t="s">
        <v>558</v>
      </c>
      <c r="AG155" s="56" t="s">
        <v>558</v>
      </c>
      <c r="AH155" s="56" t="s">
        <v>558</v>
      </c>
      <c r="AI155" s="56" t="s">
        <v>558</v>
      </c>
      <c r="AJ155" s="56" t="s">
        <v>558</v>
      </c>
      <c r="AK155" s="56" t="s">
        <v>558</v>
      </c>
      <c r="AL155" s="56" t="s">
        <v>558</v>
      </c>
      <c r="AM155" s="56" t="s">
        <v>558</v>
      </c>
      <c r="AN155" s="56" t="s">
        <v>558</v>
      </c>
      <c r="AO155" s="56" t="s">
        <v>558</v>
      </c>
      <c r="AP155" s="56" t="s">
        <v>558</v>
      </c>
      <c r="AQ155" s="56" t="s">
        <v>558</v>
      </c>
      <c r="AR155" s="56" t="s">
        <v>558</v>
      </c>
      <c r="AS155" s="56" t="s">
        <v>558</v>
      </c>
      <c r="AT155" s="56" t="s">
        <v>558</v>
      </c>
      <c r="AU155" s="56" t="s">
        <v>558</v>
      </c>
      <c r="AV155" s="56" t="s">
        <v>558</v>
      </c>
      <c r="AW155" s="56" t="s">
        <v>558</v>
      </c>
      <c r="AX155" s="56" t="s">
        <v>558</v>
      </c>
      <c r="AY155" s="56" t="s">
        <v>558</v>
      </c>
      <c r="AZ155" s="56" t="s">
        <v>558</v>
      </c>
      <c r="BA155" s="56" t="s">
        <v>558</v>
      </c>
      <c r="BB155" s="56" t="s">
        <v>558</v>
      </c>
      <c r="BC155" s="56" t="s">
        <v>558</v>
      </c>
      <c r="BD155" s="56" t="s">
        <v>558</v>
      </c>
      <c r="BE155" s="56" t="s">
        <v>558</v>
      </c>
      <c r="BF155" s="56" t="s">
        <v>558</v>
      </c>
      <c r="BG155" s="56" t="s">
        <v>558</v>
      </c>
      <c r="BH155" s="56" t="s">
        <v>558</v>
      </c>
      <c r="BI155" s="56" t="s">
        <v>558</v>
      </c>
      <c r="BJ155" s="56" t="s">
        <v>558</v>
      </c>
      <c r="BK155" s="56" t="s">
        <v>558</v>
      </c>
      <c r="BL155" s="56" t="s">
        <v>558</v>
      </c>
      <c r="BM155" s="56" t="s">
        <v>558</v>
      </c>
      <c r="BN155" s="56" t="s">
        <v>558</v>
      </c>
      <c r="BO155" s="56" t="s">
        <v>558</v>
      </c>
      <c r="BP155" s="56" t="s">
        <v>558</v>
      </c>
      <c r="BQ155" s="56" t="s">
        <v>558</v>
      </c>
      <c r="BR155" s="56" t="s">
        <v>558</v>
      </c>
      <c r="BS155" s="56" t="s">
        <v>558</v>
      </c>
      <c r="BT155" s="56" t="s">
        <v>558</v>
      </c>
      <c r="BU155" s="56" t="s">
        <v>558</v>
      </c>
      <c r="BV155" s="56" t="s">
        <v>558</v>
      </c>
      <c r="BW155" s="56" t="s">
        <v>558</v>
      </c>
      <c r="BX155" s="56" t="s">
        <v>558</v>
      </c>
      <c r="BY155" s="56" t="s">
        <v>558</v>
      </c>
      <c r="BZ155" s="56" t="s">
        <v>558</v>
      </c>
      <c r="CA155" s="56" t="s">
        <v>558</v>
      </c>
      <c r="CB155" s="56" t="s">
        <v>558</v>
      </c>
      <c r="CC155" s="56" t="s">
        <v>558</v>
      </c>
      <c r="CD155" s="56" t="s">
        <v>558</v>
      </c>
      <c r="CE155" s="56" t="s">
        <v>558</v>
      </c>
      <c r="CF155" s="56" t="s">
        <v>558</v>
      </c>
      <c r="CG155" s="56" t="s">
        <v>558</v>
      </c>
      <c r="CH155" s="56" t="s">
        <v>558</v>
      </c>
      <c r="CI155" s="56" t="s">
        <v>558</v>
      </c>
      <c r="CJ155" s="56" t="s">
        <v>558</v>
      </c>
      <c r="CK155" s="56" t="s">
        <v>558</v>
      </c>
      <c r="CL155" s="56" t="s">
        <v>558</v>
      </c>
      <c r="CM155" s="56" t="s">
        <v>558</v>
      </c>
      <c r="CN155" s="56" t="s">
        <v>558</v>
      </c>
      <c r="CO155" s="56" t="s">
        <v>558</v>
      </c>
      <c r="CP155" s="56" t="s">
        <v>558</v>
      </c>
      <c r="CQ155" s="56" t="s">
        <v>558</v>
      </c>
      <c r="CR155" s="56" t="s">
        <v>558</v>
      </c>
      <c r="CS155" s="56" t="s">
        <v>558</v>
      </c>
      <c r="CT155" s="56" t="s">
        <v>558</v>
      </c>
      <c r="CU155" s="56" t="s">
        <v>558</v>
      </c>
      <c r="CV155" s="56" t="s">
        <v>558</v>
      </c>
      <c r="CW155" s="56" t="s">
        <v>558</v>
      </c>
      <c r="CX155" s="56" t="s">
        <v>558</v>
      </c>
      <c r="CY155" s="56" t="s">
        <v>558</v>
      </c>
      <c r="CZ155" s="56" t="s">
        <v>558</v>
      </c>
      <c r="DA155" s="56" t="s">
        <v>558</v>
      </c>
      <c r="DB155" s="56" t="s">
        <v>558</v>
      </c>
      <c r="DC155" s="56" t="s">
        <v>558</v>
      </c>
      <c r="DD155" s="56" t="s">
        <v>558</v>
      </c>
      <c r="DE155" s="56" t="s">
        <v>558</v>
      </c>
      <c r="DF155" s="56" t="s">
        <v>558</v>
      </c>
      <c r="DG155" s="56" t="s">
        <v>558</v>
      </c>
      <c r="DH155" s="56" t="s">
        <v>558</v>
      </c>
      <c r="DI155" s="56" t="s">
        <v>558</v>
      </c>
      <c r="DJ155" s="56" t="s">
        <v>558</v>
      </c>
      <c r="DK155" s="56" t="s">
        <v>558</v>
      </c>
      <c r="DL155" s="56" t="s">
        <v>558</v>
      </c>
      <c r="DM155" s="56" t="s">
        <v>558</v>
      </c>
      <c r="DN155" s="56" t="s">
        <v>558</v>
      </c>
      <c r="DO155" s="56" t="s">
        <v>558</v>
      </c>
      <c r="DP155" s="56" t="s">
        <v>558</v>
      </c>
      <c r="DQ155" s="56" t="s">
        <v>558</v>
      </c>
      <c r="DR155" s="56" t="s">
        <v>558</v>
      </c>
      <c r="DS155" s="56" t="s">
        <v>558</v>
      </c>
      <c r="DT155" s="56" t="s">
        <v>558</v>
      </c>
      <c r="DU155" s="56" t="s">
        <v>558</v>
      </c>
      <c r="DV155" s="56" t="s">
        <v>558</v>
      </c>
      <c r="DW155" s="56" t="s">
        <v>558</v>
      </c>
      <c r="DX155" s="56" t="s">
        <v>558</v>
      </c>
      <c r="DY155" s="56" t="s">
        <v>558</v>
      </c>
      <c r="DZ155" s="56" t="s">
        <v>558</v>
      </c>
      <c r="EA155" s="56" t="s">
        <v>558</v>
      </c>
      <c r="EB155" s="56" t="s">
        <v>558</v>
      </c>
      <c r="EC155" s="56" t="s">
        <v>558</v>
      </c>
      <c r="ED155" s="56" t="s">
        <v>558</v>
      </c>
      <c r="EE155" s="56" t="s">
        <v>558</v>
      </c>
      <c r="EF155" s="56" t="s">
        <v>558</v>
      </c>
      <c r="EG155" s="56" t="s">
        <v>558</v>
      </c>
      <c r="EH155" s="56" t="s">
        <v>558</v>
      </c>
      <c r="EI155" s="56" t="s">
        <v>558</v>
      </c>
      <c r="EJ155" s="56" t="s">
        <v>558</v>
      </c>
      <c r="EK155" s="56" t="s">
        <v>558</v>
      </c>
      <c r="EL155" s="56" t="s">
        <v>558</v>
      </c>
      <c r="EM155" s="56" t="s">
        <v>558</v>
      </c>
      <c r="EN155" s="56" t="s">
        <v>558</v>
      </c>
      <c r="EO155" s="56" t="s">
        <v>558</v>
      </c>
      <c r="EP155" s="56" t="s">
        <v>558</v>
      </c>
      <c r="EQ155" s="56" t="s">
        <v>558</v>
      </c>
      <c r="ER155" s="56" t="s">
        <v>558</v>
      </c>
      <c r="ES155" s="56" t="s">
        <v>558</v>
      </c>
      <c r="ET155" s="56" t="s">
        <v>558</v>
      </c>
      <c r="EU155" s="56" t="s">
        <v>558</v>
      </c>
      <c r="EV155" s="56" t="s">
        <v>558</v>
      </c>
      <c r="EW155" s="56" t="s">
        <v>558</v>
      </c>
      <c r="EX155" s="56" t="s">
        <v>558</v>
      </c>
      <c r="EY155" s="56" t="s">
        <v>558</v>
      </c>
      <c r="EZ155" s="56" t="s">
        <v>558</v>
      </c>
      <c r="FA155" s="56" t="s">
        <v>558</v>
      </c>
      <c r="FB155" s="56" t="s">
        <v>558</v>
      </c>
      <c r="FC155" s="56" t="s">
        <v>558</v>
      </c>
      <c r="FD155" s="56" t="s">
        <v>558</v>
      </c>
      <c r="FE155" s="56" t="s">
        <v>558</v>
      </c>
      <c r="FF155" s="56" t="s">
        <v>558</v>
      </c>
      <c r="FG155" s="56" t="s">
        <v>558</v>
      </c>
      <c r="FH155" s="56" t="s">
        <v>558</v>
      </c>
      <c r="FI155" s="56" t="s">
        <v>558</v>
      </c>
      <c r="FJ155" s="56" t="s">
        <v>558</v>
      </c>
      <c r="FK155" s="56" t="s">
        <v>558</v>
      </c>
      <c r="FL155" s="56" t="s">
        <v>558</v>
      </c>
      <c r="FM155" s="56" t="s">
        <v>558</v>
      </c>
      <c r="FN155" s="56" t="s">
        <v>558</v>
      </c>
      <c r="FO155" s="56" t="s">
        <v>558</v>
      </c>
      <c r="FP155" s="56" t="s">
        <v>558</v>
      </c>
      <c r="FQ155" s="56" t="s">
        <v>558</v>
      </c>
      <c r="FR155" s="56" t="s">
        <v>558</v>
      </c>
      <c r="FS155" s="56" t="s">
        <v>558</v>
      </c>
      <c r="FT155" s="56" t="s">
        <v>558</v>
      </c>
      <c r="FU155" s="56" t="s">
        <v>558</v>
      </c>
      <c r="FV155" s="56" t="s">
        <v>558</v>
      </c>
      <c r="FW155" s="56" t="s">
        <v>558</v>
      </c>
      <c r="FX155" s="56" t="s">
        <v>558</v>
      </c>
      <c r="FY155" s="56" t="s">
        <v>558</v>
      </c>
      <c r="FZ155" s="56" t="s">
        <v>558</v>
      </c>
      <c r="GA155" s="56" t="s">
        <v>558</v>
      </c>
      <c r="GB155" s="56" t="s">
        <v>558</v>
      </c>
      <c r="GC155" s="56" t="s">
        <v>558</v>
      </c>
      <c r="GD155" s="56" t="s">
        <v>558</v>
      </c>
      <c r="GE155" s="56" t="s">
        <v>558</v>
      </c>
      <c r="GF155" s="56" t="s">
        <v>558</v>
      </c>
      <c r="GG155" s="56" t="s">
        <v>558</v>
      </c>
      <c r="GH155" s="56" t="s">
        <v>558</v>
      </c>
      <c r="GI155" s="56" t="s">
        <v>558</v>
      </c>
      <c r="GJ155" s="56" t="s">
        <v>558</v>
      </c>
      <c r="GK155" s="56" t="s">
        <v>558</v>
      </c>
      <c r="GL155" s="56" t="s">
        <v>558</v>
      </c>
      <c r="GM155" s="56" t="s">
        <v>558</v>
      </c>
      <c r="GN155" s="56" t="s">
        <v>558</v>
      </c>
      <c r="GO155" s="56" t="s">
        <v>558</v>
      </c>
      <c r="GP155" s="56" t="s">
        <v>558</v>
      </c>
      <c r="GQ155" s="56" t="s">
        <v>558</v>
      </c>
      <c r="GR155" s="56" t="s">
        <v>558</v>
      </c>
      <c r="GS155" s="56" t="s">
        <v>558</v>
      </c>
      <c r="GT155" s="56" t="s">
        <v>558</v>
      </c>
      <c r="GU155" s="56" t="s">
        <v>558</v>
      </c>
      <c r="GV155" s="56" t="s">
        <v>558</v>
      </c>
      <c r="GW155" s="56" t="s">
        <v>558</v>
      </c>
      <c r="GX155" s="56" t="s">
        <v>558</v>
      </c>
      <c r="GY155" s="56" t="s">
        <v>558</v>
      </c>
      <c r="GZ155" s="56" t="s">
        <v>558</v>
      </c>
      <c r="HA155" s="56" t="s">
        <v>558</v>
      </c>
      <c r="HB155" s="56" t="s">
        <v>558</v>
      </c>
      <c r="HD155" s="56" t="str">
        <f t="shared" si="6"/>
        <v>..</v>
      </c>
      <c r="HE155" s="56" t="str">
        <f t="shared" si="7"/>
        <v>..</v>
      </c>
      <c r="HF155" s="56" t="str">
        <f t="shared" si="8"/>
        <v>..</v>
      </c>
    </row>
    <row r="156" spans="1:214" ht="12.75" customHeight="1" x14ac:dyDescent="0.3">
      <c r="A156" s="56" t="s">
        <v>7158</v>
      </c>
      <c r="B156" s="56">
        <v>4</v>
      </c>
      <c r="C156" s="56" t="s">
        <v>7157</v>
      </c>
      <c r="D156" s="56" t="s">
        <v>7310</v>
      </c>
      <c r="E156" s="56" t="s">
        <v>2173</v>
      </c>
      <c r="F156" s="56" t="s">
        <v>907</v>
      </c>
      <c r="G156" s="56">
        <v>52</v>
      </c>
      <c r="H156" s="56">
        <v>0</v>
      </c>
      <c r="I156" s="56" t="s">
        <v>6841</v>
      </c>
      <c r="J156" s="56" t="s">
        <v>39</v>
      </c>
      <c r="L156" s="56" t="s">
        <v>514</v>
      </c>
      <c r="M156" s="56">
        <v>0</v>
      </c>
      <c r="N156" s="56">
        <v>0</v>
      </c>
      <c r="O156" s="56">
        <v>0</v>
      </c>
      <c r="P156" s="56">
        <v>0</v>
      </c>
      <c r="Q156" s="56">
        <v>4</v>
      </c>
      <c r="R156" s="56">
        <v>1</v>
      </c>
      <c r="S156" s="56">
        <v>3</v>
      </c>
      <c r="T156" s="56">
        <v>2</v>
      </c>
      <c r="U156" s="56">
        <v>3</v>
      </c>
      <c r="V156" s="56">
        <v>5</v>
      </c>
      <c r="W156" s="56">
        <v>0</v>
      </c>
      <c r="X156" s="56">
        <v>2</v>
      </c>
      <c r="Y156" s="56">
        <v>0</v>
      </c>
      <c r="Z156" s="56">
        <v>0</v>
      </c>
      <c r="AA156" s="56">
        <v>20</v>
      </c>
      <c r="AB156" s="56">
        <v>0</v>
      </c>
      <c r="AC156" s="56">
        <v>0</v>
      </c>
      <c r="AD156" s="56">
        <v>0</v>
      </c>
      <c r="AE156" s="56">
        <v>0</v>
      </c>
      <c r="AF156" s="56">
        <v>0</v>
      </c>
      <c r="AG156" s="56">
        <v>0</v>
      </c>
      <c r="AH156" s="56">
        <v>0</v>
      </c>
      <c r="AI156" s="56">
        <v>0</v>
      </c>
      <c r="AJ156" s="56">
        <v>0</v>
      </c>
      <c r="AK156" s="56">
        <v>0</v>
      </c>
      <c r="AL156" s="56">
        <v>0</v>
      </c>
      <c r="AM156" s="56">
        <v>0</v>
      </c>
      <c r="AN156" s="56">
        <v>0</v>
      </c>
      <c r="AO156" s="56">
        <v>0</v>
      </c>
      <c r="AP156" s="56">
        <v>0</v>
      </c>
      <c r="AQ156" s="56">
        <v>0</v>
      </c>
      <c r="AR156" s="56">
        <v>0</v>
      </c>
      <c r="AS156" s="56">
        <v>0</v>
      </c>
      <c r="AT156" s="56">
        <v>0</v>
      </c>
      <c r="AU156" s="56">
        <v>4</v>
      </c>
      <c r="AV156" s="56">
        <v>1</v>
      </c>
      <c r="AW156" s="56">
        <v>3</v>
      </c>
      <c r="AX156" s="56">
        <v>2</v>
      </c>
      <c r="AY156" s="56">
        <v>3</v>
      </c>
      <c r="AZ156" s="56">
        <v>5</v>
      </c>
      <c r="BA156" s="56">
        <v>0</v>
      </c>
      <c r="BB156" s="56">
        <v>2</v>
      </c>
      <c r="BC156" s="56">
        <v>0</v>
      </c>
      <c r="BD156" s="56">
        <v>0</v>
      </c>
      <c r="BE156" s="56">
        <v>20</v>
      </c>
      <c r="BF156" s="56">
        <v>1</v>
      </c>
      <c r="BG156" s="56">
        <v>0</v>
      </c>
      <c r="BH156" s="56">
        <v>0</v>
      </c>
      <c r="BI156" s="56">
        <v>0</v>
      </c>
      <c r="BJ156" s="56" t="s">
        <v>711</v>
      </c>
      <c r="BK156" s="56">
        <v>132401</v>
      </c>
      <c r="BL156" s="56" t="s">
        <v>711</v>
      </c>
      <c r="BM156" s="56">
        <v>137722</v>
      </c>
      <c r="BN156" s="56">
        <v>250</v>
      </c>
      <c r="BO156" s="56">
        <v>359175</v>
      </c>
      <c r="BP156" s="56">
        <v>63214</v>
      </c>
      <c r="BQ156" s="56">
        <v>18</v>
      </c>
      <c r="BR156" s="56">
        <v>127766</v>
      </c>
      <c r="BS156" s="56">
        <v>333122</v>
      </c>
      <c r="BT156" s="56">
        <v>2275</v>
      </c>
      <c r="BU156" s="56">
        <v>116306</v>
      </c>
      <c r="BV156" s="56">
        <v>81633</v>
      </c>
      <c r="BW156" s="56">
        <v>90949</v>
      </c>
      <c r="BX156" s="56">
        <v>43834</v>
      </c>
      <c r="BY156" s="56">
        <v>332722</v>
      </c>
      <c r="BZ156" s="56">
        <v>6124</v>
      </c>
      <c r="CA156" s="56">
        <v>341121</v>
      </c>
      <c r="CB156" s="56">
        <v>85</v>
      </c>
      <c r="CC156" s="56">
        <v>18147</v>
      </c>
      <c r="CD156" s="56">
        <v>6237</v>
      </c>
      <c r="CE156" s="56">
        <v>11584</v>
      </c>
      <c r="CF156" s="56">
        <v>3771</v>
      </c>
      <c r="CG156" s="56">
        <v>39739</v>
      </c>
      <c r="CH156" s="56">
        <v>39824</v>
      </c>
      <c r="CI156" s="56">
        <v>0</v>
      </c>
      <c r="CJ156" s="56">
        <v>6923</v>
      </c>
      <c r="CK156" s="56">
        <v>1449</v>
      </c>
      <c r="CL156" s="56">
        <v>8110</v>
      </c>
      <c r="CM156" s="56">
        <v>16482</v>
      </c>
      <c r="CN156" s="56">
        <v>249</v>
      </c>
      <c r="CO156" s="56">
        <v>16731</v>
      </c>
      <c r="CP156" s="56">
        <v>0</v>
      </c>
      <c r="CQ156" s="56">
        <v>642</v>
      </c>
      <c r="CR156" s="56">
        <v>383</v>
      </c>
      <c r="CS156" s="56">
        <v>363</v>
      </c>
      <c r="CT156" s="56">
        <v>1388</v>
      </c>
      <c r="CU156" s="56">
        <v>1388</v>
      </c>
      <c r="CV156" s="56">
        <v>20016</v>
      </c>
      <c r="CW156" s="56">
        <v>1846</v>
      </c>
      <c r="CX156" s="56">
        <v>3449</v>
      </c>
      <c r="CY156" s="56">
        <v>0</v>
      </c>
      <c r="CZ156" s="56">
        <v>0</v>
      </c>
      <c r="DA156" s="56">
        <v>0</v>
      </c>
      <c r="DB156" s="56">
        <v>9</v>
      </c>
      <c r="DC156" s="56">
        <v>44.1</v>
      </c>
      <c r="DD156" s="56">
        <v>53.1</v>
      </c>
      <c r="DE156" s="56">
        <v>28</v>
      </c>
      <c r="DF156" s="56">
        <v>2048</v>
      </c>
      <c r="DG156" s="56">
        <v>247969</v>
      </c>
      <c r="DH156" s="56">
        <v>64090</v>
      </c>
      <c r="DI156" s="56">
        <v>197311</v>
      </c>
      <c r="DJ156" s="56">
        <v>39247</v>
      </c>
      <c r="DK156" s="56">
        <v>548617</v>
      </c>
      <c r="DL156" s="56">
        <v>10027</v>
      </c>
      <c r="DM156" s="56">
        <v>1521</v>
      </c>
      <c r="DN156" s="56">
        <v>3168</v>
      </c>
      <c r="DO156" s="56">
        <v>14716</v>
      </c>
      <c r="DP156" s="56">
        <v>11278</v>
      </c>
      <c r="DQ156" s="56">
        <v>10598</v>
      </c>
      <c r="DR156" s="56">
        <v>10216</v>
      </c>
      <c r="DS156" s="56">
        <v>0</v>
      </c>
      <c r="DT156" s="56">
        <v>0</v>
      </c>
      <c r="DU156" s="56">
        <v>0</v>
      </c>
      <c r="DV156" s="56">
        <v>64237</v>
      </c>
      <c r="DW156" s="56">
        <v>12026</v>
      </c>
      <c r="DX156" s="56">
        <v>81</v>
      </c>
      <c r="DY156" s="56">
        <v>86</v>
      </c>
      <c r="DZ156" s="56">
        <v>89</v>
      </c>
      <c r="EA156" s="56">
        <v>73818</v>
      </c>
      <c r="EB156" s="56">
        <v>303</v>
      </c>
      <c r="EC156" s="56" t="s">
        <v>56</v>
      </c>
      <c r="ED156" s="56">
        <v>37849</v>
      </c>
      <c r="EE156" s="56">
        <v>210</v>
      </c>
      <c r="EF156" s="56">
        <v>651926</v>
      </c>
      <c r="EG156" s="56" t="s">
        <v>558</v>
      </c>
      <c r="EH156" s="56" t="s">
        <v>56</v>
      </c>
      <c r="EI156" s="56">
        <v>18</v>
      </c>
      <c r="EJ156" s="56">
        <v>92074</v>
      </c>
      <c r="EK156" s="56">
        <v>2649</v>
      </c>
      <c r="EL156" s="56">
        <v>4063</v>
      </c>
      <c r="EM156" s="56" t="s">
        <v>558</v>
      </c>
      <c r="EN156" s="56" t="s">
        <v>558</v>
      </c>
      <c r="EO156" s="56">
        <v>3760.92</v>
      </c>
      <c r="EP156" s="56">
        <v>149019.79999999999</v>
      </c>
      <c r="EQ156" s="56">
        <v>60651.3</v>
      </c>
      <c r="ER156" s="56">
        <v>53588.09</v>
      </c>
      <c r="ES156" s="56">
        <v>22112.42</v>
      </c>
      <c r="ET156" s="56">
        <v>1187.45</v>
      </c>
      <c r="EU156" s="56">
        <v>25448.35</v>
      </c>
      <c r="EV156" s="56">
        <v>4921.37</v>
      </c>
      <c r="EW156" s="56">
        <v>5294.45</v>
      </c>
      <c r="EX156" s="56">
        <v>1000</v>
      </c>
      <c r="EY156" s="56">
        <v>1875.6</v>
      </c>
      <c r="EZ156" s="56">
        <v>1000</v>
      </c>
      <c r="FA156" s="56">
        <v>0</v>
      </c>
      <c r="FB156" s="56">
        <v>0</v>
      </c>
      <c r="FC156" s="56">
        <v>0</v>
      </c>
      <c r="FD156" s="56">
        <v>0</v>
      </c>
      <c r="FE156" s="56">
        <v>22200</v>
      </c>
      <c r="FF156" s="56">
        <v>0</v>
      </c>
      <c r="FG156" s="56">
        <v>352059.74999999994</v>
      </c>
      <c r="FH156" s="56" t="s">
        <v>558</v>
      </c>
      <c r="FI156" s="56" t="s">
        <v>558</v>
      </c>
      <c r="FJ156" s="56" t="s">
        <v>558</v>
      </c>
      <c r="FK156" s="56" t="s">
        <v>558</v>
      </c>
      <c r="FL156" s="56" t="s">
        <v>558</v>
      </c>
      <c r="FM156" s="56" t="s">
        <v>558</v>
      </c>
      <c r="FN156" s="56" t="s">
        <v>558</v>
      </c>
      <c r="FO156" s="56" t="s">
        <v>558</v>
      </c>
      <c r="FP156" s="56" t="s">
        <v>558</v>
      </c>
      <c r="FQ156" s="56" t="s">
        <v>558</v>
      </c>
      <c r="FR156" s="56" t="s">
        <v>558</v>
      </c>
      <c r="FS156" s="56" t="s">
        <v>558</v>
      </c>
      <c r="FT156" s="56" t="s">
        <v>558</v>
      </c>
      <c r="FU156" s="56" t="s">
        <v>558</v>
      </c>
      <c r="FV156" s="56" t="s">
        <v>558</v>
      </c>
      <c r="FW156" s="56" t="s">
        <v>558</v>
      </c>
      <c r="FX156" s="56" t="s">
        <v>558</v>
      </c>
      <c r="FY156" s="56" t="s">
        <v>558</v>
      </c>
      <c r="FZ156" s="56" t="s">
        <v>558</v>
      </c>
      <c r="GA156" s="56" t="s">
        <v>558</v>
      </c>
      <c r="GB156" s="56">
        <v>275305</v>
      </c>
      <c r="GC156" s="56" t="s">
        <v>558</v>
      </c>
      <c r="GD156" s="56" t="s">
        <v>558</v>
      </c>
      <c r="GE156" s="56" t="s">
        <v>558</v>
      </c>
      <c r="GF156" s="56" t="s">
        <v>558</v>
      </c>
      <c r="GG156" s="56" t="s">
        <v>558</v>
      </c>
      <c r="GH156" s="56" t="s">
        <v>558</v>
      </c>
      <c r="GI156" s="56" t="s">
        <v>558</v>
      </c>
      <c r="GJ156" s="56" t="s">
        <v>558</v>
      </c>
      <c r="GK156" s="56" t="s">
        <v>558</v>
      </c>
      <c r="GL156" s="56" t="s">
        <v>558</v>
      </c>
      <c r="GM156" s="56" t="s">
        <v>558</v>
      </c>
      <c r="GN156" s="56" t="s">
        <v>558</v>
      </c>
      <c r="GO156" s="56" t="s">
        <v>558</v>
      </c>
      <c r="GP156" s="56" t="s">
        <v>558</v>
      </c>
      <c r="GQ156" s="56" t="s">
        <v>3601</v>
      </c>
      <c r="GR156" s="56" t="s">
        <v>7610</v>
      </c>
      <c r="GS156" s="56" t="s">
        <v>558</v>
      </c>
      <c r="GT156" s="56" t="s">
        <v>558</v>
      </c>
      <c r="GU156" s="56" t="s">
        <v>558</v>
      </c>
      <c r="GV156" s="56" t="s">
        <v>7611</v>
      </c>
      <c r="GW156" s="56">
        <v>20</v>
      </c>
      <c r="GX156" s="56">
        <v>0</v>
      </c>
      <c r="GY156" s="56">
        <v>20</v>
      </c>
      <c r="GZ156" s="56">
        <v>0</v>
      </c>
      <c r="HA156" s="56">
        <v>0</v>
      </c>
      <c r="HB156" s="56">
        <v>0</v>
      </c>
      <c r="HD156" s="56">
        <f t="shared" si="6"/>
        <v>16731</v>
      </c>
      <c r="HE156" s="56">
        <f t="shared" si="7"/>
        <v>1388</v>
      </c>
      <c r="HF156" s="56">
        <f t="shared" si="8"/>
        <v>14716</v>
      </c>
    </row>
    <row r="157" spans="1:214" ht="12.75" customHeight="1" x14ac:dyDescent="0.3">
      <c r="A157" s="56" t="s">
        <v>7158</v>
      </c>
      <c r="B157" s="56">
        <v>5</v>
      </c>
      <c r="C157" s="56" t="s">
        <v>7157</v>
      </c>
      <c r="D157" s="56" t="s">
        <v>7311</v>
      </c>
      <c r="E157" s="56" t="s">
        <v>959</v>
      </c>
      <c r="F157" s="56" t="s">
        <v>907</v>
      </c>
      <c r="G157" s="56">
        <v>35</v>
      </c>
      <c r="H157" s="56">
        <v>0</v>
      </c>
      <c r="I157" s="56" t="s">
        <v>6841</v>
      </c>
      <c r="J157" s="56" t="s">
        <v>39</v>
      </c>
      <c r="L157" s="56" t="s">
        <v>515</v>
      </c>
      <c r="M157" s="56" t="s">
        <v>558</v>
      </c>
      <c r="N157" s="56" t="s">
        <v>558</v>
      </c>
      <c r="O157" s="56" t="s">
        <v>558</v>
      </c>
      <c r="P157" s="56" t="s">
        <v>558</v>
      </c>
      <c r="Q157" s="56" t="s">
        <v>558</v>
      </c>
      <c r="R157" s="56" t="s">
        <v>558</v>
      </c>
      <c r="S157" s="56" t="s">
        <v>558</v>
      </c>
      <c r="T157" s="56" t="s">
        <v>558</v>
      </c>
      <c r="U157" s="56" t="s">
        <v>558</v>
      </c>
      <c r="V157" s="56" t="s">
        <v>558</v>
      </c>
      <c r="W157" s="56" t="s">
        <v>558</v>
      </c>
      <c r="X157" s="56" t="s">
        <v>558</v>
      </c>
      <c r="Y157" s="56" t="s">
        <v>558</v>
      </c>
      <c r="Z157" s="56" t="s">
        <v>558</v>
      </c>
      <c r="AA157" s="56" t="s">
        <v>558</v>
      </c>
      <c r="AB157" s="56" t="s">
        <v>558</v>
      </c>
      <c r="AC157" s="56" t="s">
        <v>558</v>
      </c>
      <c r="AD157" s="56" t="s">
        <v>558</v>
      </c>
      <c r="AE157" s="56" t="s">
        <v>558</v>
      </c>
      <c r="AF157" s="56" t="s">
        <v>558</v>
      </c>
      <c r="AG157" s="56" t="s">
        <v>558</v>
      </c>
      <c r="AH157" s="56" t="s">
        <v>558</v>
      </c>
      <c r="AI157" s="56" t="s">
        <v>558</v>
      </c>
      <c r="AJ157" s="56" t="s">
        <v>558</v>
      </c>
      <c r="AK157" s="56" t="s">
        <v>558</v>
      </c>
      <c r="AL157" s="56" t="s">
        <v>558</v>
      </c>
      <c r="AM157" s="56" t="s">
        <v>558</v>
      </c>
      <c r="AN157" s="56" t="s">
        <v>558</v>
      </c>
      <c r="AO157" s="56" t="s">
        <v>558</v>
      </c>
      <c r="AP157" s="56" t="s">
        <v>558</v>
      </c>
      <c r="AQ157" s="56" t="s">
        <v>558</v>
      </c>
      <c r="AR157" s="56" t="s">
        <v>558</v>
      </c>
      <c r="AS157" s="56" t="s">
        <v>558</v>
      </c>
      <c r="AT157" s="56" t="s">
        <v>558</v>
      </c>
      <c r="AU157" s="56" t="s">
        <v>558</v>
      </c>
      <c r="AV157" s="56" t="s">
        <v>558</v>
      </c>
      <c r="AW157" s="56" t="s">
        <v>558</v>
      </c>
      <c r="AX157" s="56" t="s">
        <v>558</v>
      </c>
      <c r="AY157" s="56" t="s">
        <v>558</v>
      </c>
      <c r="AZ157" s="56" t="s">
        <v>558</v>
      </c>
      <c r="BA157" s="56" t="s">
        <v>558</v>
      </c>
      <c r="BB157" s="56" t="s">
        <v>558</v>
      </c>
      <c r="BC157" s="56" t="s">
        <v>558</v>
      </c>
      <c r="BD157" s="56" t="s">
        <v>558</v>
      </c>
      <c r="BE157" s="56" t="s">
        <v>558</v>
      </c>
      <c r="BF157" s="56" t="s">
        <v>558</v>
      </c>
      <c r="BG157" s="56" t="s">
        <v>558</v>
      </c>
      <c r="BH157" s="56" t="s">
        <v>558</v>
      </c>
      <c r="BI157" s="56" t="s">
        <v>558</v>
      </c>
      <c r="BJ157" s="56" t="s">
        <v>558</v>
      </c>
      <c r="BK157" s="56" t="s">
        <v>558</v>
      </c>
      <c r="BL157" s="56" t="s">
        <v>558</v>
      </c>
      <c r="BM157" s="56" t="s">
        <v>558</v>
      </c>
      <c r="BN157" s="56" t="s">
        <v>558</v>
      </c>
      <c r="BO157" s="56" t="s">
        <v>558</v>
      </c>
      <c r="BP157" s="56" t="s">
        <v>558</v>
      </c>
      <c r="BQ157" s="56" t="s">
        <v>558</v>
      </c>
      <c r="BR157" s="56" t="s">
        <v>558</v>
      </c>
      <c r="BS157" s="56" t="s">
        <v>558</v>
      </c>
      <c r="BT157" s="56" t="s">
        <v>558</v>
      </c>
      <c r="BU157" s="56" t="s">
        <v>558</v>
      </c>
      <c r="BV157" s="56" t="s">
        <v>558</v>
      </c>
      <c r="BW157" s="56" t="s">
        <v>558</v>
      </c>
      <c r="BX157" s="56" t="s">
        <v>558</v>
      </c>
      <c r="BY157" s="56" t="s">
        <v>558</v>
      </c>
      <c r="BZ157" s="56" t="s">
        <v>558</v>
      </c>
      <c r="CA157" s="56" t="s">
        <v>558</v>
      </c>
      <c r="CB157" s="56" t="s">
        <v>558</v>
      </c>
      <c r="CC157" s="56" t="s">
        <v>558</v>
      </c>
      <c r="CD157" s="56" t="s">
        <v>558</v>
      </c>
      <c r="CE157" s="56" t="s">
        <v>558</v>
      </c>
      <c r="CF157" s="56" t="s">
        <v>558</v>
      </c>
      <c r="CG157" s="56" t="s">
        <v>558</v>
      </c>
      <c r="CH157" s="56" t="s">
        <v>558</v>
      </c>
      <c r="CI157" s="56" t="s">
        <v>558</v>
      </c>
      <c r="CJ157" s="56" t="s">
        <v>558</v>
      </c>
      <c r="CK157" s="56" t="s">
        <v>558</v>
      </c>
      <c r="CL157" s="56" t="s">
        <v>558</v>
      </c>
      <c r="CM157" s="56" t="s">
        <v>558</v>
      </c>
      <c r="CN157" s="56" t="s">
        <v>558</v>
      </c>
      <c r="CO157" s="56" t="s">
        <v>558</v>
      </c>
      <c r="CP157" s="56" t="s">
        <v>558</v>
      </c>
      <c r="CQ157" s="56" t="s">
        <v>558</v>
      </c>
      <c r="CR157" s="56" t="s">
        <v>558</v>
      </c>
      <c r="CS157" s="56" t="s">
        <v>558</v>
      </c>
      <c r="CT157" s="56" t="s">
        <v>558</v>
      </c>
      <c r="CU157" s="56" t="s">
        <v>558</v>
      </c>
      <c r="CV157" s="56" t="s">
        <v>558</v>
      </c>
      <c r="CW157" s="56" t="s">
        <v>558</v>
      </c>
      <c r="CX157" s="56" t="s">
        <v>558</v>
      </c>
      <c r="CY157" s="56" t="s">
        <v>558</v>
      </c>
      <c r="CZ157" s="56" t="s">
        <v>558</v>
      </c>
      <c r="DA157" s="56" t="s">
        <v>558</v>
      </c>
      <c r="DB157" s="56" t="s">
        <v>558</v>
      </c>
      <c r="DC157" s="56" t="s">
        <v>558</v>
      </c>
      <c r="DD157" s="56" t="s">
        <v>558</v>
      </c>
      <c r="DE157" s="56" t="s">
        <v>558</v>
      </c>
      <c r="DF157" s="56" t="s">
        <v>558</v>
      </c>
      <c r="DG157" s="56" t="s">
        <v>558</v>
      </c>
      <c r="DH157" s="56" t="s">
        <v>558</v>
      </c>
      <c r="DI157" s="56" t="s">
        <v>558</v>
      </c>
      <c r="DJ157" s="56" t="s">
        <v>558</v>
      </c>
      <c r="DK157" s="56" t="s">
        <v>558</v>
      </c>
      <c r="DL157" s="56" t="s">
        <v>558</v>
      </c>
      <c r="DM157" s="56" t="s">
        <v>558</v>
      </c>
      <c r="DN157" s="56" t="s">
        <v>558</v>
      </c>
      <c r="DO157" s="56" t="s">
        <v>558</v>
      </c>
      <c r="DP157" s="56" t="s">
        <v>558</v>
      </c>
      <c r="DQ157" s="56" t="s">
        <v>558</v>
      </c>
      <c r="DR157" s="56" t="s">
        <v>558</v>
      </c>
      <c r="DS157" s="56" t="s">
        <v>558</v>
      </c>
      <c r="DT157" s="56" t="s">
        <v>558</v>
      </c>
      <c r="DU157" s="56" t="s">
        <v>558</v>
      </c>
      <c r="DV157" s="56" t="s">
        <v>558</v>
      </c>
      <c r="DW157" s="56" t="s">
        <v>558</v>
      </c>
      <c r="DX157" s="56" t="s">
        <v>558</v>
      </c>
      <c r="DY157" s="56" t="s">
        <v>558</v>
      </c>
      <c r="DZ157" s="56" t="s">
        <v>558</v>
      </c>
      <c r="EA157" s="56" t="s">
        <v>558</v>
      </c>
      <c r="EB157" s="56" t="s">
        <v>558</v>
      </c>
      <c r="EC157" s="56" t="s">
        <v>558</v>
      </c>
      <c r="ED157" s="56" t="s">
        <v>558</v>
      </c>
      <c r="EE157" s="56" t="s">
        <v>558</v>
      </c>
      <c r="EF157" s="56" t="s">
        <v>558</v>
      </c>
      <c r="EG157" s="56" t="s">
        <v>558</v>
      </c>
      <c r="EH157" s="56" t="s">
        <v>558</v>
      </c>
      <c r="EI157" s="56" t="s">
        <v>558</v>
      </c>
      <c r="EJ157" s="56" t="s">
        <v>558</v>
      </c>
      <c r="EK157" s="56" t="s">
        <v>558</v>
      </c>
      <c r="EL157" s="56" t="s">
        <v>558</v>
      </c>
      <c r="EM157" s="56" t="s">
        <v>558</v>
      </c>
      <c r="EN157" s="56" t="s">
        <v>558</v>
      </c>
      <c r="EO157" s="56" t="s">
        <v>558</v>
      </c>
      <c r="EP157" s="56" t="s">
        <v>558</v>
      </c>
      <c r="EQ157" s="56" t="s">
        <v>558</v>
      </c>
      <c r="ER157" s="56" t="s">
        <v>558</v>
      </c>
      <c r="ES157" s="56" t="s">
        <v>558</v>
      </c>
      <c r="ET157" s="56" t="s">
        <v>558</v>
      </c>
      <c r="EU157" s="56" t="s">
        <v>558</v>
      </c>
      <c r="EV157" s="56" t="s">
        <v>558</v>
      </c>
      <c r="EW157" s="56" t="s">
        <v>558</v>
      </c>
      <c r="EX157" s="56" t="s">
        <v>558</v>
      </c>
      <c r="EY157" s="56" t="s">
        <v>558</v>
      </c>
      <c r="EZ157" s="56" t="s">
        <v>558</v>
      </c>
      <c r="FA157" s="56" t="s">
        <v>558</v>
      </c>
      <c r="FB157" s="56" t="s">
        <v>558</v>
      </c>
      <c r="FC157" s="56" t="s">
        <v>558</v>
      </c>
      <c r="FD157" s="56" t="s">
        <v>558</v>
      </c>
      <c r="FE157" s="56" t="s">
        <v>558</v>
      </c>
      <c r="FF157" s="56" t="s">
        <v>558</v>
      </c>
      <c r="FG157" s="56" t="s">
        <v>558</v>
      </c>
      <c r="FH157" s="56" t="s">
        <v>558</v>
      </c>
      <c r="FI157" s="56" t="s">
        <v>558</v>
      </c>
      <c r="FJ157" s="56" t="s">
        <v>558</v>
      </c>
      <c r="FK157" s="56" t="s">
        <v>558</v>
      </c>
      <c r="FL157" s="56" t="s">
        <v>558</v>
      </c>
      <c r="FM157" s="56" t="s">
        <v>558</v>
      </c>
      <c r="FN157" s="56" t="s">
        <v>558</v>
      </c>
      <c r="FO157" s="56" t="s">
        <v>558</v>
      </c>
      <c r="FP157" s="56" t="s">
        <v>558</v>
      </c>
      <c r="FQ157" s="56" t="s">
        <v>558</v>
      </c>
      <c r="FR157" s="56" t="s">
        <v>558</v>
      </c>
      <c r="FS157" s="56" t="s">
        <v>558</v>
      </c>
      <c r="FT157" s="56" t="s">
        <v>558</v>
      </c>
      <c r="FU157" s="56" t="s">
        <v>558</v>
      </c>
      <c r="FV157" s="56" t="s">
        <v>558</v>
      </c>
      <c r="FW157" s="56" t="s">
        <v>558</v>
      </c>
      <c r="FX157" s="56" t="s">
        <v>558</v>
      </c>
      <c r="FY157" s="56" t="s">
        <v>558</v>
      </c>
      <c r="FZ157" s="56" t="s">
        <v>558</v>
      </c>
      <c r="GA157" s="56" t="s">
        <v>558</v>
      </c>
      <c r="GB157" s="56" t="s">
        <v>558</v>
      </c>
      <c r="GC157" s="56" t="s">
        <v>558</v>
      </c>
      <c r="GD157" s="56" t="s">
        <v>558</v>
      </c>
      <c r="GE157" s="56" t="s">
        <v>558</v>
      </c>
      <c r="GF157" s="56" t="s">
        <v>558</v>
      </c>
      <c r="GG157" s="56" t="s">
        <v>558</v>
      </c>
      <c r="GH157" s="56" t="s">
        <v>558</v>
      </c>
      <c r="GI157" s="56" t="s">
        <v>558</v>
      </c>
      <c r="GJ157" s="56" t="s">
        <v>558</v>
      </c>
      <c r="GK157" s="56" t="s">
        <v>558</v>
      </c>
      <c r="GL157" s="56" t="s">
        <v>558</v>
      </c>
      <c r="GM157" s="56" t="s">
        <v>558</v>
      </c>
      <c r="GN157" s="56" t="s">
        <v>558</v>
      </c>
      <c r="GO157" s="56" t="s">
        <v>558</v>
      </c>
      <c r="GP157" s="56" t="s">
        <v>558</v>
      </c>
      <c r="GQ157" s="56" t="s">
        <v>558</v>
      </c>
      <c r="GR157" s="56" t="s">
        <v>558</v>
      </c>
      <c r="GS157" s="56" t="s">
        <v>558</v>
      </c>
      <c r="GT157" s="56" t="s">
        <v>558</v>
      </c>
      <c r="GU157" s="56" t="s">
        <v>558</v>
      </c>
      <c r="GV157" s="56" t="s">
        <v>558</v>
      </c>
      <c r="GW157" s="56" t="s">
        <v>558</v>
      </c>
      <c r="GX157" s="56" t="s">
        <v>558</v>
      </c>
      <c r="GY157" s="56" t="s">
        <v>558</v>
      </c>
      <c r="GZ157" s="56" t="s">
        <v>558</v>
      </c>
      <c r="HA157" s="56" t="s">
        <v>558</v>
      </c>
      <c r="HB157" s="56" t="s">
        <v>558</v>
      </c>
      <c r="HD157" s="56" t="str">
        <f t="shared" si="6"/>
        <v>..</v>
      </c>
      <c r="HE157" s="56" t="str">
        <f t="shared" si="7"/>
        <v>..</v>
      </c>
      <c r="HF157" s="56" t="str">
        <f t="shared" si="8"/>
        <v>..</v>
      </c>
    </row>
    <row r="158" spans="1:214" ht="12.75" customHeight="1" x14ac:dyDescent="0.3">
      <c r="A158" s="56" t="s">
        <v>7158</v>
      </c>
      <c r="B158" s="56">
        <v>6</v>
      </c>
      <c r="C158" s="56" t="s">
        <v>7157</v>
      </c>
      <c r="D158" s="56" t="s">
        <v>7312</v>
      </c>
      <c r="E158" s="56" t="s">
        <v>960</v>
      </c>
      <c r="F158" s="56" t="s">
        <v>907</v>
      </c>
      <c r="G158" s="56">
        <v>49</v>
      </c>
      <c r="H158" s="56">
        <v>0</v>
      </c>
      <c r="I158" s="56" t="s">
        <v>6841</v>
      </c>
      <c r="J158" s="56" t="s">
        <v>39</v>
      </c>
      <c r="L158" s="56" t="s">
        <v>517</v>
      </c>
      <c r="M158" s="56">
        <v>0</v>
      </c>
      <c r="N158" s="56">
        <v>3</v>
      </c>
      <c r="O158" s="56">
        <v>0</v>
      </c>
      <c r="P158" s="56">
        <v>1</v>
      </c>
      <c r="Q158" s="56">
        <v>1</v>
      </c>
      <c r="R158" s="56">
        <v>0</v>
      </c>
      <c r="S158" s="56">
        <v>0</v>
      </c>
      <c r="T158" s="56">
        <v>1</v>
      </c>
      <c r="U158" s="56">
        <v>0</v>
      </c>
      <c r="V158" s="56">
        <v>4</v>
      </c>
      <c r="W158" s="56">
        <v>3</v>
      </c>
      <c r="X158" s="56">
        <v>3</v>
      </c>
      <c r="Y158" s="56">
        <v>0</v>
      </c>
      <c r="Z158" s="56">
        <v>3</v>
      </c>
      <c r="AA158" s="56">
        <v>19</v>
      </c>
      <c r="AB158" s="56">
        <v>0</v>
      </c>
      <c r="AC158" s="56">
        <v>0</v>
      </c>
      <c r="AD158" s="56">
        <v>0</v>
      </c>
      <c r="AE158" s="56">
        <v>0</v>
      </c>
      <c r="AF158" s="56">
        <v>0</v>
      </c>
      <c r="AG158" s="56">
        <v>0</v>
      </c>
      <c r="AH158" s="56">
        <v>0</v>
      </c>
      <c r="AI158" s="56">
        <v>0</v>
      </c>
      <c r="AJ158" s="56">
        <v>0</v>
      </c>
      <c r="AK158" s="56">
        <v>0</v>
      </c>
      <c r="AL158" s="56">
        <v>0</v>
      </c>
      <c r="AM158" s="56">
        <v>0</v>
      </c>
      <c r="AN158" s="56">
        <v>0</v>
      </c>
      <c r="AO158" s="56">
        <v>2</v>
      </c>
      <c r="AP158" s="56">
        <v>2</v>
      </c>
      <c r="AQ158" s="56">
        <v>0</v>
      </c>
      <c r="AR158" s="56">
        <v>3</v>
      </c>
      <c r="AS158" s="56">
        <v>0</v>
      </c>
      <c r="AT158" s="56">
        <v>1</v>
      </c>
      <c r="AU158" s="56">
        <v>1</v>
      </c>
      <c r="AV158" s="56">
        <v>0</v>
      </c>
      <c r="AW158" s="56">
        <v>0</v>
      </c>
      <c r="AX158" s="56">
        <v>1</v>
      </c>
      <c r="AY158" s="56">
        <v>0</v>
      </c>
      <c r="AZ158" s="56">
        <v>4</v>
      </c>
      <c r="BA158" s="56">
        <v>3</v>
      </c>
      <c r="BB158" s="56">
        <v>3</v>
      </c>
      <c r="BC158" s="56">
        <v>0</v>
      </c>
      <c r="BD158" s="56">
        <v>5</v>
      </c>
      <c r="BE158" s="56">
        <v>21</v>
      </c>
      <c r="BF158" s="56">
        <v>0.88341708542713571</v>
      </c>
      <c r="BG158" s="56">
        <v>0.11658291457286432</v>
      </c>
      <c r="BH158" s="56">
        <v>0</v>
      </c>
      <c r="BI158" s="56">
        <v>0</v>
      </c>
      <c r="BJ158" s="56" t="s">
        <v>1083</v>
      </c>
      <c r="BK158" s="56">
        <v>547915</v>
      </c>
      <c r="BL158" s="56" t="s">
        <v>1083</v>
      </c>
      <c r="BM158" s="56">
        <v>546686</v>
      </c>
      <c r="BN158" s="56">
        <v>201</v>
      </c>
      <c r="BO158" s="56">
        <v>210050</v>
      </c>
      <c r="BP158" s="56">
        <v>52513</v>
      </c>
      <c r="BQ158" s="56">
        <v>19</v>
      </c>
      <c r="BR158" s="56" t="s">
        <v>558</v>
      </c>
      <c r="BS158" s="56">
        <v>369902</v>
      </c>
      <c r="BT158" s="56">
        <v>27825</v>
      </c>
      <c r="BU158" s="56">
        <v>190267</v>
      </c>
      <c r="BV158" s="56">
        <v>97327</v>
      </c>
      <c r="BW158" s="56">
        <v>51088</v>
      </c>
      <c r="BX158" s="56">
        <v>21625</v>
      </c>
      <c r="BY158" s="56">
        <v>360307</v>
      </c>
      <c r="BZ158" s="56">
        <v>0</v>
      </c>
      <c r="CA158" s="56">
        <v>388132</v>
      </c>
      <c r="CB158" s="56">
        <v>790</v>
      </c>
      <c r="CC158" s="56">
        <v>17540</v>
      </c>
      <c r="CD158" s="56">
        <v>11171</v>
      </c>
      <c r="CE158" s="56">
        <v>15164</v>
      </c>
      <c r="CF158" s="56">
        <v>4178</v>
      </c>
      <c r="CG158" s="56">
        <v>48053</v>
      </c>
      <c r="CH158" s="56">
        <v>48843</v>
      </c>
      <c r="CI158" s="56">
        <v>0</v>
      </c>
      <c r="CJ158" s="56">
        <v>6080</v>
      </c>
      <c r="CK158" s="56">
        <v>388</v>
      </c>
      <c r="CL158" s="56">
        <v>17991</v>
      </c>
      <c r="CM158" s="56">
        <v>24459</v>
      </c>
      <c r="CN158" s="56">
        <v>0</v>
      </c>
      <c r="CO158" s="56">
        <v>24459</v>
      </c>
      <c r="CP158" s="56">
        <v>0</v>
      </c>
      <c r="CQ158" s="56">
        <v>641</v>
      </c>
      <c r="CR158" s="56">
        <v>40</v>
      </c>
      <c r="CS158" s="56">
        <v>735</v>
      </c>
      <c r="CT158" s="56">
        <v>1416</v>
      </c>
      <c r="CU158" s="56">
        <v>1416</v>
      </c>
      <c r="CV158" s="56">
        <v>21233</v>
      </c>
      <c r="CW158" s="56">
        <v>7491</v>
      </c>
      <c r="CX158" s="56">
        <v>4800</v>
      </c>
      <c r="CY158" s="56">
        <v>0</v>
      </c>
      <c r="CZ158" s="56">
        <v>0</v>
      </c>
      <c r="DA158" s="56">
        <v>126</v>
      </c>
      <c r="DB158" s="56">
        <v>10</v>
      </c>
      <c r="DC158" s="56">
        <v>48</v>
      </c>
      <c r="DD158" s="56">
        <v>58</v>
      </c>
      <c r="DE158" s="56">
        <v>17</v>
      </c>
      <c r="DF158" s="56">
        <v>1530</v>
      </c>
      <c r="DG158" s="56">
        <v>397286</v>
      </c>
      <c r="DH158" s="56">
        <v>552529</v>
      </c>
      <c r="DI158" s="56">
        <v>65278</v>
      </c>
      <c r="DJ158" s="56">
        <v>15588</v>
      </c>
      <c r="DK158" s="56">
        <v>1030681</v>
      </c>
      <c r="DL158" s="56">
        <v>15596</v>
      </c>
      <c r="DM158" s="56">
        <v>995</v>
      </c>
      <c r="DN158" s="56">
        <v>4311</v>
      </c>
      <c r="DO158" s="56">
        <v>20902</v>
      </c>
      <c r="DP158" s="56">
        <v>10485</v>
      </c>
      <c r="DQ158" s="56">
        <v>12741</v>
      </c>
      <c r="DR158" s="56">
        <v>69834</v>
      </c>
      <c r="DS158" s="56">
        <v>0</v>
      </c>
      <c r="DT158" s="56">
        <v>0</v>
      </c>
      <c r="DU158" s="56">
        <v>8545</v>
      </c>
      <c r="DV158" s="56">
        <v>18625</v>
      </c>
      <c r="DW158" s="56" t="s">
        <v>558</v>
      </c>
      <c r="DX158" s="56">
        <v>68</v>
      </c>
      <c r="DY158" s="56">
        <v>93</v>
      </c>
      <c r="DZ158" s="56">
        <v>99</v>
      </c>
      <c r="EA158" s="56">
        <v>163425</v>
      </c>
      <c r="EB158" s="56" t="s">
        <v>558</v>
      </c>
      <c r="EC158" s="56" t="s">
        <v>55</v>
      </c>
      <c r="ED158" s="56">
        <v>16525</v>
      </c>
      <c r="EE158" s="56">
        <v>247</v>
      </c>
      <c r="EF158" s="56">
        <v>1216370</v>
      </c>
      <c r="EG158" s="56" t="s">
        <v>558</v>
      </c>
      <c r="EH158" s="56" t="s">
        <v>558</v>
      </c>
      <c r="EI158" s="56">
        <v>5</v>
      </c>
      <c r="EJ158" s="56">
        <v>303414</v>
      </c>
      <c r="EK158" s="56">
        <v>49</v>
      </c>
      <c r="EL158" s="56">
        <v>149</v>
      </c>
      <c r="EM158" s="56" t="s">
        <v>558</v>
      </c>
      <c r="EN158" s="56" t="s">
        <v>558</v>
      </c>
      <c r="EO158" s="56" t="s">
        <v>558</v>
      </c>
      <c r="EP158" s="56" t="s">
        <v>558</v>
      </c>
      <c r="EQ158" s="56" t="s">
        <v>558</v>
      </c>
      <c r="ER158" s="56" t="s">
        <v>558</v>
      </c>
      <c r="ES158" s="56" t="s">
        <v>558</v>
      </c>
      <c r="ET158" s="56" t="s">
        <v>558</v>
      </c>
      <c r="EU158" s="56" t="s">
        <v>558</v>
      </c>
      <c r="EV158" s="56" t="s">
        <v>558</v>
      </c>
      <c r="EW158" s="56" t="s">
        <v>558</v>
      </c>
      <c r="EX158" s="56" t="s">
        <v>558</v>
      </c>
      <c r="EY158" s="56" t="s">
        <v>558</v>
      </c>
      <c r="EZ158" s="56" t="s">
        <v>558</v>
      </c>
      <c r="FA158" s="56" t="s">
        <v>558</v>
      </c>
      <c r="FB158" s="56" t="s">
        <v>558</v>
      </c>
      <c r="FC158" s="56" t="s">
        <v>558</v>
      </c>
      <c r="FD158" s="56" t="s">
        <v>558</v>
      </c>
      <c r="FE158" s="56" t="s">
        <v>558</v>
      </c>
      <c r="FF158" s="56" t="s">
        <v>558</v>
      </c>
      <c r="FG158" s="56" t="s">
        <v>558</v>
      </c>
      <c r="FH158" s="56" t="s">
        <v>558</v>
      </c>
      <c r="FI158" s="56" t="s">
        <v>558</v>
      </c>
      <c r="FJ158" s="56" t="s">
        <v>558</v>
      </c>
      <c r="FK158" s="56" t="s">
        <v>558</v>
      </c>
      <c r="FL158" s="56" t="s">
        <v>558</v>
      </c>
      <c r="FM158" s="56" t="s">
        <v>558</v>
      </c>
      <c r="FN158" s="56" t="s">
        <v>558</v>
      </c>
      <c r="FO158" s="56" t="s">
        <v>558</v>
      </c>
      <c r="FP158" s="56" t="s">
        <v>558</v>
      </c>
      <c r="FQ158" s="56" t="s">
        <v>558</v>
      </c>
      <c r="FR158" s="56" t="s">
        <v>558</v>
      </c>
      <c r="FS158" s="56" t="s">
        <v>558</v>
      </c>
      <c r="FT158" s="56" t="s">
        <v>558</v>
      </c>
      <c r="FU158" s="56" t="s">
        <v>558</v>
      </c>
      <c r="FV158" s="56" t="s">
        <v>558</v>
      </c>
      <c r="FW158" s="56" t="s">
        <v>558</v>
      </c>
      <c r="FX158" s="56" t="s">
        <v>558</v>
      </c>
      <c r="FY158" s="56" t="s">
        <v>558</v>
      </c>
      <c r="FZ158" s="56" t="s">
        <v>558</v>
      </c>
      <c r="GA158" s="56" t="s">
        <v>558</v>
      </c>
      <c r="GB158" s="56" t="s">
        <v>558</v>
      </c>
      <c r="GC158" s="56" t="s">
        <v>558</v>
      </c>
      <c r="GD158" s="56" t="s">
        <v>558</v>
      </c>
      <c r="GE158" s="56" t="s">
        <v>558</v>
      </c>
      <c r="GF158" s="56" t="s">
        <v>558</v>
      </c>
      <c r="GG158" s="56" t="s">
        <v>558</v>
      </c>
      <c r="GH158" s="56" t="s">
        <v>558</v>
      </c>
      <c r="GI158" s="56" t="s">
        <v>558</v>
      </c>
      <c r="GJ158" s="56" t="s">
        <v>558</v>
      </c>
      <c r="GK158" s="56" t="s">
        <v>558</v>
      </c>
      <c r="GL158" s="56" t="s">
        <v>558</v>
      </c>
      <c r="GM158" s="56" t="s">
        <v>558</v>
      </c>
      <c r="GN158" s="56" t="s">
        <v>558</v>
      </c>
      <c r="GO158" s="56" t="s">
        <v>558</v>
      </c>
      <c r="GP158" s="56" t="s">
        <v>558</v>
      </c>
      <c r="GQ158" s="56" t="s">
        <v>558</v>
      </c>
      <c r="GR158" s="56" t="s">
        <v>558</v>
      </c>
      <c r="GS158" s="56" t="s">
        <v>558</v>
      </c>
      <c r="GT158" s="56" t="s">
        <v>558</v>
      </c>
      <c r="GU158" s="56" t="s">
        <v>558</v>
      </c>
      <c r="GV158" s="56" t="s">
        <v>7612</v>
      </c>
      <c r="GW158" s="56">
        <v>19</v>
      </c>
      <c r="GX158" s="56">
        <v>2</v>
      </c>
      <c r="GY158" s="56">
        <v>19</v>
      </c>
      <c r="GZ158" s="56">
        <v>2</v>
      </c>
      <c r="HA158" s="56">
        <v>0</v>
      </c>
      <c r="HB158" s="56">
        <v>0</v>
      </c>
      <c r="HD158" s="56">
        <f t="shared" si="6"/>
        <v>24459</v>
      </c>
      <c r="HE158" s="56">
        <f t="shared" si="7"/>
        <v>1416</v>
      </c>
      <c r="HF158" s="56">
        <f t="shared" si="8"/>
        <v>20902</v>
      </c>
    </row>
    <row r="159" spans="1:214" ht="12.75" customHeight="1" x14ac:dyDescent="0.3">
      <c r="A159" s="56" t="s">
        <v>7158</v>
      </c>
      <c r="B159" s="56">
        <v>7</v>
      </c>
      <c r="C159" s="56" t="s">
        <v>7157</v>
      </c>
      <c r="D159" s="56" t="s">
        <v>7313</v>
      </c>
      <c r="E159" s="56" t="s">
        <v>2174</v>
      </c>
      <c r="F159" s="56" t="s">
        <v>907</v>
      </c>
      <c r="G159" s="56">
        <v>41</v>
      </c>
      <c r="H159" s="56">
        <v>0</v>
      </c>
      <c r="I159" s="56" t="s">
        <v>6841</v>
      </c>
      <c r="J159" s="56" t="s">
        <v>39</v>
      </c>
      <c r="L159" s="56" t="s">
        <v>518</v>
      </c>
      <c r="M159" s="56">
        <v>0</v>
      </c>
      <c r="N159" s="56">
        <v>0</v>
      </c>
      <c r="O159" s="56">
        <v>0</v>
      </c>
      <c r="P159" s="56">
        <v>0</v>
      </c>
      <c r="Q159" s="56">
        <v>1</v>
      </c>
      <c r="R159" s="56">
        <v>3</v>
      </c>
      <c r="S159" s="56">
        <v>0</v>
      </c>
      <c r="T159" s="56">
        <v>0</v>
      </c>
      <c r="U159" s="56">
        <v>0</v>
      </c>
      <c r="V159" s="56">
        <v>1</v>
      </c>
      <c r="W159" s="56">
        <v>0</v>
      </c>
      <c r="X159" s="56">
        <v>3</v>
      </c>
      <c r="Y159" s="56">
        <v>0</v>
      </c>
      <c r="Z159" s="56">
        <v>0</v>
      </c>
      <c r="AA159" s="56">
        <v>8</v>
      </c>
      <c r="AB159" s="56">
        <v>0</v>
      </c>
      <c r="AC159" s="56">
        <v>0</v>
      </c>
      <c r="AD159" s="56">
        <v>0</v>
      </c>
      <c r="AE159" s="56">
        <v>0</v>
      </c>
      <c r="AF159" s="56">
        <v>0</v>
      </c>
      <c r="AG159" s="56">
        <v>0</v>
      </c>
      <c r="AH159" s="56">
        <v>0</v>
      </c>
      <c r="AI159" s="56">
        <v>0</v>
      </c>
      <c r="AJ159" s="56">
        <v>0</v>
      </c>
      <c r="AK159" s="56">
        <v>0</v>
      </c>
      <c r="AL159" s="56">
        <v>0</v>
      </c>
      <c r="AM159" s="56">
        <v>0</v>
      </c>
      <c r="AN159" s="56">
        <v>0</v>
      </c>
      <c r="AO159" s="56">
        <v>1</v>
      </c>
      <c r="AP159" s="56">
        <v>1</v>
      </c>
      <c r="AQ159" s="56">
        <v>0</v>
      </c>
      <c r="AR159" s="56">
        <v>0</v>
      </c>
      <c r="AS159" s="56">
        <v>0</v>
      </c>
      <c r="AT159" s="56">
        <v>0</v>
      </c>
      <c r="AU159" s="56">
        <v>1</v>
      </c>
      <c r="AV159" s="56">
        <v>3</v>
      </c>
      <c r="AW159" s="56">
        <v>0</v>
      </c>
      <c r="AX159" s="56">
        <v>0</v>
      </c>
      <c r="AY159" s="56">
        <v>0</v>
      </c>
      <c r="AZ159" s="56">
        <v>1</v>
      </c>
      <c r="BA159" s="56">
        <v>0</v>
      </c>
      <c r="BB159" s="56">
        <v>3</v>
      </c>
      <c r="BC159" s="56">
        <v>0</v>
      </c>
      <c r="BD159" s="56">
        <v>1</v>
      </c>
      <c r="BE159" s="56">
        <v>9</v>
      </c>
      <c r="BF159" s="56">
        <v>1</v>
      </c>
      <c r="BG159" s="56">
        <v>0</v>
      </c>
      <c r="BH159" s="56">
        <v>0</v>
      </c>
      <c r="BI159" s="56">
        <v>0</v>
      </c>
      <c r="BJ159" s="56" t="s">
        <v>6916</v>
      </c>
      <c r="BK159" s="56">
        <v>82698</v>
      </c>
      <c r="BL159" s="56" t="s">
        <v>6916</v>
      </c>
      <c r="BM159" s="56">
        <v>94172</v>
      </c>
      <c r="BN159" s="56">
        <v>52</v>
      </c>
      <c r="BO159" s="56">
        <v>89488</v>
      </c>
      <c r="BP159" s="56">
        <v>43506</v>
      </c>
      <c r="BQ159" s="56">
        <v>7</v>
      </c>
      <c r="BR159" s="56" t="s">
        <v>558</v>
      </c>
      <c r="BS159" s="56">
        <v>201694</v>
      </c>
      <c r="BT159" s="56">
        <v>8191</v>
      </c>
      <c r="BU159" s="56">
        <v>44000</v>
      </c>
      <c r="BV159" s="56">
        <v>30733</v>
      </c>
      <c r="BW159" s="56">
        <v>26817</v>
      </c>
      <c r="BX159" s="56">
        <v>6656</v>
      </c>
      <c r="BY159" s="56">
        <v>108206</v>
      </c>
      <c r="BZ159" s="56">
        <v>83918</v>
      </c>
      <c r="CA159" s="56">
        <v>200315</v>
      </c>
      <c r="CB159" s="56">
        <v>29</v>
      </c>
      <c r="CC159" s="56">
        <v>5942</v>
      </c>
      <c r="CD159" s="56">
        <v>2801</v>
      </c>
      <c r="CE159" s="56">
        <v>3113</v>
      </c>
      <c r="CF159" s="56">
        <v>393</v>
      </c>
      <c r="CG159" s="56">
        <v>12249</v>
      </c>
      <c r="CH159" s="56">
        <v>12278</v>
      </c>
      <c r="CI159" s="56">
        <v>0</v>
      </c>
      <c r="CJ159" s="56">
        <v>2601</v>
      </c>
      <c r="CK159" s="56">
        <v>94</v>
      </c>
      <c r="CL159" s="56">
        <v>3116</v>
      </c>
      <c r="CM159" s="56">
        <v>5811</v>
      </c>
      <c r="CN159" s="56">
        <v>0</v>
      </c>
      <c r="CO159" s="56">
        <v>5811</v>
      </c>
      <c r="CP159" s="56">
        <v>0</v>
      </c>
      <c r="CQ159" s="56">
        <v>380</v>
      </c>
      <c r="CR159" s="56">
        <v>50</v>
      </c>
      <c r="CS159" s="56">
        <v>346</v>
      </c>
      <c r="CT159" s="56">
        <v>776</v>
      </c>
      <c r="CU159" s="56">
        <v>776</v>
      </c>
      <c r="CV159" s="56">
        <v>15102</v>
      </c>
      <c r="CW159" s="56">
        <v>500</v>
      </c>
      <c r="CX159" s="56">
        <v>6605</v>
      </c>
      <c r="CY159" s="56">
        <v>0</v>
      </c>
      <c r="CZ159" s="56">
        <v>0</v>
      </c>
      <c r="DA159" s="56">
        <v>0</v>
      </c>
      <c r="DB159" s="56">
        <v>5</v>
      </c>
      <c r="DC159" s="56">
        <v>12</v>
      </c>
      <c r="DD159" s="56">
        <v>17</v>
      </c>
      <c r="DE159" s="56">
        <v>30</v>
      </c>
      <c r="DF159" s="56">
        <v>850</v>
      </c>
      <c r="DG159" s="56">
        <v>150951</v>
      </c>
      <c r="DH159" s="56">
        <v>69779</v>
      </c>
      <c r="DI159" s="56">
        <v>55708</v>
      </c>
      <c r="DJ159" s="56">
        <v>7879</v>
      </c>
      <c r="DK159" s="56">
        <v>284317</v>
      </c>
      <c r="DL159" s="56">
        <v>2003</v>
      </c>
      <c r="DM159" s="56">
        <v>200</v>
      </c>
      <c r="DN159" s="56">
        <v>4160</v>
      </c>
      <c r="DO159" s="56">
        <v>6363</v>
      </c>
      <c r="DP159" s="56">
        <v>8046</v>
      </c>
      <c r="DQ159" s="56">
        <v>12075</v>
      </c>
      <c r="DR159" s="56">
        <v>7038</v>
      </c>
      <c r="DS159" s="56">
        <v>0</v>
      </c>
      <c r="DT159" s="56">
        <v>0</v>
      </c>
      <c r="DU159" s="56">
        <v>0</v>
      </c>
      <c r="DV159" s="56">
        <v>18950</v>
      </c>
      <c r="DW159" s="56" t="s">
        <v>558</v>
      </c>
      <c r="DX159" s="56">
        <v>73</v>
      </c>
      <c r="DY159" s="56">
        <v>87</v>
      </c>
      <c r="DZ159" s="56">
        <v>96</v>
      </c>
      <c r="EA159" s="56" t="s">
        <v>558</v>
      </c>
      <c r="EB159" s="56" t="s">
        <v>558</v>
      </c>
      <c r="EC159" s="56" t="s">
        <v>558</v>
      </c>
      <c r="ED159" s="56">
        <v>11605</v>
      </c>
      <c r="EE159" s="56">
        <v>428</v>
      </c>
      <c r="EF159" s="56">
        <v>305966</v>
      </c>
      <c r="EG159" s="56" t="s">
        <v>558</v>
      </c>
      <c r="EH159" s="56" t="s">
        <v>558</v>
      </c>
      <c r="EI159" s="56">
        <v>5</v>
      </c>
      <c r="EJ159" s="56">
        <v>105000</v>
      </c>
      <c r="EK159" s="56">
        <v>81</v>
      </c>
      <c r="EL159" s="56">
        <v>225</v>
      </c>
      <c r="EM159" s="56">
        <v>521000</v>
      </c>
      <c r="EN159" s="56">
        <v>41000</v>
      </c>
      <c r="EO159" s="56" t="s">
        <v>3592</v>
      </c>
      <c r="EP159" s="56">
        <v>35000</v>
      </c>
      <c r="EQ159" s="56">
        <v>11656</v>
      </c>
      <c r="ER159" s="56">
        <v>14099</v>
      </c>
      <c r="ES159" s="56">
        <v>10032</v>
      </c>
      <c r="ET159" s="56">
        <v>5500</v>
      </c>
      <c r="EU159" s="56">
        <v>10000</v>
      </c>
      <c r="EV159" s="56">
        <v>1000</v>
      </c>
      <c r="EW159" s="56">
        <v>7300</v>
      </c>
      <c r="EX159" s="56">
        <v>2000</v>
      </c>
      <c r="EY159" s="56">
        <v>1500</v>
      </c>
      <c r="EZ159" s="56">
        <v>2000</v>
      </c>
      <c r="FA159" s="56">
        <v>0</v>
      </c>
      <c r="FB159" s="56">
        <v>0</v>
      </c>
      <c r="FC159" s="56">
        <v>0</v>
      </c>
      <c r="FD159" s="56">
        <v>13300</v>
      </c>
      <c r="FE159" s="56">
        <v>0</v>
      </c>
      <c r="FF159" s="56">
        <v>0</v>
      </c>
      <c r="FG159" s="56">
        <v>113387</v>
      </c>
      <c r="FH159" s="56">
        <v>14943</v>
      </c>
      <c r="FI159" s="56">
        <v>32420</v>
      </c>
      <c r="FJ159" s="56">
        <v>42173</v>
      </c>
      <c r="FK159" s="56">
        <v>0</v>
      </c>
      <c r="FL159" s="56">
        <v>0</v>
      </c>
      <c r="FM159" s="56">
        <v>764923</v>
      </c>
      <c r="FN159" s="56">
        <v>5499.52</v>
      </c>
      <c r="FO159" s="56">
        <v>0</v>
      </c>
      <c r="FP159" s="56">
        <v>773.8</v>
      </c>
      <c r="FQ159" s="56">
        <v>6242</v>
      </c>
      <c r="FR159" s="56">
        <v>0</v>
      </c>
      <c r="FS159" s="56">
        <v>2912</v>
      </c>
      <c r="FT159" s="56">
        <v>0</v>
      </c>
      <c r="FU159" s="56">
        <v>12516.27</v>
      </c>
      <c r="FV159" s="56">
        <v>0</v>
      </c>
      <c r="FW159" s="56">
        <v>27943.59</v>
      </c>
      <c r="FX159" s="56">
        <v>736979.41</v>
      </c>
      <c r="FY159" s="56" t="s">
        <v>558</v>
      </c>
      <c r="FZ159" s="56">
        <v>531420</v>
      </c>
      <c r="GA159" s="56">
        <v>42000</v>
      </c>
      <c r="GB159" s="56" t="s">
        <v>558</v>
      </c>
      <c r="GC159" s="56" t="s">
        <v>558</v>
      </c>
      <c r="GD159" s="56" t="s">
        <v>558</v>
      </c>
      <c r="GE159" s="56" t="s">
        <v>558</v>
      </c>
      <c r="GF159" s="56" t="s">
        <v>558</v>
      </c>
      <c r="GG159" s="56" t="s">
        <v>558</v>
      </c>
      <c r="GH159" s="56">
        <v>0</v>
      </c>
      <c r="GI159" s="56">
        <v>0</v>
      </c>
      <c r="GJ159" s="56">
        <v>0</v>
      </c>
      <c r="GK159" s="56">
        <v>0</v>
      </c>
      <c r="GL159" s="56">
        <v>0</v>
      </c>
      <c r="GM159" s="56">
        <v>0</v>
      </c>
      <c r="GN159" s="56">
        <v>0</v>
      </c>
      <c r="GO159" s="56" t="s">
        <v>558</v>
      </c>
      <c r="GP159" s="56" t="s">
        <v>558</v>
      </c>
      <c r="GQ159" s="56" t="s">
        <v>558</v>
      </c>
      <c r="GR159" s="56" t="s">
        <v>558</v>
      </c>
      <c r="GS159" s="56" t="s">
        <v>558</v>
      </c>
      <c r="GT159" s="56" t="s">
        <v>3602</v>
      </c>
      <c r="GU159" s="56" t="s">
        <v>3602</v>
      </c>
      <c r="GV159" s="56" t="s">
        <v>3602</v>
      </c>
      <c r="GW159" s="56">
        <v>8</v>
      </c>
      <c r="GX159" s="56">
        <v>1</v>
      </c>
      <c r="GY159" s="56">
        <v>7</v>
      </c>
      <c r="GZ159" s="56">
        <v>2</v>
      </c>
      <c r="HA159" s="56">
        <v>0</v>
      </c>
      <c r="HB159" s="56">
        <v>0</v>
      </c>
      <c r="HD159" s="56">
        <f t="shared" si="6"/>
        <v>5811</v>
      </c>
      <c r="HE159" s="56">
        <f t="shared" si="7"/>
        <v>776</v>
      </c>
      <c r="HF159" s="56">
        <f t="shared" si="8"/>
        <v>6363</v>
      </c>
    </row>
    <row r="160" spans="1:214" ht="12.75" customHeight="1" x14ac:dyDescent="0.3">
      <c r="A160" s="56" t="s">
        <v>7158</v>
      </c>
      <c r="B160" s="56">
        <v>8</v>
      </c>
      <c r="C160" s="56" t="s">
        <v>7157</v>
      </c>
      <c r="D160" s="56" t="s">
        <v>7314</v>
      </c>
      <c r="E160" s="56" t="s">
        <v>961</v>
      </c>
      <c r="F160" s="56" t="s">
        <v>907</v>
      </c>
      <c r="G160" s="56">
        <v>35</v>
      </c>
      <c r="H160" s="56">
        <v>0</v>
      </c>
      <c r="I160" s="56" t="s">
        <v>6841</v>
      </c>
      <c r="J160" s="56" t="s">
        <v>39</v>
      </c>
      <c r="L160" s="56" t="s">
        <v>519</v>
      </c>
      <c r="M160" s="56">
        <v>0</v>
      </c>
      <c r="N160" s="56">
        <v>0</v>
      </c>
      <c r="O160" s="56">
        <v>0</v>
      </c>
      <c r="P160" s="56">
        <v>2</v>
      </c>
      <c r="Q160" s="56">
        <v>0</v>
      </c>
      <c r="R160" s="56">
        <v>0</v>
      </c>
      <c r="S160" s="56">
        <v>3</v>
      </c>
      <c r="T160" s="56">
        <v>0</v>
      </c>
      <c r="U160" s="56">
        <v>0</v>
      </c>
      <c r="V160" s="56">
        <v>3</v>
      </c>
      <c r="W160" s="56">
        <v>2</v>
      </c>
      <c r="X160" s="56">
        <v>2</v>
      </c>
      <c r="Y160" s="56">
        <v>0</v>
      </c>
      <c r="Z160" s="56">
        <v>0</v>
      </c>
      <c r="AA160" s="56">
        <v>12</v>
      </c>
      <c r="AB160" s="56">
        <v>0</v>
      </c>
      <c r="AC160" s="56">
        <v>0</v>
      </c>
      <c r="AD160" s="56">
        <v>0</v>
      </c>
      <c r="AE160" s="56">
        <v>0</v>
      </c>
      <c r="AF160" s="56">
        <v>0</v>
      </c>
      <c r="AG160" s="56">
        <v>0</v>
      </c>
      <c r="AH160" s="56">
        <v>0</v>
      </c>
      <c r="AI160" s="56">
        <v>0</v>
      </c>
      <c r="AJ160" s="56">
        <v>0</v>
      </c>
      <c r="AK160" s="56">
        <v>0</v>
      </c>
      <c r="AL160" s="56">
        <v>0</v>
      </c>
      <c r="AM160" s="56">
        <v>0</v>
      </c>
      <c r="AN160" s="56">
        <v>0</v>
      </c>
      <c r="AO160" s="56">
        <v>0</v>
      </c>
      <c r="AP160" s="56">
        <v>0</v>
      </c>
      <c r="AQ160" s="56">
        <v>0</v>
      </c>
      <c r="AR160" s="56">
        <v>0</v>
      </c>
      <c r="AS160" s="56">
        <v>0</v>
      </c>
      <c r="AT160" s="56">
        <v>2</v>
      </c>
      <c r="AU160" s="56">
        <v>0</v>
      </c>
      <c r="AV160" s="56">
        <v>0</v>
      </c>
      <c r="AW160" s="56">
        <v>3</v>
      </c>
      <c r="AX160" s="56">
        <v>0</v>
      </c>
      <c r="AY160" s="56">
        <v>0</v>
      </c>
      <c r="AZ160" s="56">
        <v>3</v>
      </c>
      <c r="BA160" s="56">
        <v>2</v>
      </c>
      <c r="BB160" s="56">
        <v>2</v>
      </c>
      <c r="BC160" s="56">
        <v>0</v>
      </c>
      <c r="BD160" s="56">
        <v>0</v>
      </c>
      <c r="BE160" s="56">
        <v>12</v>
      </c>
      <c r="BF160" s="56">
        <v>1</v>
      </c>
      <c r="BG160" s="56">
        <v>0</v>
      </c>
      <c r="BH160" s="56">
        <v>0</v>
      </c>
      <c r="BI160" s="56">
        <v>0</v>
      </c>
      <c r="BJ160" s="56" t="s">
        <v>1157</v>
      </c>
      <c r="BK160" s="56">
        <v>98340</v>
      </c>
      <c r="BL160" s="56" t="s">
        <v>1157</v>
      </c>
      <c r="BM160" s="56">
        <v>143945</v>
      </c>
      <c r="BN160" s="56">
        <v>127</v>
      </c>
      <c r="BO160" s="56">
        <v>157274.16666666666</v>
      </c>
      <c r="BP160" s="56">
        <v>51516.6</v>
      </c>
      <c r="BQ160" s="56">
        <v>10</v>
      </c>
      <c r="BR160" s="56">
        <v>1024992</v>
      </c>
      <c r="BS160" s="56">
        <v>228651</v>
      </c>
      <c r="BT160" s="56">
        <v>12051</v>
      </c>
      <c r="BU160" s="56">
        <v>62092</v>
      </c>
      <c r="BV160" s="56">
        <v>54835</v>
      </c>
      <c r="BW160" s="56">
        <v>50697</v>
      </c>
      <c r="BX160" s="56">
        <v>15181</v>
      </c>
      <c r="BY160" s="56">
        <v>182805</v>
      </c>
      <c r="BZ160" s="56">
        <v>34149</v>
      </c>
      <c r="CA160" s="56">
        <v>229005</v>
      </c>
      <c r="CB160" s="56">
        <v>51</v>
      </c>
      <c r="CC160" s="56">
        <v>8609</v>
      </c>
      <c r="CD160" s="56">
        <v>4243</v>
      </c>
      <c r="CE160" s="56">
        <v>4367</v>
      </c>
      <c r="CF160" s="56">
        <v>916</v>
      </c>
      <c r="CG160" s="56">
        <v>18135</v>
      </c>
      <c r="CH160" s="56">
        <v>18186</v>
      </c>
      <c r="CI160" s="56">
        <v>131</v>
      </c>
      <c r="CJ160" s="56">
        <v>6242</v>
      </c>
      <c r="CK160" s="56">
        <v>1227</v>
      </c>
      <c r="CL160" s="56">
        <v>8144</v>
      </c>
      <c r="CM160" s="56">
        <v>15613</v>
      </c>
      <c r="CN160" s="56">
        <v>2043</v>
      </c>
      <c r="CO160" s="56">
        <v>17787</v>
      </c>
      <c r="CP160" s="56">
        <v>0</v>
      </c>
      <c r="CQ160" s="56">
        <v>486</v>
      </c>
      <c r="CR160" s="56">
        <v>108</v>
      </c>
      <c r="CS160" s="56">
        <v>696</v>
      </c>
      <c r="CT160" s="56">
        <v>1290</v>
      </c>
      <c r="CU160" s="56">
        <v>1290</v>
      </c>
      <c r="CV160" s="56">
        <v>20016</v>
      </c>
      <c r="CW160" s="56">
        <v>6000</v>
      </c>
      <c r="CX160" s="56">
        <v>3449</v>
      </c>
      <c r="CY160" s="56">
        <v>0</v>
      </c>
      <c r="CZ160" s="56">
        <v>0</v>
      </c>
      <c r="DA160" s="56">
        <v>0</v>
      </c>
      <c r="DB160" s="56">
        <v>9.9</v>
      </c>
      <c r="DC160" s="56">
        <v>27.6</v>
      </c>
      <c r="DD160" s="56">
        <v>37.5</v>
      </c>
      <c r="DE160" s="56">
        <v>65</v>
      </c>
      <c r="DF160" s="56">
        <v>1989</v>
      </c>
      <c r="DG160" s="56">
        <v>204832</v>
      </c>
      <c r="DH160" s="56">
        <v>94756</v>
      </c>
      <c r="DI160" s="56">
        <v>84997</v>
      </c>
      <c r="DJ160" s="56">
        <v>13846</v>
      </c>
      <c r="DK160" s="56">
        <v>398431</v>
      </c>
      <c r="DL160" s="56">
        <v>21519</v>
      </c>
      <c r="DM160" s="56">
        <v>971</v>
      </c>
      <c r="DN160" s="56">
        <v>5147</v>
      </c>
      <c r="DO160" s="56">
        <v>27637</v>
      </c>
      <c r="DP160" s="56">
        <v>7317</v>
      </c>
      <c r="DQ160" s="56">
        <v>18072</v>
      </c>
      <c r="DR160" s="56">
        <v>8315</v>
      </c>
      <c r="DS160" s="56">
        <v>0</v>
      </c>
      <c r="DT160" s="56">
        <v>0</v>
      </c>
      <c r="DU160" s="56">
        <v>0</v>
      </c>
      <c r="DV160" s="56">
        <v>13290</v>
      </c>
      <c r="DW160" s="56">
        <v>6512</v>
      </c>
      <c r="DX160" s="56">
        <v>77.92</v>
      </c>
      <c r="DY160" s="56">
        <v>90.3</v>
      </c>
      <c r="DZ160" s="56">
        <v>95.33</v>
      </c>
      <c r="EA160" s="56">
        <v>59585</v>
      </c>
      <c r="EB160" s="56">
        <v>5005</v>
      </c>
      <c r="EC160" s="56" t="s">
        <v>56</v>
      </c>
      <c r="ED160" s="56">
        <v>19012</v>
      </c>
      <c r="EE160" s="56">
        <v>142</v>
      </c>
      <c r="EF160" s="56">
        <v>385688</v>
      </c>
      <c r="EG160" s="56">
        <v>10655</v>
      </c>
      <c r="EH160" s="56" t="s">
        <v>56</v>
      </c>
      <c r="EI160" s="56">
        <v>9</v>
      </c>
      <c r="EJ160" s="56">
        <v>182557</v>
      </c>
      <c r="EK160" s="56">
        <v>90</v>
      </c>
      <c r="EL160" s="56">
        <v>387</v>
      </c>
      <c r="EM160" s="56">
        <v>1156392.6105000002</v>
      </c>
      <c r="EN160" s="56">
        <v>104775.73999999999</v>
      </c>
      <c r="EO160" s="56">
        <v>2099.69</v>
      </c>
      <c r="EP160" s="56">
        <v>68155.01999999999</v>
      </c>
      <c r="EQ160" s="56">
        <v>40635.80999999999</v>
      </c>
      <c r="ER160" s="56">
        <v>20141.780000000002</v>
      </c>
      <c r="ES160" s="56">
        <v>5739.9400000000005</v>
      </c>
      <c r="ET160" s="56">
        <v>2742.89</v>
      </c>
      <c r="EU160" s="56">
        <v>9791.630000000001</v>
      </c>
      <c r="EV160" s="56">
        <v>2472.48</v>
      </c>
      <c r="EW160" s="56">
        <v>10993.220000000001</v>
      </c>
      <c r="EX160" s="56">
        <v>4129.5</v>
      </c>
      <c r="EY160" s="56" t="s">
        <v>3613</v>
      </c>
      <c r="EZ160" s="56">
        <v>9870</v>
      </c>
      <c r="FA160" s="56">
        <v>0</v>
      </c>
      <c r="FB160" s="56">
        <v>0</v>
      </c>
      <c r="FC160" s="56">
        <v>0</v>
      </c>
      <c r="FD160" s="56">
        <v>0</v>
      </c>
      <c r="FE160" s="56">
        <v>0</v>
      </c>
      <c r="FF160" s="56">
        <v>0</v>
      </c>
      <c r="FG160" s="56">
        <v>176771.96000000002</v>
      </c>
      <c r="FH160" s="56">
        <v>43317.880000000005</v>
      </c>
      <c r="FI160" s="56">
        <v>46757.92750000002</v>
      </c>
      <c r="FJ160" s="56">
        <v>24538.915000000001</v>
      </c>
      <c r="FK160" s="56">
        <v>30142.87</v>
      </c>
      <c r="FL160" s="56">
        <v>13123.169999999998</v>
      </c>
      <c r="FM160" s="56">
        <v>1595821.0730000001</v>
      </c>
      <c r="FN160" s="56">
        <v>8766.2800000000007</v>
      </c>
      <c r="FO160" s="56">
        <v>318</v>
      </c>
      <c r="FP160" s="56">
        <v>25732.799999999999</v>
      </c>
      <c r="FQ160" s="56">
        <v>4490</v>
      </c>
      <c r="FR160" s="56">
        <v>0</v>
      </c>
      <c r="FS160" s="56">
        <v>11663.68</v>
      </c>
      <c r="FT160" s="56">
        <v>2125.6999999999998</v>
      </c>
      <c r="FU160" s="56">
        <v>28953.52</v>
      </c>
      <c r="FV160" s="56">
        <v>11436.62</v>
      </c>
      <c r="FW160" s="56">
        <v>93486.599999999991</v>
      </c>
      <c r="FX160" s="56">
        <v>1502334.473</v>
      </c>
      <c r="FY160" s="56">
        <v>185112.27000000002</v>
      </c>
      <c r="FZ160" s="56">
        <v>1039583.7</v>
      </c>
      <c r="GA160" s="56">
        <v>118183</v>
      </c>
      <c r="GB160" s="56">
        <v>201315</v>
      </c>
      <c r="GC160" s="56">
        <v>297599.38749999995</v>
      </c>
      <c r="GD160" s="56">
        <v>1656681.0874999999</v>
      </c>
      <c r="GE160" s="56">
        <v>66496</v>
      </c>
      <c r="GF160" s="56">
        <v>1590185.0874999999</v>
      </c>
      <c r="GG160" s="56">
        <v>185112.27000000002</v>
      </c>
      <c r="GH160" s="56">
        <v>521262</v>
      </c>
      <c r="GI160" s="56">
        <v>4102.3999999999996</v>
      </c>
      <c r="GJ160" s="56">
        <v>0</v>
      </c>
      <c r="GK160" s="56" t="s">
        <v>3619</v>
      </c>
      <c r="GL160" s="56">
        <v>0</v>
      </c>
      <c r="GM160" s="56">
        <v>45757</v>
      </c>
      <c r="GN160" s="56">
        <v>571121.4</v>
      </c>
      <c r="GO160" s="56" t="s">
        <v>3597</v>
      </c>
      <c r="GP160" s="56" t="s">
        <v>3597</v>
      </c>
      <c r="GQ160" s="56" t="s">
        <v>7613</v>
      </c>
      <c r="GR160" s="56" t="s">
        <v>558</v>
      </c>
      <c r="GS160" s="56" t="s">
        <v>558</v>
      </c>
      <c r="GT160" s="56" t="s">
        <v>558</v>
      </c>
      <c r="GU160" s="56" t="s">
        <v>558</v>
      </c>
      <c r="GV160" s="56" t="s">
        <v>7614</v>
      </c>
      <c r="GW160" s="56">
        <v>12</v>
      </c>
      <c r="GX160" s="56">
        <v>0</v>
      </c>
      <c r="GY160" s="56">
        <v>12</v>
      </c>
      <c r="GZ160" s="56">
        <v>0</v>
      </c>
      <c r="HA160" s="56">
        <v>0</v>
      </c>
      <c r="HB160" s="56">
        <v>0</v>
      </c>
      <c r="HD160" s="56">
        <f t="shared" si="6"/>
        <v>17787</v>
      </c>
      <c r="HE160" s="56">
        <f t="shared" si="7"/>
        <v>1290</v>
      </c>
      <c r="HF160" s="56">
        <f t="shared" si="8"/>
        <v>27637</v>
      </c>
    </row>
    <row r="161" spans="1:214" ht="12.75" customHeight="1" x14ac:dyDescent="0.3">
      <c r="A161" s="56" t="s">
        <v>7158</v>
      </c>
      <c r="B161" s="56">
        <v>9</v>
      </c>
      <c r="C161" s="56" t="s">
        <v>7157</v>
      </c>
      <c r="D161" s="56" t="s">
        <v>7315</v>
      </c>
      <c r="E161" s="56" t="s">
        <v>962</v>
      </c>
      <c r="F161" s="56" t="s">
        <v>907</v>
      </c>
      <c r="G161" s="56">
        <v>25</v>
      </c>
      <c r="H161" s="56">
        <v>0</v>
      </c>
      <c r="I161" s="56" t="s">
        <v>6841</v>
      </c>
      <c r="J161" s="56" t="s">
        <v>39</v>
      </c>
      <c r="L161" s="56" t="s">
        <v>412</v>
      </c>
      <c r="M161" s="56" t="s">
        <v>558</v>
      </c>
      <c r="N161" s="56" t="s">
        <v>558</v>
      </c>
      <c r="O161" s="56" t="s">
        <v>558</v>
      </c>
      <c r="P161" s="56" t="s">
        <v>558</v>
      </c>
      <c r="Q161" s="56" t="s">
        <v>558</v>
      </c>
      <c r="R161" s="56" t="s">
        <v>558</v>
      </c>
      <c r="S161" s="56" t="s">
        <v>558</v>
      </c>
      <c r="T161" s="56" t="s">
        <v>558</v>
      </c>
      <c r="U161" s="56" t="s">
        <v>558</v>
      </c>
      <c r="V161" s="56" t="s">
        <v>558</v>
      </c>
      <c r="W161" s="56" t="s">
        <v>558</v>
      </c>
      <c r="X161" s="56" t="s">
        <v>558</v>
      </c>
      <c r="Y161" s="56" t="s">
        <v>558</v>
      </c>
      <c r="Z161" s="56" t="s">
        <v>558</v>
      </c>
      <c r="AA161" s="56" t="s">
        <v>558</v>
      </c>
      <c r="AB161" s="56" t="s">
        <v>558</v>
      </c>
      <c r="AC161" s="56" t="s">
        <v>558</v>
      </c>
      <c r="AD161" s="56" t="s">
        <v>558</v>
      </c>
      <c r="AE161" s="56" t="s">
        <v>558</v>
      </c>
      <c r="AF161" s="56" t="s">
        <v>558</v>
      </c>
      <c r="AG161" s="56" t="s">
        <v>558</v>
      </c>
      <c r="AH161" s="56" t="s">
        <v>558</v>
      </c>
      <c r="AI161" s="56" t="s">
        <v>558</v>
      </c>
      <c r="AJ161" s="56" t="s">
        <v>558</v>
      </c>
      <c r="AK161" s="56" t="s">
        <v>558</v>
      </c>
      <c r="AL161" s="56" t="s">
        <v>558</v>
      </c>
      <c r="AM161" s="56" t="s">
        <v>558</v>
      </c>
      <c r="AN161" s="56" t="s">
        <v>558</v>
      </c>
      <c r="AO161" s="56" t="s">
        <v>558</v>
      </c>
      <c r="AP161" s="56" t="s">
        <v>558</v>
      </c>
      <c r="AQ161" s="56" t="s">
        <v>558</v>
      </c>
      <c r="AR161" s="56" t="s">
        <v>558</v>
      </c>
      <c r="AS161" s="56" t="s">
        <v>558</v>
      </c>
      <c r="AT161" s="56" t="s">
        <v>558</v>
      </c>
      <c r="AU161" s="56" t="s">
        <v>558</v>
      </c>
      <c r="AV161" s="56" t="s">
        <v>558</v>
      </c>
      <c r="AW161" s="56" t="s">
        <v>558</v>
      </c>
      <c r="AX161" s="56" t="s">
        <v>558</v>
      </c>
      <c r="AY161" s="56" t="s">
        <v>558</v>
      </c>
      <c r="AZ161" s="56" t="s">
        <v>558</v>
      </c>
      <c r="BA161" s="56" t="s">
        <v>558</v>
      </c>
      <c r="BB161" s="56" t="s">
        <v>558</v>
      </c>
      <c r="BC161" s="56" t="s">
        <v>558</v>
      </c>
      <c r="BD161" s="56" t="s">
        <v>558</v>
      </c>
      <c r="BE161" s="56" t="s">
        <v>558</v>
      </c>
      <c r="BF161" s="56" t="s">
        <v>558</v>
      </c>
      <c r="BG161" s="56" t="s">
        <v>558</v>
      </c>
      <c r="BH161" s="56" t="s">
        <v>558</v>
      </c>
      <c r="BI161" s="56" t="s">
        <v>558</v>
      </c>
      <c r="BJ161" s="56" t="s">
        <v>558</v>
      </c>
      <c r="BK161" s="56" t="s">
        <v>558</v>
      </c>
      <c r="BL161" s="56" t="s">
        <v>558</v>
      </c>
      <c r="BM161" s="56" t="s">
        <v>558</v>
      </c>
      <c r="BN161" s="56" t="s">
        <v>558</v>
      </c>
      <c r="BO161" s="56" t="s">
        <v>558</v>
      </c>
      <c r="BP161" s="56" t="s">
        <v>558</v>
      </c>
      <c r="BQ161" s="56" t="s">
        <v>558</v>
      </c>
      <c r="BR161" s="56" t="s">
        <v>558</v>
      </c>
      <c r="BS161" s="56" t="s">
        <v>558</v>
      </c>
      <c r="BT161" s="56" t="s">
        <v>558</v>
      </c>
      <c r="BU161" s="56" t="s">
        <v>558</v>
      </c>
      <c r="BV161" s="56" t="s">
        <v>558</v>
      </c>
      <c r="BW161" s="56" t="s">
        <v>558</v>
      </c>
      <c r="BX161" s="56" t="s">
        <v>558</v>
      </c>
      <c r="BY161" s="56" t="s">
        <v>558</v>
      </c>
      <c r="BZ161" s="56" t="s">
        <v>558</v>
      </c>
      <c r="CA161" s="56" t="s">
        <v>558</v>
      </c>
      <c r="CB161" s="56" t="s">
        <v>558</v>
      </c>
      <c r="CC161" s="56" t="s">
        <v>558</v>
      </c>
      <c r="CD161" s="56" t="s">
        <v>558</v>
      </c>
      <c r="CE161" s="56" t="s">
        <v>558</v>
      </c>
      <c r="CF161" s="56" t="s">
        <v>558</v>
      </c>
      <c r="CG161" s="56" t="s">
        <v>558</v>
      </c>
      <c r="CH161" s="56" t="s">
        <v>558</v>
      </c>
      <c r="CI161" s="56" t="s">
        <v>558</v>
      </c>
      <c r="CJ161" s="56" t="s">
        <v>558</v>
      </c>
      <c r="CK161" s="56" t="s">
        <v>558</v>
      </c>
      <c r="CL161" s="56" t="s">
        <v>558</v>
      </c>
      <c r="CM161" s="56" t="s">
        <v>558</v>
      </c>
      <c r="CN161" s="56" t="s">
        <v>558</v>
      </c>
      <c r="CO161" s="56" t="s">
        <v>558</v>
      </c>
      <c r="CP161" s="56" t="s">
        <v>558</v>
      </c>
      <c r="CQ161" s="56" t="s">
        <v>558</v>
      </c>
      <c r="CR161" s="56" t="s">
        <v>558</v>
      </c>
      <c r="CS161" s="56" t="s">
        <v>558</v>
      </c>
      <c r="CT161" s="56" t="s">
        <v>558</v>
      </c>
      <c r="CU161" s="56" t="s">
        <v>558</v>
      </c>
      <c r="CV161" s="56" t="s">
        <v>558</v>
      </c>
      <c r="CW161" s="56" t="s">
        <v>558</v>
      </c>
      <c r="CX161" s="56" t="s">
        <v>558</v>
      </c>
      <c r="CY161" s="56" t="s">
        <v>558</v>
      </c>
      <c r="CZ161" s="56" t="s">
        <v>558</v>
      </c>
      <c r="DA161" s="56" t="s">
        <v>558</v>
      </c>
      <c r="DB161" s="56" t="s">
        <v>558</v>
      </c>
      <c r="DC161" s="56" t="s">
        <v>558</v>
      </c>
      <c r="DD161" s="56" t="s">
        <v>558</v>
      </c>
      <c r="DE161" s="56" t="s">
        <v>558</v>
      </c>
      <c r="DF161" s="56" t="s">
        <v>558</v>
      </c>
      <c r="DG161" s="56" t="s">
        <v>558</v>
      </c>
      <c r="DH161" s="56" t="s">
        <v>558</v>
      </c>
      <c r="DI161" s="56" t="s">
        <v>558</v>
      </c>
      <c r="DJ161" s="56" t="s">
        <v>558</v>
      </c>
      <c r="DK161" s="56" t="s">
        <v>558</v>
      </c>
      <c r="DL161" s="56" t="s">
        <v>558</v>
      </c>
      <c r="DM161" s="56" t="s">
        <v>558</v>
      </c>
      <c r="DN161" s="56" t="s">
        <v>558</v>
      </c>
      <c r="DO161" s="56" t="s">
        <v>558</v>
      </c>
      <c r="DP161" s="56" t="s">
        <v>558</v>
      </c>
      <c r="DQ161" s="56" t="s">
        <v>558</v>
      </c>
      <c r="DR161" s="56" t="s">
        <v>558</v>
      </c>
      <c r="DS161" s="56" t="s">
        <v>558</v>
      </c>
      <c r="DT161" s="56" t="s">
        <v>558</v>
      </c>
      <c r="DU161" s="56" t="s">
        <v>558</v>
      </c>
      <c r="DV161" s="56" t="s">
        <v>558</v>
      </c>
      <c r="DW161" s="56" t="s">
        <v>558</v>
      </c>
      <c r="DX161" s="56" t="s">
        <v>558</v>
      </c>
      <c r="DY161" s="56" t="s">
        <v>558</v>
      </c>
      <c r="DZ161" s="56" t="s">
        <v>558</v>
      </c>
      <c r="EA161" s="56" t="s">
        <v>558</v>
      </c>
      <c r="EB161" s="56" t="s">
        <v>558</v>
      </c>
      <c r="EC161" s="56" t="s">
        <v>558</v>
      </c>
      <c r="ED161" s="56" t="s">
        <v>558</v>
      </c>
      <c r="EE161" s="56" t="s">
        <v>558</v>
      </c>
      <c r="EF161" s="56" t="s">
        <v>558</v>
      </c>
      <c r="EG161" s="56" t="s">
        <v>558</v>
      </c>
      <c r="EH161" s="56" t="s">
        <v>558</v>
      </c>
      <c r="EI161" s="56" t="s">
        <v>558</v>
      </c>
      <c r="EJ161" s="56" t="s">
        <v>558</v>
      </c>
      <c r="EK161" s="56" t="s">
        <v>558</v>
      </c>
      <c r="EL161" s="56" t="s">
        <v>558</v>
      </c>
      <c r="EM161" s="56" t="s">
        <v>558</v>
      </c>
      <c r="EN161" s="56" t="s">
        <v>558</v>
      </c>
      <c r="EO161" s="56" t="s">
        <v>558</v>
      </c>
      <c r="EP161" s="56" t="s">
        <v>558</v>
      </c>
      <c r="EQ161" s="56" t="s">
        <v>558</v>
      </c>
      <c r="ER161" s="56" t="s">
        <v>558</v>
      </c>
      <c r="ES161" s="56" t="s">
        <v>558</v>
      </c>
      <c r="ET161" s="56" t="s">
        <v>558</v>
      </c>
      <c r="EU161" s="56" t="s">
        <v>558</v>
      </c>
      <c r="EV161" s="56" t="s">
        <v>558</v>
      </c>
      <c r="EW161" s="56" t="s">
        <v>558</v>
      </c>
      <c r="EX161" s="56" t="s">
        <v>558</v>
      </c>
      <c r="EY161" s="56" t="s">
        <v>558</v>
      </c>
      <c r="EZ161" s="56" t="s">
        <v>558</v>
      </c>
      <c r="FA161" s="56" t="s">
        <v>558</v>
      </c>
      <c r="FB161" s="56" t="s">
        <v>558</v>
      </c>
      <c r="FC161" s="56" t="s">
        <v>558</v>
      </c>
      <c r="FD161" s="56" t="s">
        <v>558</v>
      </c>
      <c r="FE161" s="56" t="s">
        <v>558</v>
      </c>
      <c r="FF161" s="56" t="s">
        <v>558</v>
      </c>
      <c r="FG161" s="56" t="s">
        <v>558</v>
      </c>
      <c r="FH161" s="56" t="s">
        <v>558</v>
      </c>
      <c r="FI161" s="56" t="s">
        <v>558</v>
      </c>
      <c r="FJ161" s="56" t="s">
        <v>558</v>
      </c>
      <c r="FK161" s="56" t="s">
        <v>558</v>
      </c>
      <c r="FL161" s="56" t="s">
        <v>558</v>
      </c>
      <c r="FM161" s="56" t="s">
        <v>558</v>
      </c>
      <c r="FN161" s="56" t="s">
        <v>558</v>
      </c>
      <c r="FO161" s="56" t="s">
        <v>558</v>
      </c>
      <c r="FP161" s="56" t="s">
        <v>558</v>
      </c>
      <c r="FQ161" s="56" t="s">
        <v>558</v>
      </c>
      <c r="FR161" s="56" t="s">
        <v>558</v>
      </c>
      <c r="FS161" s="56" t="s">
        <v>558</v>
      </c>
      <c r="FT161" s="56" t="s">
        <v>558</v>
      </c>
      <c r="FU161" s="56" t="s">
        <v>558</v>
      </c>
      <c r="FV161" s="56" t="s">
        <v>558</v>
      </c>
      <c r="FW161" s="56" t="s">
        <v>558</v>
      </c>
      <c r="FX161" s="56" t="s">
        <v>558</v>
      </c>
      <c r="FY161" s="56" t="s">
        <v>558</v>
      </c>
      <c r="FZ161" s="56" t="s">
        <v>558</v>
      </c>
      <c r="GA161" s="56" t="s">
        <v>558</v>
      </c>
      <c r="GB161" s="56" t="s">
        <v>558</v>
      </c>
      <c r="GC161" s="56" t="s">
        <v>558</v>
      </c>
      <c r="GD161" s="56" t="s">
        <v>558</v>
      </c>
      <c r="GE161" s="56" t="s">
        <v>558</v>
      </c>
      <c r="GF161" s="56" t="s">
        <v>558</v>
      </c>
      <c r="GG161" s="56" t="s">
        <v>558</v>
      </c>
      <c r="GH161" s="56" t="s">
        <v>558</v>
      </c>
      <c r="GI161" s="56" t="s">
        <v>558</v>
      </c>
      <c r="GJ161" s="56" t="s">
        <v>558</v>
      </c>
      <c r="GK161" s="56" t="s">
        <v>558</v>
      </c>
      <c r="GL161" s="56" t="s">
        <v>558</v>
      </c>
      <c r="GM161" s="56" t="s">
        <v>558</v>
      </c>
      <c r="GN161" s="56" t="s">
        <v>558</v>
      </c>
      <c r="GO161" s="56" t="s">
        <v>558</v>
      </c>
      <c r="GP161" s="56" t="s">
        <v>558</v>
      </c>
      <c r="GQ161" s="56" t="s">
        <v>558</v>
      </c>
      <c r="GR161" s="56" t="s">
        <v>558</v>
      </c>
      <c r="GS161" s="56" t="s">
        <v>558</v>
      </c>
      <c r="GT161" s="56" t="s">
        <v>558</v>
      </c>
      <c r="GU161" s="56" t="s">
        <v>558</v>
      </c>
      <c r="GV161" s="56" t="s">
        <v>558</v>
      </c>
      <c r="GW161" s="56" t="s">
        <v>558</v>
      </c>
      <c r="GX161" s="56" t="s">
        <v>558</v>
      </c>
      <c r="GY161" s="56" t="s">
        <v>558</v>
      </c>
      <c r="GZ161" s="56" t="s">
        <v>558</v>
      </c>
      <c r="HA161" s="56" t="s">
        <v>558</v>
      </c>
      <c r="HB161" s="56" t="s">
        <v>558</v>
      </c>
      <c r="HD161" s="56" t="str">
        <f t="shared" si="6"/>
        <v>..</v>
      </c>
      <c r="HE161" s="56" t="str">
        <f t="shared" si="7"/>
        <v>..</v>
      </c>
      <c r="HF161" s="56" t="str">
        <f t="shared" si="8"/>
        <v>..</v>
      </c>
    </row>
    <row r="162" spans="1:214" ht="12.75" customHeight="1" x14ac:dyDescent="0.3">
      <c r="A162" s="56" t="s">
        <v>7158</v>
      </c>
      <c r="B162" s="56">
        <v>10</v>
      </c>
      <c r="C162" s="56" t="s">
        <v>7157</v>
      </c>
      <c r="D162" s="56" t="s">
        <v>7316</v>
      </c>
      <c r="E162" s="56" t="s">
        <v>963</v>
      </c>
      <c r="F162" s="56" t="s">
        <v>907</v>
      </c>
      <c r="G162" s="56">
        <v>39</v>
      </c>
      <c r="H162" s="56">
        <v>0</v>
      </c>
      <c r="I162" s="56" t="s">
        <v>6841</v>
      </c>
      <c r="J162" s="56" t="s">
        <v>39</v>
      </c>
      <c r="L162" s="56" t="s">
        <v>521</v>
      </c>
      <c r="M162" s="56" t="s">
        <v>558</v>
      </c>
      <c r="N162" s="56" t="s">
        <v>558</v>
      </c>
      <c r="O162" s="56" t="s">
        <v>558</v>
      </c>
      <c r="P162" s="56" t="s">
        <v>558</v>
      </c>
      <c r="Q162" s="56" t="s">
        <v>558</v>
      </c>
      <c r="R162" s="56" t="s">
        <v>558</v>
      </c>
      <c r="S162" s="56" t="s">
        <v>558</v>
      </c>
      <c r="T162" s="56" t="s">
        <v>558</v>
      </c>
      <c r="U162" s="56" t="s">
        <v>558</v>
      </c>
      <c r="V162" s="56" t="s">
        <v>558</v>
      </c>
      <c r="W162" s="56" t="s">
        <v>558</v>
      </c>
      <c r="X162" s="56" t="s">
        <v>558</v>
      </c>
      <c r="Y162" s="56" t="s">
        <v>558</v>
      </c>
      <c r="Z162" s="56" t="s">
        <v>558</v>
      </c>
      <c r="AA162" s="56" t="s">
        <v>558</v>
      </c>
      <c r="AB162" s="56" t="s">
        <v>558</v>
      </c>
      <c r="AC162" s="56" t="s">
        <v>558</v>
      </c>
      <c r="AD162" s="56" t="s">
        <v>558</v>
      </c>
      <c r="AE162" s="56" t="s">
        <v>558</v>
      </c>
      <c r="AF162" s="56" t="s">
        <v>558</v>
      </c>
      <c r="AG162" s="56" t="s">
        <v>558</v>
      </c>
      <c r="AH162" s="56" t="s">
        <v>558</v>
      </c>
      <c r="AI162" s="56" t="s">
        <v>558</v>
      </c>
      <c r="AJ162" s="56" t="s">
        <v>558</v>
      </c>
      <c r="AK162" s="56" t="s">
        <v>558</v>
      </c>
      <c r="AL162" s="56" t="s">
        <v>558</v>
      </c>
      <c r="AM162" s="56" t="s">
        <v>558</v>
      </c>
      <c r="AN162" s="56" t="s">
        <v>558</v>
      </c>
      <c r="AO162" s="56" t="s">
        <v>558</v>
      </c>
      <c r="AP162" s="56" t="s">
        <v>558</v>
      </c>
      <c r="AQ162" s="56" t="s">
        <v>558</v>
      </c>
      <c r="AR162" s="56" t="s">
        <v>558</v>
      </c>
      <c r="AS162" s="56" t="s">
        <v>558</v>
      </c>
      <c r="AT162" s="56" t="s">
        <v>558</v>
      </c>
      <c r="AU162" s="56" t="s">
        <v>558</v>
      </c>
      <c r="AV162" s="56" t="s">
        <v>558</v>
      </c>
      <c r="AW162" s="56" t="s">
        <v>558</v>
      </c>
      <c r="AX162" s="56" t="s">
        <v>558</v>
      </c>
      <c r="AY162" s="56" t="s">
        <v>558</v>
      </c>
      <c r="AZ162" s="56" t="s">
        <v>558</v>
      </c>
      <c r="BA162" s="56" t="s">
        <v>558</v>
      </c>
      <c r="BB162" s="56" t="s">
        <v>558</v>
      </c>
      <c r="BC162" s="56" t="s">
        <v>558</v>
      </c>
      <c r="BD162" s="56" t="s">
        <v>558</v>
      </c>
      <c r="BE162" s="56" t="s">
        <v>558</v>
      </c>
      <c r="BF162" s="56" t="s">
        <v>558</v>
      </c>
      <c r="BG162" s="56" t="s">
        <v>558</v>
      </c>
      <c r="BH162" s="56" t="s">
        <v>558</v>
      </c>
      <c r="BI162" s="56" t="s">
        <v>558</v>
      </c>
      <c r="BJ162" s="56" t="s">
        <v>558</v>
      </c>
      <c r="BK162" s="56" t="s">
        <v>558</v>
      </c>
      <c r="BL162" s="56" t="s">
        <v>558</v>
      </c>
      <c r="BM162" s="56" t="s">
        <v>558</v>
      </c>
      <c r="BN162" s="56" t="s">
        <v>558</v>
      </c>
      <c r="BO162" s="56" t="s">
        <v>558</v>
      </c>
      <c r="BP162" s="56" t="s">
        <v>558</v>
      </c>
      <c r="BQ162" s="56" t="s">
        <v>558</v>
      </c>
      <c r="BR162" s="56" t="s">
        <v>558</v>
      </c>
      <c r="BS162" s="56" t="s">
        <v>558</v>
      </c>
      <c r="BT162" s="56" t="s">
        <v>558</v>
      </c>
      <c r="BU162" s="56" t="s">
        <v>558</v>
      </c>
      <c r="BV162" s="56" t="s">
        <v>558</v>
      </c>
      <c r="BW162" s="56" t="s">
        <v>558</v>
      </c>
      <c r="BX162" s="56" t="s">
        <v>558</v>
      </c>
      <c r="BY162" s="56" t="s">
        <v>558</v>
      </c>
      <c r="BZ162" s="56" t="s">
        <v>558</v>
      </c>
      <c r="CA162" s="56" t="s">
        <v>558</v>
      </c>
      <c r="CB162" s="56" t="s">
        <v>558</v>
      </c>
      <c r="CC162" s="56" t="s">
        <v>558</v>
      </c>
      <c r="CD162" s="56" t="s">
        <v>558</v>
      </c>
      <c r="CE162" s="56" t="s">
        <v>558</v>
      </c>
      <c r="CF162" s="56" t="s">
        <v>558</v>
      </c>
      <c r="CG162" s="56" t="s">
        <v>558</v>
      </c>
      <c r="CH162" s="56" t="s">
        <v>558</v>
      </c>
      <c r="CI162" s="56" t="s">
        <v>558</v>
      </c>
      <c r="CJ162" s="56" t="s">
        <v>558</v>
      </c>
      <c r="CK162" s="56" t="s">
        <v>558</v>
      </c>
      <c r="CL162" s="56" t="s">
        <v>558</v>
      </c>
      <c r="CM162" s="56" t="s">
        <v>558</v>
      </c>
      <c r="CN162" s="56" t="s">
        <v>558</v>
      </c>
      <c r="CO162" s="56" t="s">
        <v>558</v>
      </c>
      <c r="CP162" s="56" t="s">
        <v>558</v>
      </c>
      <c r="CQ162" s="56" t="s">
        <v>558</v>
      </c>
      <c r="CR162" s="56" t="s">
        <v>558</v>
      </c>
      <c r="CS162" s="56" t="s">
        <v>558</v>
      </c>
      <c r="CT162" s="56" t="s">
        <v>558</v>
      </c>
      <c r="CU162" s="56" t="s">
        <v>558</v>
      </c>
      <c r="CV162" s="56" t="s">
        <v>558</v>
      </c>
      <c r="CW162" s="56" t="s">
        <v>558</v>
      </c>
      <c r="CX162" s="56" t="s">
        <v>558</v>
      </c>
      <c r="CY162" s="56" t="s">
        <v>558</v>
      </c>
      <c r="CZ162" s="56" t="s">
        <v>558</v>
      </c>
      <c r="DA162" s="56" t="s">
        <v>558</v>
      </c>
      <c r="DB162" s="56" t="s">
        <v>558</v>
      </c>
      <c r="DC162" s="56" t="s">
        <v>558</v>
      </c>
      <c r="DD162" s="56" t="s">
        <v>558</v>
      </c>
      <c r="DE162" s="56" t="s">
        <v>558</v>
      </c>
      <c r="DF162" s="56" t="s">
        <v>558</v>
      </c>
      <c r="DG162" s="56" t="s">
        <v>558</v>
      </c>
      <c r="DH162" s="56" t="s">
        <v>558</v>
      </c>
      <c r="DI162" s="56" t="s">
        <v>558</v>
      </c>
      <c r="DJ162" s="56" t="s">
        <v>558</v>
      </c>
      <c r="DK162" s="56" t="s">
        <v>558</v>
      </c>
      <c r="DL162" s="56" t="s">
        <v>558</v>
      </c>
      <c r="DM162" s="56" t="s">
        <v>558</v>
      </c>
      <c r="DN162" s="56" t="s">
        <v>558</v>
      </c>
      <c r="DO162" s="56" t="s">
        <v>558</v>
      </c>
      <c r="DP162" s="56" t="s">
        <v>558</v>
      </c>
      <c r="DQ162" s="56" t="s">
        <v>558</v>
      </c>
      <c r="DR162" s="56" t="s">
        <v>558</v>
      </c>
      <c r="DS162" s="56" t="s">
        <v>558</v>
      </c>
      <c r="DT162" s="56" t="s">
        <v>558</v>
      </c>
      <c r="DU162" s="56" t="s">
        <v>558</v>
      </c>
      <c r="DV162" s="56" t="s">
        <v>558</v>
      </c>
      <c r="DW162" s="56" t="s">
        <v>558</v>
      </c>
      <c r="DX162" s="56" t="s">
        <v>558</v>
      </c>
      <c r="DY162" s="56" t="s">
        <v>558</v>
      </c>
      <c r="DZ162" s="56" t="s">
        <v>558</v>
      </c>
      <c r="EA162" s="56" t="s">
        <v>558</v>
      </c>
      <c r="EB162" s="56" t="s">
        <v>558</v>
      </c>
      <c r="EC162" s="56" t="s">
        <v>558</v>
      </c>
      <c r="ED162" s="56" t="s">
        <v>558</v>
      </c>
      <c r="EE162" s="56" t="s">
        <v>558</v>
      </c>
      <c r="EF162" s="56" t="s">
        <v>558</v>
      </c>
      <c r="EG162" s="56" t="s">
        <v>558</v>
      </c>
      <c r="EH162" s="56" t="s">
        <v>558</v>
      </c>
      <c r="EI162" s="56" t="s">
        <v>558</v>
      </c>
      <c r="EJ162" s="56" t="s">
        <v>558</v>
      </c>
      <c r="EK162" s="56" t="s">
        <v>558</v>
      </c>
      <c r="EL162" s="56" t="s">
        <v>558</v>
      </c>
      <c r="EM162" s="56" t="s">
        <v>558</v>
      </c>
      <c r="EN162" s="56" t="s">
        <v>558</v>
      </c>
      <c r="EO162" s="56" t="s">
        <v>558</v>
      </c>
      <c r="EP162" s="56" t="s">
        <v>558</v>
      </c>
      <c r="EQ162" s="56" t="s">
        <v>558</v>
      </c>
      <c r="ER162" s="56" t="s">
        <v>558</v>
      </c>
      <c r="ES162" s="56" t="s">
        <v>558</v>
      </c>
      <c r="ET162" s="56" t="s">
        <v>558</v>
      </c>
      <c r="EU162" s="56" t="s">
        <v>558</v>
      </c>
      <c r="EV162" s="56" t="s">
        <v>558</v>
      </c>
      <c r="EW162" s="56" t="s">
        <v>558</v>
      </c>
      <c r="EX162" s="56" t="s">
        <v>558</v>
      </c>
      <c r="EY162" s="56" t="s">
        <v>558</v>
      </c>
      <c r="EZ162" s="56" t="s">
        <v>558</v>
      </c>
      <c r="FA162" s="56" t="s">
        <v>558</v>
      </c>
      <c r="FB162" s="56" t="s">
        <v>558</v>
      </c>
      <c r="FC162" s="56" t="s">
        <v>558</v>
      </c>
      <c r="FD162" s="56" t="s">
        <v>558</v>
      </c>
      <c r="FE162" s="56" t="s">
        <v>558</v>
      </c>
      <c r="FF162" s="56" t="s">
        <v>558</v>
      </c>
      <c r="FG162" s="56" t="s">
        <v>558</v>
      </c>
      <c r="FH162" s="56" t="s">
        <v>558</v>
      </c>
      <c r="FI162" s="56" t="s">
        <v>558</v>
      </c>
      <c r="FJ162" s="56" t="s">
        <v>558</v>
      </c>
      <c r="FK162" s="56" t="s">
        <v>558</v>
      </c>
      <c r="FL162" s="56" t="s">
        <v>558</v>
      </c>
      <c r="FM162" s="56" t="s">
        <v>558</v>
      </c>
      <c r="FN162" s="56" t="s">
        <v>558</v>
      </c>
      <c r="FO162" s="56" t="s">
        <v>558</v>
      </c>
      <c r="FP162" s="56" t="s">
        <v>558</v>
      </c>
      <c r="FQ162" s="56" t="s">
        <v>558</v>
      </c>
      <c r="FR162" s="56" t="s">
        <v>558</v>
      </c>
      <c r="FS162" s="56" t="s">
        <v>558</v>
      </c>
      <c r="FT162" s="56" t="s">
        <v>558</v>
      </c>
      <c r="FU162" s="56" t="s">
        <v>558</v>
      </c>
      <c r="FV162" s="56" t="s">
        <v>558</v>
      </c>
      <c r="FW162" s="56" t="s">
        <v>558</v>
      </c>
      <c r="FX162" s="56" t="s">
        <v>558</v>
      </c>
      <c r="FY162" s="56" t="s">
        <v>558</v>
      </c>
      <c r="FZ162" s="56" t="s">
        <v>558</v>
      </c>
      <c r="GA162" s="56" t="s">
        <v>558</v>
      </c>
      <c r="GB162" s="56" t="s">
        <v>558</v>
      </c>
      <c r="GC162" s="56" t="s">
        <v>558</v>
      </c>
      <c r="GD162" s="56" t="s">
        <v>558</v>
      </c>
      <c r="GE162" s="56" t="s">
        <v>558</v>
      </c>
      <c r="GF162" s="56" t="s">
        <v>558</v>
      </c>
      <c r="GG162" s="56" t="s">
        <v>558</v>
      </c>
      <c r="GH162" s="56" t="s">
        <v>558</v>
      </c>
      <c r="GI162" s="56" t="s">
        <v>558</v>
      </c>
      <c r="GJ162" s="56" t="s">
        <v>558</v>
      </c>
      <c r="GK162" s="56" t="s">
        <v>558</v>
      </c>
      <c r="GL162" s="56" t="s">
        <v>558</v>
      </c>
      <c r="GM162" s="56" t="s">
        <v>558</v>
      </c>
      <c r="GN162" s="56" t="s">
        <v>558</v>
      </c>
      <c r="GO162" s="56" t="s">
        <v>558</v>
      </c>
      <c r="GP162" s="56" t="s">
        <v>558</v>
      </c>
      <c r="GQ162" s="56" t="s">
        <v>558</v>
      </c>
      <c r="GR162" s="56" t="s">
        <v>558</v>
      </c>
      <c r="GS162" s="56" t="s">
        <v>558</v>
      </c>
      <c r="GT162" s="56" t="s">
        <v>558</v>
      </c>
      <c r="GU162" s="56" t="s">
        <v>558</v>
      </c>
      <c r="GV162" s="56" t="s">
        <v>558</v>
      </c>
      <c r="GW162" s="56" t="s">
        <v>558</v>
      </c>
      <c r="GX162" s="56" t="s">
        <v>558</v>
      </c>
      <c r="GY162" s="56" t="s">
        <v>558</v>
      </c>
      <c r="GZ162" s="56" t="s">
        <v>558</v>
      </c>
      <c r="HA162" s="56" t="s">
        <v>558</v>
      </c>
      <c r="HB162" s="56" t="s">
        <v>558</v>
      </c>
      <c r="HD162" s="56" t="str">
        <f t="shared" si="6"/>
        <v>..</v>
      </c>
      <c r="HE162" s="56" t="str">
        <f t="shared" si="7"/>
        <v>..</v>
      </c>
      <c r="HF162" s="56" t="str">
        <f t="shared" si="8"/>
        <v>..</v>
      </c>
    </row>
    <row r="163" spans="1:214" ht="12.75" customHeight="1" x14ac:dyDescent="0.3">
      <c r="A163" s="56" t="s">
        <v>7158</v>
      </c>
      <c r="B163" s="56">
        <v>11</v>
      </c>
      <c r="C163" s="56" t="s">
        <v>7157</v>
      </c>
      <c r="D163" s="56" t="s">
        <v>7317</v>
      </c>
      <c r="E163" s="56" t="s">
        <v>964</v>
      </c>
      <c r="F163" s="56" t="s">
        <v>907</v>
      </c>
      <c r="G163" s="56">
        <v>49</v>
      </c>
      <c r="H163" s="56">
        <v>0</v>
      </c>
      <c r="I163" s="56" t="s">
        <v>6841</v>
      </c>
      <c r="J163" s="56" t="s">
        <v>39</v>
      </c>
      <c r="L163" s="56" t="s">
        <v>522</v>
      </c>
      <c r="M163" s="56" t="s">
        <v>558</v>
      </c>
      <c r="N163" s="56" t="s">
        <v>558</v>
      </c>
      <c r="O163" s="56" t="s">
        <v>558</v>
      </c>
      <c r="P163" s="56" t="s">
        <v>558</v>
      </c>
      <c r="Q163" s="56" t="s">
        <v>558</v>
      </c>
      <c r="R163" s="56" t="s">
        <v>558</v>
      </c>
      <c r="S163" s="56" t="s">
        <v>558</v>
      </c>
      <c r="T163" s="56" t="s">
        <v>558</v>
      </c>
      <c r="U163" s="56" t="s">
        <v>558</v>
      </c>
      <c r="V163" s="56" t="s">
        <v>558</v>
      </c>
      <c r="W163" s="56" t="s">
        <v>558</v>
      </c>
      <c r="X163" s="56" t="s">
        <v>558</v>
      </c>
      <c r="Y163" s="56" t="s">
        <v>558</v>
      </c>
      <c r="Z163" s="56" t="s">
        <v>558</v>
      </c>
      <c r="AA163" s="56" t="s">
        <v>558</v>
      </c>
      <c r="AB163" s="56" t="s">
        <v>558</v>
      </c>
      <c r="AC163" s="56" t="s">
        <v>558</v>
      </c>
      <c r="AD163" s="56" t="s">
        <v>558</v>
      </c>
      <c r="AE163" s="56" t="s">
        <v>558</v>
      </c>
      <c r="AF163" s="56" t="s">
        <v>558</v>
      </c>
      <c r="AG163" s="56" t="s">
        <v>558</v>
      </c>
      <c r="AH163" s="56" t="s">
        <v>558</v>
      </c>
      <c r="AI163" s="56" t="s">
        <v>558</v>
      </c>
      <c r="AJ163" s="56" t="s">
        <v>558</v>
      </c>
      <c r="AK163" s="56" t="s">
        <v>558</v>
      </c>
      <c r="AL163" s="56" t="s">
        <v>558</v>
      </c>
      <c r="AM163" s="56" t="s">
        <v>558</v>
      </c>
      <c r="AN163" s="56" t="s">
        <v>558</v>
      </c>
      <c r="AO163" s="56" t="s">
        <v>558</v>
      </c>
      <c r="AP163" s="56" t="s">
        <v>558</v>
      </c>
      <c r="AQ163" s="56" t="s">
        <v>558</v>
      </c>
      <c r="AR163" s="56" t="s">
        <v>558</v>
      </c>
      <c r="AS163" s="56" t="s">
        <v>558</v>
      </c>
      <c r="AT163" s="56" t="s">
        <v>558</v>
      </c>
      <c r="AU163" s="56" t="s">
        <v>558</v>
      </c>
      <c r="AV163" s="56" t="s">
        <v>558</v>
      </c>
      <c r="AW163" s="56" t="s">
        <v>558</v>
      </c>
      <c r="AX163" s="56" t="s">
        <v>558</v>
      </c>
      <c r="AY163" s="56" t="s">
        <v>558</v>
      </c>
      <c r="AZ163" s="56" t="s">
        <v>558</v>
      </c>
      <c r="BA163" s="56" t="s">
        <v>558</v>
      </c>
      <c r="BB163" s="56" t="s">
        <v>558</v>
      </c>
      <c r="BC163" s="56" t="s">
        <v>558</v>
      </c>
      <c r="BD163" s="56" t="s">
        <v>558</v>
      </c>
      <c r="BE163" s="56" t="s">
        <v>558</v>
      </c>
      <c r="BF163" s="56" t="s">
        <v>558</v>
      </c>
      <c r="BG163" s="56" t="s">
        <v>558</v>
      </c>
      <c r="BH163" s="56" t="s">
        <v>558</v>
      </c>
      <c r="BI163" s="56" t="s">
        <v>558</v>
      </c>
      <c r="BJ163" s="56" t="s">
        <v>558</v>
      </c>
      <c r="BK163" s="56" t="s">
        <v>558</v>
      </c>
      <c r="BL163" s="56" t="s">
        <v>558</v>
      </c>
      <c r="BM163" s="56" t="s">
        <v>558</v>
      </c>
      <c r="BN163" s="56" t="s">
        <v>558</v>
      </c>
      <c r="BO163" s="56" t="s">
        <v>558</v>
      </c>
      <c r="BP163" s="56" t="s">
        <v>558</v>
      </c>
      <c r="BQ163" s="56" t="s">
        <v>558</v>
      </c>
      <c r="BR163" s="56" t="s">
        <v>558</v>
      </c>
      <c r="BS163" s="56" t="s">
        <v>558</v>
      </c>
      <c r="BT163" s="56" t="s">
        <v>558</v>
      </c>
      <c r="BU163" s="56" t="s">
        <v>558</v>
      </c>
      <c r="BV163" s="56" t="s">
        <v>558</v>
      </c>
      <c r="BW163" s="56" t="s">
        <v>558</v>
      </c>
      <c r="BX163" s="56" t="s">
        <v>558</v>
      </c>
      <c r="BY163" s="56" t="s">
        <v>558</v>
      </c>
      <c r="BZ163" s="56" t="s">
        <v>558</v>
      </c>
      <c r="CA163" s="56" t="s">
        <v>558</v>
      </c>
      <c r="CB163" s="56" t="s">
        <v>558</v>
      </c>
      <c r="CC163" s="56" t="s">
        <v>558</v>
      </c>
      <c r="CD163" s="56" t="s">
        <v>558</v>
      </c>
      <c r="CE163" s="56" t="s">
        <v>558</v>
      </c>
      <c r="CF163" s="56" t="s">
        <v>558</v>
      </c>
      <c r="CG163" s="56" t="s">
        <v>558</v>
      </c>
      <c r="CH163" s="56" t="s">
        <v>558</v>
      </c>
      <c r="CI163" s="56" t="s">
        <v>558</v>
      </c>
      <c r="CJ163" s="56" t="s">
        <v>558</v>
      </c>
      <c r="CK163" s="56" t="s">
        <v>558</v>
      </c>
      <c r="CL163" s="56" t="s">
        <v>558</v>
      </c>
      <c r="CM163" s="56" t="s">
        <v>558</v>
      </c>
      <c r="CN163" s="56" t="s">
        <v>558</v>
      </c>
      <c r="CO163" s="56" t="s">
        <v>558</v>
      </c>
      <c r="CP163" s="56" t="s">
        <v>558</v>
      </c>
      <c r="CQ163" s="56" t="s">
        <v>558</v>
      </c>
      <c r="CR163" s="56" t="s">
        <v>558</v>
      </c>
      <c r="CS163" s="56" t="s">
        <v>558</v>
      </c>
      <c r="CT163" s="56" t="s">
        <v>558</v>
      </c>
      <c r="CU163" s="56" t="s">
        <v>558</v>
      </c>
      <c r="CV163" s="56" t="s">
        <v>558</v>
      </c>
      <c r="CW163" s="56" t="s">
        <v>558</v>
      </c>
      <c r="CX163" s="56" t="s">
        <v>558</v>
      </c>
      <c r="CY163" s="56" t="s">
        <v>558</v>
      </c>
      <c r="CZ163" s="56" t="s">
        <v>558</v>
      </c>
      <c r="DA163" s="56" t="s">
        <v>558</v>
      </c>
      <c r="DB163" s="56" t="s">
        <v>558</v>
      </c>
      <c r="DC163" s="56" t="s">
        <v>558</v>
      </c>
      <c r="DD163" s="56" t="s">
        <v>558</v>
      </c>
      <c r="DE163" s="56" t="s">
        <v>558</v>
      </c>
      <c r="DF163" s="56" t="s">
        <v>558</v>
      </c>
      <c r="DG163" s="56" t="s">
        <v>558</v>
      </c>
      <c r="DH163" s="56" t="s">
        <v>558</v>
      </c>
      <c r="DI163" s="56" t="s">
        <v>558</v>
      </c>
      <c r="DJ163" s="56" t="s">
        <v>558</v>
      </c>
      <c r="DK163" s="56" t="s">
        <v>558</v>
      </c>
      <c r="DL163" s="56" t="s">
        <v>558</v>
      </c>
      <c r="DM163" s="56" t="s">
        <v>558</v>
      </c>
      <c r="DN163" s="56" t="s">
        <v>558</v>
      </c>
      <c r="DO163" s="56" t="s">
        <v>558</v>
      </c>
      <c r="DP163" s="56" t="s">
        <v>558</v>
      </c>
      <c r="DQ163" s="56" t="s">
        <v>558</v>
      </c>
      <c r="DR163" s="56" t="s">
        <v>558</v>
      </c>
      <c r="DS163" s="56" t="s">
        <v>558</v>
      </c>
      <c r="DT163" s="56" t="s">
        <v>558</v>
      </c>
      <c r="DU163" s="56" t="s">
        <v>558</v>
      </c>
      <c r="DV163" s="56" t="s">
        <v>558</v>
      </c>
      <c r="DW163" s="56" t="s">
        <v>558</v>
      </c>
      <c r="DX163" s="56" t="s">
        <v>558</v>
      </c>
      <c r="DY163" s="56" t="s">
        <v>558</v>
      </c>
      <c r="DZ163" s="56" t="s">
        <v>558</v>
      </c>
      <c r="EA163" s="56" t="s">
        <v>558</v>
      </c>
      <c r="EB163" s="56" t="s">
        <v>558</v>
      </c>
      <c r="EC163" s="56" t="s">
        <v>558</v>
      </c>
      <c r="ED163" s="56" t="s">
        <v>558</v>
      </c>
      <c r="EE163" s="56" t="s">
        <v>558</v>
      </c>
      <c r="EF163" s="56" t="s">
        <v>558</v>
      </c>
      <c r="EG163" s="56" t="s">
        <v>558</v>
      </c>
      <c r="EH163" s="56" t="s">
        <v>558</v>
      </c>
      <c r="EI163" s="56" t="s">
        <v>558</v>
      </c>
      <c r="EJ163" s="56" t="s">
        <v>558</v>
      </c>
      <c r="EK163" s="56" t="s">
        <v>558</v>
      </c>
      <c r="EL163" s="56" t="s">
        <v>558</v>
      </c>
      <c r="EM163" s="56" t="s">
        <v>558</v>
      </c>
      <c r="EN163" s="56" t="s">
        <v>558</v>
      </c>
      <c r="EO163" s="56" t="s">
        <v>558</v>
      </c>
      <c r="EP163" s="56" t="s">
        <v>558</v>
      </c>
      <c r="EQ163" s="56" t="s">
        <v>558</v>
      </c>
      <c r="ER163" s="56" t="s">
        <v>558</v>
      </c>
      <c r="ES163" s="56" t="s">
        <v>558</v>
      </c>
      <c r="ET163" s="56" t="s">
        <v>558</v>
      </c>
      <c r="EU163" s="56" t="s">
        <v>558</v>
      </c>
      <c r="EV163" s="56" t="s">
        <v>558</v>
      </c>
      <c r="EW163" s="56" t="s">
        <v>558</v>
      </c>
      <c r="EX163" s="56" t="s">
        <v>558</v>
      </c>
      <c r="EY163" s="56" t="s">
        <v>558</v>
      </c>
      <c r="EZ163" s="56" t="s">
        <v>558</v>
      </c>
      <c r="FA163" s="56" t="s">
        <v>558</v>
      </c>
      <c r="FB163" s="56" t="s">
        <v>558</v>
      </c>
      <c r="FC163" s="56" t="s">
        <v>558</v>
      </c>
      <c r="FD163" s="56" t="s">
        <v>558</v>
      </c>
      <c r="FE163" s="56" t="s">
        <v>558</v>
      </c>
      <c r="FF163" s="56" t="s">
        <v>558</v>
      </c>
      <c r="FG163" s="56" t="s">
        <v>558</v>
      </c>
      <c r="FH163" s="56" t="s">
        <v>558</v>
      </c>
      <c r="FI163" s="56" t="s">
        <v>558</v>
      </c>
      <c r="FJ163" s="56" t="s">
        <v>558</v>
      </c>
      <c r="FK163" s="56" t="s">
        <v>558</v>
      </c>
      <c r="FL163" s="56" t="s">
        <v>558</v>
      </c>
      <c r="FM163" s="56" t="s">
        <v>558</v>
      </c>
      <c r="FN163" s="56" t="s">
        <v>558</v>
      </c>
      <c r="FO163" s="56" t="s">
        <v>558</v>
      </c>
      <c r="FP163" s="56" t="s">
        <v>558</v>
      </c>
      <c r="FQ163" s="56" t="s">
        <v>558</v>
      </c>
      <c r="FR163" s="56" t="s">
        <v>558</v>
      </c>
      <c r="FS163" s="56" t="s">
        <v>558</v>
      </c>
      <c r="FT163" s="56" t="s">
        <v>558</v>
      </c>
      <c r="FU163" s="56" t="s">
        <v>558</v>
      </c>
      <c r="FV163" s="56" t="s">
        <v>558</v>
      </c>
      <c r="FW163" s="56" t="s">
        <v>558</v>
      </c>
      <c r="FX163" s="56" t="s">
        <v>558</v>
      </c>
      <c r="FY163" s="56" t="s">
        <v>558</v>
      </c>
      <c r="FZ163" s="56" t="s">
        <v>558</v>
      </c>
      <c r="GA163" s="56" t="s">
        <v>558</v>
      </c>
      <c r="GB163" s="56" t="s">
        <v>558</v>
      </c>
      <c r="GC163" s="56" t="s">
        <v>558</v>
      </c>
      <c r="GD163" s="56" t="s">
        <v>558</v>
      </c>
      <c r="GE163" s="56" t="s">
        <v>558</v>
      </c>
      <c r="GF163" s="56" t="s">
        <v>558</v>
      </c>
      <c r="GG163" s="56" t="s">
        <v>558</v>
      </c>
      <c r="GH163" s="56" t="s">
        <v>558</v>
      </c>
      <c r="GI163" s="56" t="s">
        <v>558</v>
      </c>
      <c r="GJ163" s="56" t="s">
        <v>558</v>
      </c>
      <c r="GK163" s="56" t="s">
        <v>558</v>
      </c>
      <c r="GL163" s="56" t="s">
        <v>558</v>
      </c>
      <c r="GM163" s="56" t="s">
        <v>558</v>
      </c>
      <c r="GN163" s="56" t="s">
        <v>558</v>
      </c>
      <c r="GO163" s="56" t="s">
        <v>558</v>
      </c>
      <c r="GP163" s="56" t="s">
        <v>558</v>
      </c>
      <c r="GQ163" s="56" t="s">
        <v>558</v>
      </c>
      <c r="GR163" s="56" t="s">
        <v>558</v>
      </c>
      <c r="GS163" s="56" t="s">
        <v>558</v>
      </c>
      <c r="GT163" s="56" t="s">
        <v>558</v>
      </c>
      <c r="GU163" s="56" t="s">
        <v>558</v>
      </c>
      <c r="GV163" s="56" t="s">
        <v>558</v>
      </c>
      <c r="GW163" s="56" t="s">
        <v>558</v>
      </c>
      <c r="GX163" s="56" t="s">
        <v>558</v>
      </c>
      <c r="GY163" s="56" t="s">
        <v>558</v>
      </c>
      <c r="GZ163" s="56" t="s">
        <v>558</v>
      </c>
      <c r="HA163" s="56" t="s">
        <v>558</v>
      </c>
      <c r="HB163" s="56" t="s">
        <v>558</v>
      </c>
      <c r="HD163" s="56" t="str">
        <f t="shared" si="6"/>
        <v>..</v>
      </c>
      <c r="HE163" s="56" t="str">
        <f t="shared" si="7"/>
        <v>..</v>
      </c>
      <c r="HF163" s="56" t="str">
        <f t="shared" si="8"/>
        <v>..</v>
      </c>
    </row>
    <row r="164" spans="1:214" ht="12.75" customHeight="1" x14ac:dyDescent="0.3">
      <c r="A164" s="56" t="s">
        <v>7158</v>
      </c>
      <c r="B164" s="56">
        <v>12</v>
      </c>
      <c r="C164" s="56" t="s">
        <v>7157</v>
      </c>
      <c r="D164" s="56" t="s">
        <v>7318</v>
      </c>
      <c r="E164" s="56" t="s">
        <v>965</v>
      </c>
      <c r="F164" s="56" t="s">
        <v>907</v>
      </c>
      <c r="G164" s="56">
        <v>39</v>
      </c>
      <c r="H164" s="56">
        <v>0</v>
      </c>
      <c r="I164" s="56" t="s">
        <v>6841</v>
      </c>
      <c r="J164" s="56" t="s">
        <v>39</v>
      </c>
      <c r="L164" s="56" t="s">
        <v>523</v>
      </c>
      <c r="M164" s="56" t="s">
        <v>558</v>
      </c>
      <c r="N164" s="56" t="s">
        <v>558</v>
      </c>
      <c r="O164" s="56" t="s">
        <v>558</v>
      </c>
      <c r="P164" s="56" t="s">
        <v>558</v>
      </c>
      <c r="Q164" s="56" t="s">
        <v>558</v>
      </c>
      <c r="R164" s="56" t="s">
        <v>558</v>
      </c>
      <c r="S164" s="56" t="s">
        <v>558</v>
      </c>
      <c r="T164" s="56" t="s">
        <v>558</v>
      </c>
      <c r="U164" s="56" t="s">
        <v>558</v>
      </c>
      <c r="V164" s="56" t="s">
        <v>558</v>
      </c>
      <c r="W164" s="56" t="s">
        <v>558</v>
      </c>
      <c r="X164" s="56" t="s">
        <v>558</v>
      </c>
      <c r="Y164" s="56" t="s">
        <v>558</v>
      </c>
      <c r="Z164" s="56" t="s">
        <v>558</v>
      </c>
      <c r="AA164" s="56" t="s">
        <v>558</v>
      </c>
      <c r="AB164" s="56" t="s">
        <v>558</v>
      </c>
      <c r="AC164" s="56" t="s">
        <v>558</v>
      </c>
      <c r="AD164" s="56" t="s">
        <v>558</v>
      </c>
      <c r="AE164" s="56" t="s">
        <v>558</v>
      </c>
      <c r="AF164" s="56" t="s">
        <v>558</v>
      </c>
      <c r="AG164" s="56" t="s">
        <v>558</v>
      </c>
      <c r="AH164" s="56" t="s">
        <v>558</v>
      </c>
      <c r="AI164" s="56" t="s">
        <v>558</v>
      </c>
      <c r="AJ164" s="56" t="s">
        <v>558</v>
      </c>
      <c r="AK164" s="56" t="s">
        <v>558</v>
      </c>
      <c r="AL164" s="56" t="s">
        <v>558</v>
      </c>
      <c r="AM164" s="56" t="s">
        <v>558</v>
      </c>
      <c r="AN164" s="56" t="s">
        <v>558</v>
      </c>
      <c r="AO164" s="56" t="s">
        <v>558</v>
      </c>
      <c r="AP164" s="56" t="s">
        <v>558</v>
      </c>
      <c r="AQ164" s="56" t="s">
        <v>558</v>
      </c>
      <c r="AR164" s="56" t="s">
        <v>558</v>
      </c>
      <c r="AS164" s="56" t="s">
        <v>558</v>
      </c>
      <c r="AT164" s="56" t="s">
        <v>558</v>
      </c>
      <c r="AU164" s="56" t="s">
        <v>558</v>
      </c>
      <c r="AV164" s="56" t="s">
        <v>558</v>
      </c>
      <c r="AW164" s="56" t="s">
        <v>558</v>
      </c>
      <c r="AX164" s="56" t="s">
        <v>558</v>
      </c>
      <c r="AY164" s="56" t="s">
        <v>558</v>
      </c>
      <c r="AZ164" s="56" t="s">
        <v>558</v>
      </c>
      <c r="BA164" s="56" t="s">
        <v>558</v>
      </c>
      <c r="BB164" s="56" t="s">
        <v>558</v>
      </c>
      <c r="BC164" s="56" t="s">
        <v>558</v>
      </c>
      <c r="BD164" s="56" t="s">
        <v>558</v>
      </c>
      <c r="BE164" s="56" t="s">
        <v>558</v>
      </c>
      <c r="BF164" s="56" t="s">
        <v>558</v>
      </c>
      <c r="BG164" s="56" t="s">
        <v>558</v>
      </c>
      <c r="BH164" s="56" t="s">
        <v>558</v>
      </c>
      <c r="BI164" s="56" t="s">
        <v>558</v>
      </c>
      <c r="BJ164" s="56" t="s">
        <v>558</v>
      </c>
      <c r="BK164" s="56" t="s">
        <v>558</v>
      </c>
      <c r="BL164" s="56" t="s">
        <v>558</v>
      </c>
      <c r="BM164" s="56" t="s">
        <v>558</v>
      </c>
      <c r="BN164" s="56" t="s">
        <v>558</v>
      </c>
      <c r="BO164" s="56" t="s">
        <v>558</v>
      </c>
      <c r="BP164" s="56" t="s">
        <v>558</v>
      </c>
      <c r="BQ164" s="56" t="s">
        <v>558</v>
      </c>
      <c r="BR164" s="56" t="s">
        <v>558</v>
      </c>
      <c r="BS164" s="56" t="s">
        <v>558</v>
      </c>
      <c r="BT164" s="56" t="s">
        <v>558</v>
      </c>
      <c r="BU164" s="56" t="s">
        <v>558</v>
      </c>
      <c r="BV164" s="56" t="s">
        <v>558</v>
      </c>
      <c r="BW164" s="56" t="s">
        <v>558</v>
      </c>
      <c r="BX164" s="56" t="s">
        <v>558</v>
      </c>
      <c r="BY164" s="56" t="s">
        <v>558</v>
      </c>
      <c r="BZ164" s="56" t="s">
        <v>558</v>
      </c>
      <c r="CA164" s="56" t="s">
        <v>558</v>
      </c>
      <c r="CB164" s="56" t="s">
        <v>558</v>
      </c>
      <c r="CC164" s="56" t="s">
        <v>558</v>
      </c>
      <c r="CD164" s="56" t="s">
        <v>558</v>
      </c>
      <c r="CE164" s="56" t="s">
        <v>558</v>
      </c>
      <c r="CF164" s="56" t="s">
        <v>558</v>
      </c>
      <c r="CG164" s="56" t="s">
        <v>558</v>
      </c>
      <c r="CH164" s="56" t="s">
        <v>558</v>
      </c>
      <c r="CI164" s="56" t="s">
        <v>558</v>
      </c>
      <c r="CJ164" s="56" t="s">
        <v>558</v>
      </c>
      <c r="CK164" s="56" t="s">
        <v>558</v>
      </c>
      <c r="CL164" s="56" t="s">
        <v>558</v>
      </c>
      <c r="CM164" s="56" t="s">
        <v>558</v>
      </c>
      <c r="CN164" s="56" t="s">
        <v>558</v>
      </c>
      <c r="CO164" s="56" t="s">
        <v>558</v>
      </c>
      <c r="CP164" s="56" t="s">
        <v>558</v>
      </c>
      <c r="CQ164" s="56" t="s">
        <v>558</v>
      </c>
      <c r="CR164" s="56" t="s">
        <v>558</v>
      </c>
      <c r="CS164" s="56" t="s">
        <v>558</v>
      </c>
      <c r="CT164" s="56" t="s">
        <v>558</v>
      </c>
      <c r="CU164" s="56" t="s">
        <v>558</v>
      </c>
      <c r="CV164" s="56" t="s">
        <v>558</v>
      </c>
      <c r="CW164" s="56" t="s">
        <v>558</v>
      </c>
      <c r="CX164" s="56" t="s">
        <v>558</v>
      </c>
      <c r="CY164" s="56" t="s">
        <v>558</v>
      </c>
      <c r="CZ164" s="56" t="s">
        <v>558</v>
      </c>
      <c r="DA164" s="56" t="s">
        <v>558</v>
      </c>
      <c r="DB164" s="56" t="s">
        <v>558</v>
      </c>
      <c r="DC164" s="56" t="s">
        <v>558</v>
      </c>
      <c r="DD164" s="56" t="s">
        <v>558</v>
      </c>
      <c r="DE164" s="56" t="s">
        <v>558</v>
      </c>
      <c r="DF164" s="56" t="s">
        <v>558</v>
      </c>
      <c r="DG164" s="56" t="s">
        <v>558</v>
      </c>
      <c r="DH164" s="56" t="s">
        <v>558</v>
      </c>
      <c r="DI164" s="56" t="s">
        <v>558</v>
      </c>
      <c r="DJ164" s="56" t="s">
        <v>558</v>
      </c>
      <c r="DK164" s="56" t="s">
        <v>558</v>
      </c>
      <c r="DL164" s="56" t="s">
        <v>558</v>
      </c>
      <c r="DM164" s="56" t="s">
        <v>558</v>
      </c>
      <c r="DN164" s="56" t="s">
        <v>558</v>
      </c>
      <c r="DO164" s="56" t="s">
        <v>558</v>
      </c>
      <c r="DP164" s="56" t="s">
        <v>558</v>
      </c>
      <c r="DQ164" s="56" t="s">
        <v>558</v>
      </c>
      <c r="DR164" s="56" t="s">
        <v>558</v>
      </c>
      <c r="DS164" s="56" t="s">
        <v>558</v>
      </c>
      <c r="DT164" s="56" t="s">
        <v>558</v>
      </c>
      <c r="DU164" s="56" t="s">
        <v>558</v>
      </c>
      <c r="DV164" s="56" t="s">
        <v>558</v>
      </c>
      <c r="DW164" s="56" t="s">
        <v>558</v>
      </c>
      <c r="DX164" s="56" t="s">
        <v>558</v>
      </c>
      <c r="DY164" s="56" t="s">
        <v>558</v>
      </c>
      <c r="DZ164" s="56" t="s">
        <v>558</v>
      </c>
      <c r="EA164" s="56" t="s">
        <v>558</v>
      </c>
      <c r="EB164" s="56" t="s">
        <v>558</v>
      </c>
      <c r="EC164" s="56" t="s">
        <v>558</v>
      </c>
      <c r="ED164" s="56" t="s">
        <v>558</v>
      </c>
      <c r="EE164" s="56" t="s">
        <v>558</v>
      </c>
      <c r="EF164" s="56" t="s">
        <v>558</v>
      </c>
      <c r="EG164" s="56" t="s">
        <v>558</v>
      </c>
      <c r="EH164" s="56" t="s">
        <v>558</v>
      </c>
      <c r="EI164" s="56" t="s">
        <v>558</v>
      </c>
      <c r="EJ164" s="56" t="s">
        <v>558</v>
      </c>
      <c r="EK164" s="56" t="s">
        <v>558</v>
      </c>
      <c r="EL164" s="56" t="s">
        <v>558</v>
      </c>
      <c r="EM164" s="56" t="s">
        <v>558</v>
      </c>
      <c r="EN164" s="56" t="s">
        <v>558</v>
      </c>
      <c r="EO164" s="56" t="s">
        <v>558</v>
      </c>
      <c r="EP164" s="56" t="s">
        <v>558</v>
      </c>
      <c r="EQ164" s="56" t="s">
        <v>558</v>
      </c>
      <c r="ER164" s="56" t="s">
        <v>558</v>
      </c>
      <c r="ES164" s="56" t="s">
        <v>558</v>
      </c>
      <c r="ET164" s="56" t="s">
        <v>558</v>
      </c>
      <c r="EU164" s="56" t="s">
        <v>558</v>
      </c>
      <c r="EV164" s="56" t="s">
        <v>558</v>
      </c>
      <c r="EW164" s="56" t="s">
        <v>558</v>
      </c>
      <c r="EX164" s="56" t="s">
        <v>558</v>
      </c>
      <c r="EY164" s="56" t="s">
        <v>558</v>
      </c>
      <c r="EZ164" s="56" t="s">
        <v>558</v>
      </c>
      <c r="FA164" s="56" t="s">
        <v>558</v>
      </c>
      <c r="FB164" s="56" t="s">
        <v>558</v>
      </c>
      <c r="FC164" s="56" t="s">
        <v>558</v>
      </c>
      <c r="FD164" s="56" t="s">
        <v>558</v>
      </c>
      <c r="FE164" s="56" t="s">
        <v>558</v>
      </c>
      <c r="FF164" s="56" t="s">
        <v>558</v>
      </c>
      <c r="FG164" s="56" t="s">
        <v>558</v>
      </c>
      <c r="FH164" s="56" t="s">
        <v>558</v>
      </c>
      <c r="FI164" s="56" t="s">
        <v>558</v>
      </c>
      <c r="FJ164" s="56" t="s">
        <v>558</v>
      </c>
      <c r="FK164" s="56" t="s">
        <v>558</v>
      </c>
      <c r="FL164" s="56" t="s">
        <v>558</v>
      </c>
      <c r="FM164" s="56" t="s">
        <v>558</v>
      </c>
      <c r="FN164" s="56" t="s">
        <v>558</v>
      </c>
      <c r="FO164" s="56" t="s">
        <v>558</v>
      </c>
      <c r="FP164" s="56" t="s">
        <v>558</v>
      </c>
      <c r="FQ164" s="56" t="s">
        <v>558</v>
      </c>
      <c r="FR164" s="56" t="s">
        <v>558</v>
      </c>
      <c r="FS164" s="56" t="s">
        <v>558</v>
      </c>
      <c r="FT164" s="56" t="s">
        <v>558</v>
      </c>
      <c r="FU164" s="56" t="s">
        <v>558</v>
      </c>
      <c r="FV164" s="56" t="s">
        <v>558</v>
      </c>
      <c r="FW164" s="56" t="s">
        <v>558</v>
      </c>
      <c r="FX164" s="56" t="s">
        <v>558</v>
      </c>
      <c r="FY164" s="56" t="s">
        <v>558</v>
      </c>
      <c r="FZ164" s="56" t="s">
        <v>558</v>
      </c>
      <c r="GA164" s="56" t="s">
        <v>558</v>
      </c>
      <c r="GB164" s="56" t="s">
        <v>558</v>
      </c>
      <c r="GC164" s="56" t="s">
        <v>558</v>
      </c>
      <c r="GD164" s="56" t="s">
        <v>558</v>
      </c>
      <c r="GE164" s="56" t="s">
        <v>558</v>
      </c>
      <c r="GF164" s="56" t="s">
        <v>558</v>
      </c>
      <c r="GG164" s="56" t="s">
        <v>558</v>
      </c>
      <c r="GH164" s="56" t="s">
        <v>558</v>
      </c>
      <c r="GI164" s="56" t="s">
        <v>558</v>
      </c>
      <c r="GJ164" s="56" t="s">
        <v>558</v>
      </c>
      <c r="GK164" s="56" t="s">
        <v>558</v>
      </c>
      <c r="GL164" s="56" t="s">
        <v>558</v>
      </c>
      <c r="GM164" s="56" t="s">
        <v>558</v>
      </c>
      <c r="GN164" s="56" t="s">
        <v>558</v>
      </c>
      <c r="GO164" s="56" t="s">
        <v>558</v>
      </c>
      <c r="GP164" s="56" t="s">
        <v>558</v>
      </c>
      <c r="GQ164" s="56" t="s">
        <v>558</v>
      </c>
      <c r="GR164" s="56" t="s">
        <v>558</v>
      </c>
      <c r="GS164" s="56" t="s">
        <v>558</v>
      </c>
      <c r="GT164" s="56" t="s">
        <v>558</v>
      </c>
      <c r="GU164" s="56" t="s">
        <v>558</v>
      </c>
      <c r="GV164" s="56" t="s">
        <v>558</v>
      </c>
      <c r="GW164" s="56" t="s">
        <v>558</v>
      </c>
      <c r="GX164" s="56" t="s">
        <v>558</v>
      </c>
      <c r="GY164" s="56" t="s">
        <v>558</v>
      </c>
      <c r="GZ164" s="56" t="s">
        <v>558</v>
      </c>
      <c r="HA164" s="56" t="s">
        <v>558</v>
      </c>
      <c r="HB164" s="56" t="s">
        <v>558</v>
      </c>
      <c r="HD164" s="56" t="str">
        <f t="shared" si="6"/>
        <v>..</v>
      </c>
      <c r="HE164" s="56" t="str">
        <f t="shared" si="7"/>
        <v>..</v>
      </c>
      <c r="HF164" s="56" t="str">
        <f t="shared" si="8"/>
        <v>..</v>
      </c>
    </row>
    <row r="165" spans="1:214" ht="12.75" customHeight="1" x14ac:dyDescent="0.3">
      <c r="A165" s="56" t="s">
        <v>7158</v>
      </c>
      <c r="B165" s="56">
        <v>13</v>
      </c>
      <c r="C165" s="56" t="s">
        <v>7157</v>
      </c>
      <c r="D165" s="56" t="s">
        <v>7319</v>
      </c>
      <c r="E165" s="56" t="s">
        <v>2826</v>
      </c>
      <c r="F165" s="56" t="s">
        <v>907</v>
      </c>
      <c r="G165" s="56">
        <v>35</v>
      </c>
      <c r="H165" s="56">
        <v>0</v>
      </c>
      <c r="I165" s="56" t="s">
        <v>6841</v>
      </c>
      <c r="J165" s="56" t="s">
        <v>39</v>
      </c>
      <c r="L165" s="56" t="s">
        <v>524</v>
      </c>
      <c r="M165" s="56" t="s">
        <v>558</v>
      </c>
      <c r="N165" s="56" t="s">
        <v>558</v>
      </c>
      <c r="O165" s="56" t="s">
        <v>558</v>
      </c>
      <c r="P165" s="56" t="s">
        <v>558</v>
      </c>
      <c r="Q165" s="56" t="s">
        <v>558</v>
      </c>
      <c r="R165" s="56" t="s">
        <v>558</v>
      </c>
      <c r="S165" s="56" t="s">
        <v>558</v>
      </c>
      <c r="T165" s="56" t="s">
        <v>558</v>
      </c>
      <c r="U165" s="56" t="s">
        <v>558</v>
      </c>
      <c r="V165" s="56" t="s">
        <v>558</v>
      </c>
      <c r="W165" s="56" t="s">
        <v>558</v>
      </c>
      <c r="X165" s="56" t="s">
        <v>558</v>
      </c>
      <c r="Y165" s="56" t="s">
        <v>558</v>
      </c>
      <c r="Z165" s="56" t="s">
        <v>558</v>
      </c>
      <c r="AA165" s="56" t="s">
        <v>558</v>
      </c>
      <c r="AB165" s="56" t="s">
        <v>558</v>
      </c>
      <c r="AC165" s="56" t="s">
        <v>558</v>
      </c>
      <c r="AD165" s="56" t="s">
        <v>558</v>
      </c>
      <c r="AE165" s="56" t="s">
        <v>558</v>
      </c>
      <c r="AF165" s="56" t="s">
        <v>558</v>
      </c>
      <c r="AG165" s="56" t="s">
        <v>558</v>
      </c>
      <c r="AH165" s="56" t="s">
        <v>558</v>
      </c>
      <c r="AI165" s="56" t="s">
        <v>558</v>
      </c>
      <c r="AJ165" s="56" t="s">
        <v>558</v>
      </c>
      <c r="AK165" s="56" t="s">
        <v>558</v>
      </c>
      <c r="AL165" s="56" t="s">
        <v>558</v>
      </c>
      <c r="AM165" s="56" t="s">
        <v>558</v>
      </c>
      <c r="AN165" s="56" t="s">
        <v>558</v>
      </c>
      <c r="AO165" s="56" t="s">
        <v>558</v>
      </c>
      <c r="AP165" s="56" t="s">
        <v>558</v>
      </c>
      <c r="AQ165" s="56" t="s">
        <v>558</v>
      </c>
      <c r="AR165" s="56" t="s">
        <v>558</v>
      </c>
      <c r="AS165" s="56" t="s">
        <v>558</v>
      </c>
      <c r="AT165" s="56" t="s">
        <v>558</v>
      </c>
      <c r="AU165" s="56" t="s">
        <v>558</v>
      </c>
      <c r="AV165" s="56" t="s">
        <v>558</v>
      </c>
      <c r="AW165" s="56" t="s">
        <v>558</v>
      </c>
      <c r="AX165" s="56" t="s">
        <v>558</v>
      </c>
      <c r="AY165" s="56" t="s">
        <v>558</v>
      </c>
      <c r="AZ165" s="56" t="s">
        <v>558</v>
      </c>
      <c r="BA165" s="56" t="s">
        <v>558</v>
      </c>
      <c r="BB165" s="56" t="s">
        <v>558</v>
      </c>
      <c r="BC165" s="56" t="s">
        <v>558</v>
      </c>
      <c r="BD165" s="56" t="s">
        <v>558</v>
      </c>
      <c r="BE165" s="56" t="s">
        <v>558</v>
      </c>
      <c r="BF165" s="56" t="s">
        <v>558</v>
      </c>
      <c r="BG165" s="56" t="s">
        <v>558</v>
      </c>
      <c r="BH165" s="56" t="s">
        <v>558</v>
      </c>
      <c r="BI165" s="56" t="s">
        <v>558</v>
      </c>
      <c r="BJ165" s="56" t="s">
        <v>558</v>
      </c>
      <c r="BK165" s="56" t="s">
        <v>558</v>
      </c>
      <c r="BL165" s="56" t="s">
        <v>558</v>
      </c>
      <c r="BM165" s="56" t="s">
        <v>558</v>
      </c>
      <c r="BN165" s="56" t="s">
        <v>558</v>
      </c>
      <c r="BO165" s="56" t="s">
        <v>558</v>
      </c>
      <c r="BP165" s="56" t="s">
        <v>558</v>
      </c>
      <c r="BQ165" s="56" t="s">
        <v>558</v>
      </c>
      <c r="BR165" s="56" t="s">
        <v>558</v>
      </c>
      <c r="BS165" s="56" t="s">
        <v>558</v>
      </c>
      <c r="BT165" s="56" t="s">
        <v>558</v>
      </c>
      <c r="BU165" s="56" t="s">
        <v>558</v>
      </c>
      <c r="BV165" s="56" t="s">
        <v>558</v>
      </c>
      <c r="BW165" s="56" t="s">
        <v>558</v>
      </c>
      <c r="BX165" s="56" t="s">
        <v>558</v>
      </c>
      <c r="BY165" s="56" t="s">
        <v>558</v>
      </c>
      <c r="BZ165" s="56" t="s">
        <v>558</v>
      </c>
      <c r="CA165" s="56" t="s">
        <v>558</v>
      </c>
      <c r="CB165" s="56" t="s">
        <v>558</v>
      </c>
      <c r="CC165" s="56" t="s">
        <v>558</v>
      </c>
      <c r="CD165" s="56" t="s">
        <v>558</v>
      </c>
      <c r="CE165" s="56" t="s">
        <v>558</v>
      </c>
      <c r="CF165" s="56" t="s">
        <v>558</v>
      </c>
      <c r="CG165" s="56" t="s">
        <v>558</v>
      </c>
      <c r="CH165" s="56" t="s">
        <v>558</v>
      </c>
      <c r="CI165" s="56" t="s">
        <v>558</v>
      </c>
      <c r="CJ165" s="56" t="s">
        <v>558</v>
      </c>
      <c r="CK165" s="56" t="s">
        <v>558</v>
      </c>
      <c r="CL165" s="56" t="s">
        <v>558</v>
      </c>
      <c r="CM165" s="56" t="s">
        <v>558</v>
      </c>
      <c r="CN165" s="56" t="s">
        <v>558</v>
      </c>
      <c r="CO165" s="56" t="s">
        <v>558</v>
      </c>
      <c r="CP165" s="56" t="s">
        <v>558</v>
      </c>
      <c r="CQ165" s="56" t="s">
        <v>558</v>
      </c>
      <c r="CR165" s="56" t="s">
        <v>558</v>
      </c>
      <c r="CS165" s="56" t="s">
        <v>558</v>
      </c>
      <c r="CT165" s="56" t="s">
        <v>558</v>
      </c>
      <c r="CU165" s="56" t="s">
        <v>558</v>
      </c>
      <c r="CV165" s="56" t="s">
        <v>558</v>
      </c>
      <c r="CW165" s="56" t="s">
        <v>558</v>
      </c>
      <c r="CX165" s="56" t="s">
        <v>558</v>
      </c>
      <c r="CY165" s="56" t="s">
        <v>558</v>
      </c>
      <c r="CZ165" s="56" t="s">
        <v>558</v>
      </c>
      <c r="DA165" s="56" t="s">
        <v>558</v>
      </c>
      <c r="DB165" s="56" t="s">
        <v>558</v>
      </c>
      <c r="DC165" s="56" t="s">
        <v>558</v>
      </c>
      <c r="DD165" s="56" t="s">
        <v>558</v>
      </c>
      <c r="DE165" s="56" t="s">
        <v>558</v>
      </c>
      <c r="DF165" s="56" t="s">
        <v>558</v>
      </c>
      <c r="DG165" s="56" t="s">
        <v>558</v>
      </c>
      <c r="DH165" s="56" t="s">
        <v>558</v>
      </c>
      <c r="DI165" s="56" t="s">
        <v>558</v>
      </c>
      <c r="DJ165" s="56" t="s">
        <v>558</v>
      </c>
      <c r="DK165" s="56" t="s">
        <v>558</v>
      </c>
      <c r="DL165" s="56" t="s">
        <v>558</v>
      </c>
      <c r="DM165" s="56" t="s">
        <v>558</v>
      </c>
      <c r="DN165" s="56" t="s">
        <v>558</v>
      </c>
      <c r="DO165" s="56" t="s">
        <v>558</v>
      </c>
      <c r="DP165" s="56" t="s">
        <v>558</v>
      </c>
      <c r="DQ165" s="56" t="s">
        <v>558</v>
      </c>
      <c r="DR165" s="56" t="s">
        <v>558</v>
      </c>
      <c r="DS165" s="56" t="s">
        <v>558</v>
      </c>
      <c r="DT165" s="56" t="s">
        <v>558</v>
      </c>
      <c r="DU165" s="56" t="s">
        <v>558</v>
      </c>
      <c r="DV165" s="56" t="s">
        <v>558</v>
      </c>
      <c r="DW165" s="56" t="s">
        <v>558</v>
      </c>
      <c r="DX165" s="56" t="s">
        <v>558</v>
      </c>
      <c r="DY165" s="56" t="s">
        <v>558</v>
      </c>
      <c r="DZ165" s="56" t="s">
        <v>558</v>
      </c>
      <c r="EA165" s="56" t="s">
        <v>558</v>
      </c>
      <c r="EB165" s="56" t="s">
        <v>558</v>
      </c>
      <c r="EC165" s="56" t="s">
        <v>558</v>
      </c>
      <c r="ED165" s="56" t="s">
        <v>558</v>
      </c>
      <c r="EE165" s="56" t="s">
        <v>558</v>
      </c>
      <c r="EF165" s="56" t="s">
        <v>558</v>
      </c>
      <c r="EG165" s="56" t="s">
        <v>558</v>
      </c>
      <c r="EH165" s="56" t="s">
        <v>558</v>
      </c>
      <c r="EI165" s="56" t="s">
        <v>558</v>
      </c>
      <c r="EJ165" s="56" t="s">
        <v>558</v>
      </c>
      <c r="EK165" s="56" t="s">
        <v>558</v>
      </c>
      <c r="EL165" s="56" t="s">
        <v>558</v>
      </c>
      <c r="EM165" s="56" t="s">
        <v>558</v>
      </c>
      <c r="EN165" s="56" t="s">
        <v>558</v>
      </c>
      <c r="EO165" s="56" t="s">
        <v>558</v>
      </c>
      <c r="EP165" s="56" t="s">
        <v>558</v>
      </c>
      <c r="EQ165" s="56" t="s">
        <v>558</v>
      </c>
      <c r="ER165" s="56" t="s">
        <v>558</v>
      </c>
      <c r="ES165" s="56" t="s">
        <v>558</v>
      </c>
      <c r="ET165" s="56" t="s">
        <v>558</v>
      </c>
      <c r="EU165" s="56" t="s">
        <v>558</v>
      </c>
      <c r="EV165" s="56" t="s">
        <v>558</v>
      </c>
      <c r="EW165" s="56" t="s">
        <v>558</v>
      </c>
      <c r="EX165" s="56" t="s">
        <v>558</v>
      </c>
      <c r="EY165" s="56" t="s">
        <v>558</v>
      </c>
      <c r="EZ165" s="56" t="s">
        <v>558</v>
      </c>
      <c r="FA165" s="56" t="s">
        <v>558</v>
      </c>
      <c r="FB165" s="56" t="s">
        <v>558</v>
      </c>
      <c r="FC165" s="56" t="s">
        <v>558</v>
      </c>
      <c r="FD165" s="56" t="s">
        <v>558</v>
      </c>
      <c r="FE165" s="56" t="s">
        <v>558</v>
      </c>
      <c r="FF165" s="56" t="s">
        <v>558</v>
      </c>
      <c r="FG165" s="56" t="s">
        <v>558</v>
      </c>
      <c r="FH165" s="56" t="s">
        <v>558</v>
      </c>
      <c r="FI165" s="56" t="s">
        <v>558</v>
      </c>
      <c r="FJ165" s="56" t="s">
        <v>558</v>
      </c>
      <c r="FK165" s="56" t="s">
        <v>558</v>
      </c>
      <c r="FL165" s="56" t="s">
        <v>558</v>
      </c>
      <c r="FM165" s="56" t="s">
        <v>558</v>
      </c>
      <c r="FN165" s="56" t="s">
        <v>558</v>
      </c>
      <c r="FO165" s="56" t="s">
        <v>558</v>
      </c>
      <c r="FP165" s="56" t="s">
        <v>558</v>
      </c>
      <c r="FQ165" s="56" t="s">
        <v>558</v>
      </c>
      <c r="FR165" s="56" t="s">
        <v>558</v>
      </c>
      <c r="FS165" s="56" t="s">
        <v>558</v>
      </c>
      <c r="FT165" s="56" t="s">
        <v>558</v>
      </c>
      <c r="FU165" s="56" t="s">
        <v>558</v>
      </c>
      <c r="FV165" s="56" t="s">
        <v>558</v>
      </c>
      <c r="FW165" s="56" t="s">
        <v>558</v>
      </c>
      <c r="FX165" s="56" t="s">
        <v>558</v>
      </c>
      <c r="FY165" s="56" t="s">
        <v>558</v>
      </c>
      <c r="FZ165" s="56" t="s">
        <v>558</v>
      </c>
      <c r="GA165" s="56" t="s">
        <v>558</v>
      </c>
      <c r="GB165" s="56" t="s">
        <v>558</v>
      </c>
      <c r="GC165" s="56" t="s">
        <v>558</v>
      </c>
      <c r="GD165" s="56" t="s">
        <v>558</v>
      </c>
      <c r="GE165" s="56" t="s">
        <v>558</v>
      </c>
      <c r="GF165" s="56" t="s">
        <v>558</v>
      </c>
      <c r="GG165" s="56" t="s">
        <v>558</v>
      </c>
      <c r="GH165" s="56" t="s">
        <v>558</v>
      </c>
      <c r="GI165" s="56" t="s">
        <v>558</v>
      </c>
      <c r="GJ165" s="56" t="s">
        <v>558</v>
      </c>
      <c r="GK165" s="56" t="s">
        <v>558</v>
      </c>
      <c r="GL165" s="56" t="s">
        <v>558</v>
      </c>
      <c r="GM165" s="56" t="s">
        <v>558</v>
      </c>
      <c r="GN165" s="56" t="s">
        <v>558</v>
      </c>
      <c r="GO165" s="56" t="s">
        <v>558</v>
      </c>
      <c r="GP165" s="56" t="s">
        <v>558</v>
      </c>
      <c r="GQ165" s="56" t="s">
        <v>558</v>
      </c>
      <c r="GR165" s="56" t="s">
        <v>558</v>
      </c>
      <c r="GS165" s="56" t="s">
        <v>558</v>
      </c>
      <c r="GT165" s="56" t="s">
        <v>558</v>
      </c>
      <c r="GU165" s="56" t="s">
        <v>558</v>
      </c>
      <c r="GV165" s="56" t="s">
        <v>558</v>
      </c>
      <c r="GW165" s="56" t="s">
        <v>558</v>
      </c>
      <c r="GX165" s="56" t="s">
        <v>558</v>
      </c>
      <c r="GY165" s="56" t="s">
        <v>558</v>
      </c>
      <c r="GZ165" s="56" t="s">
        <v>558</v>
      </c>
      <c r="HA165" s="56" t="s">
        <v>558</v>
      </c>
      <c r="HB165" s="56" t="s">
        <v>558</v>
      </c>
      <c r="HD165" s="56" t="str">
        <f t="shared" si="6"/>
        <v>..</v>
      </c>
      <c r="HE165" s="56" t="str">
        <f t="shared" si="7"/>
        <v>..</v>
      </c>
      <c r="HF165" s="56" t="str">
        <f t="shared" si="8"/>
        <v>..</v>
      </c>
    </row>
    <row r="166" spans="1:214" ht="12.75" customHeight="1" x14ac:dyDescent="0.3">
      <c r="A166" s="56" t="s">
        <v>7158</v>
      </c>
      <c r="B166" s="56">
        <v>14</v>
      </c>
      <c r="C166" s="56" t="s">
        <v>7157</v>
      </c>
      <c r="D166" s="56" t="s">
        <v>7320</v>
      </c>
      <c r="E166" s="56" t="s">
        <v>2827</v>
      </c>
      <c r="F166" s="56" t="s">
        <v>907</v>
      </c>
      <c r="G166" s="56">
        <v>45</v>
      </c>
      <c r="H166" s="56">
        <v>0</v>
      </c>
      <c r="I166" s="56" t="s">
        <v>6841</v>
      </c>
      <c r="J166" s="56" t="s">
        <v>39</v>
      </c>
      <c r="L166" s="56" t="s">
        <v>525</v>
      </c>
      <c r="M166" s="56" t="s">
        <v>558</v>
      </c>
      <c r="N166" s="56" t="s">
        <v>558</v>
      </c>
      <c r="O166" s="56" t="s">
        <v>558</v>
      </c>
      <c r="P166" s="56" t="s">
        <v>558</v>
      </c>
      <c r="Q166" s="56" t="s">
        <v>558</v>
      </c>
      <c r="R166" s="56" t="s">
        <v>558</v>
      </c>
      <c r="S166" s="56" t="s">
        <v>558</v>
      </c>
      <c r="T166" s="56" t="s">
        <v>558</v>
      </c>
      <c r="U166" s="56" t="s">
        <v>558</v>
      </c>
      <c r="V166" s="56" t="s">
        <v>558</v>
      </c>
      <c r="W166" s="56" t="s">
        <v>558</v>
      </c>
      <c r="X166" s="56" t="s">
        <v>558</v>
      </c>
      <c r="Y166" s="56" t="s">
        <v>558</v>
      </c>
      <c r="Z166" s="56" t="s">
        <v>558</v>
      </c>
      <c r="AA166" s="56" t="s">
        <v>558</v>
      </c>
      <c r="AB166" s="56" t="s">
        <v>558</v>
      </c>
      <c r="AC166" s="56" t="s">
        <v>558</v>
      </c>
      <c r="AD166" s="56" t="s">
        <v>558</v>
      </c>
      <c r="AE166" s="56" t="s">
        <v>558</v>
      </c>
      <c r="AF166" s="56" t="s">
        <v>558</v>
      </c>
      <c r="AG166" s="56" t="s">
        <v>558</v>
      </c>
      <c r="AH166" s="56" t="s">
        <v>558</v>
      </c>
      <c r="AI166" s="56" t="s">
        <v>558</v>
      </c>
      <c r="AJ166" s="56" t="s">
        <v>558</v>
      </c>
      <c r="AK166" s="56" t="s">
        <v>558</v>
      </c>
      <c r="AL166" s="56" t="s">
        <v>558</v>
      </c>
      <c r="AM166" s="56" t="s">
        <v>558</v>
      </c>
      <c r="AN166" s="56" t="s">
        <v>558</v>
      </c>
      <c r="AO166" s="56" t="s">
        <v>558</v>
      </c>
      <c r="AP166" s="56" t="s">
        <v>558</v>
      </c>
      <c r="AQ166" s="56" t="s">
        <v>558</v>
      </c>
      <c r="AR166" s="56" t="s">
        <v>558</v>
      </c>
      <c r="AS166" s="56" t="s">
        <v>558</v>
      </c>
      <c r="AT166" s="56" t="s">
        <v>558</v>
      </c>
      <c r="AU166" s="56" t="s">
        <v>558</v>
      </c>
      <c r="AV166" s="56" t="s">
        <v>558</v>
      </c>
      <c r="AW166" s="56" t="s">
        <v>558</v>
      </c>
      <c r="AX166" s="56" t="s">
        <v>558</v>
      </c>
      <c r="AY166" s="56" t="s">
        <v>558</v>
      </c>
      <c r="AZ166" s="56" t="s">
        <v>558</v>
      </c>
      <c r="BA166" s="56" t="s">
        <v>558</v>
      </c>
      <c r="BB166" s="56" t="s">
        <v>558</v>
      </c>
      <c r="BC166" s="56" t="s">
        <v>558</v>
      </c>
      <c r="BD166" s="56" t="s">
        <v>558</v>
      </c>
      <c r="BE166" s="56" t="s">
        <v>558</v>
      </c>
      <c r="BF166" s="56" t="s">
        <v>558</v>
      </c>
      <c r="BG166" s="56" t="s">
        <v>558</v>
      </c>
      <c r="BH166" s="56" t="s">
        <v>558</v>
      </c>
      <c r="BI166" s="56" t="s">
        <v>558</v>
      </c>
      <c r="BJ166" s="56" t="s">
        <v>558</v>
      </c>
      <c r="BK166" s="56" t="s">
        <v>558</v>
      </c>
      <c r="BL166" s="56" t="s">
        <v>558</v>
      </c>
      <c r="BM166" s="56" t="s">
        <v>558</v>
      </c>
      <c r="BN166" s="56" t="s">
        <v>558</v>
      </c>
      <c r="BO166" s="56" t="s">
        <v>558</v>
      </c>
      <c r="BP166" s="56" t="s">
        <v>558</v>
      </c>
      <c r="BQ166" s="56" t="s">
        <v>558</v>
      </c>
      <c r="BR166" s="56" t="s">
        <v>558</v>
      </c>
      <c r="BS166" s="56" t="s">
        <v>558</v>
      </c>
      <c r="BT166" s="56" t="s">
        <v>558</v>
      </c>
      <c r="BU166" s="56" t="s">
        <v>558</v>
      </c>
      <c r="BV166" s="56" t="s">
        <v>558</v>
      </c>
      <c r="BW166" s="56" t="s">
        <v>558</v>
      </c>
      <c r="BX166" s="56" t="s">
        <v>558</v>
      </c>
      <c r="BY166" s="56" t="s">
        <v>558</v>
      </c>
      <c r="BZ166" s="56" t="s">
        <v>558</v>
      </c>
      <c r="CA166" s="56" t="s">
        <v>558</v>
      </c>
      <c r="CB166" s="56" t="s">
        <v>558</v>
      </c>
      <c r="CC166" s="56" t="s">
        <v>558</v>
      </c>
      <c r="CD166" s="56" t="s">
        <v>558</v>
      </c>
      <c r="CE166" s="56" t="s">
        <v>558</v>
      </c>
      <c r="CF166" s="56" t="s">
        <v>558</v>
      </c>
      <c r="CG166" s="56" t="s">
        <v>558</v>
      </c>
      <c r="CH166" s="56" t="s">
        <v>558</v>
      </c>
      <c r="CI166" s="56" t="s">
        <v>558</v>
      </c>
      <c r="CJ166" s="56" t="s">
        <v>558</v>
      </c>
      <c r="CK166" s="56" t="s">
        <v>558</v>
      </c>
      <c r="CL166" s="56" t="s">
        <v>558</v>
      </c>
      <c r="CM166" s="56" t="s">
        <v>558</v>
      </c>
      <c r="CN166" s="56" t="s">
        <v>558</v>
      </c>
      <c r="CO166" s="56" t="s">
        <v>558</v>
      </c>
      <c r="CP166" s="56" t="s">
        <v>558</v>
      </c>
      <c r="CQ166" s="56" t="s">
        <v>558</v>
      </c>
      <c r="CR166" s="56" t="s">
        <v>558</v>
      </c>
      <c r="CS166" s="56" t="s">
        <v>558</v>
      </c>
      <c r="CT166" s="56" t="s">
        <v>558</v>
      </c>
      <c r="CU166" s="56" t="s">
        <v>558</v>
      </c>
      <c r="CV166" s="56" t="s">
        <v>558</v>
      </c>
      <c r="CW166" s="56" t="s">
        <v>558</v>
      </c>
      <c r="CX166" s="56" t="s">
        <v>558</v>
      </c>
      <c r="CY166" s="56" t="s">
        <v>558</v>
      </c>
      <c r="CZ166" s="56" t="s">
        <v>558</v>
      </c>
      <c r="DA166" s="56" t="s">
        <v>558</v>
      </c>
      <c r="DB166" s="56" t="s">
        <v>558</v>
      </c>
      <c r="DC166" s="56" t="s">
        <v>558</v>
      </c>
      <c r="DD166" s="56" t="s">
        <v>558</v>
      </c>
      <c r="DE166" s="56" t="s">
        <v>558</v>
      </c>
      <c r="DF166" s="56" t="s">
        <v>558</v>
      </c>
      <c r="DG166" s="56" t="s">
        <v>558</v>
      </c>
      <c r="DH166" s="56" t="s">
        <v>558</v>
      </c>
      <c r="DI166" s="56" t="s">
        <v>558</v>
      </c>
      <c r="DJ166" s="56" t="s">
        <v>558</v>
      </c>
      <c r="DK166" s="56" t="s">
        <v>558</v>
      </c>
      <c r="DL166" s="56" t="s">
        <v>558</v>
      </c>
      <c r="DM166" s="56" t="s">
        <v>558</v>
      </c>
      <c r="DN166" s="56" t="s">
        <v>558</v>
      </c>
      <c r="DO166" s="56" t="s">
        <v>558</v>
      </c>
      <c r="DP166" s="56" t="s">
        <v>558</v>
      </c>
      <c r="DQ166" s="56" t="s">
        <v>558</v>
      </c>
      <c r="DR166" s="56" t="s">
        <v>558</v>
      </c>
      <c r="DS166" s="56" t="s">
        <v>558</v>
      </c>
      <c r="DT166" s="56" t="s">
        <v>558</v>
      </c>
      <c r="DU166" s="56" t="s">
        <v>558</v>
      </c>
      <c r="DV166" s="56" t="s">
        <v>558</v>
      </c>
      <c r="DW166" s="56" t="s">
        <v>558</v>
      </c>
      <c r="DX166" s="56" t="s">
        <v>558</v>
      </c>
      <c r="DY166" s="56" t="s">
        <v>558</v>
      </c>
      <c r="DZ166" s="56" t="s">
        <v>558</v>
      </c>
      <c r="EA166" s="56" t="s">
        <v>558</v>
      </c>
      <c r="EB166" s="56" t="s">
        <v>558</v>
      </c>
      <c r="EC166" s="56" t="s">
        <v>558</v>
      </c>
      <c r="ED166" s="56" t="s">
        <v>558</v>
      </c>
      <c r="EE166" s="56" t="s">
        <v>558</v>
      </c>
      <c r="EF166" s="56" t="s">
        <v>558</v>
      </c>
      <c r="EG166" s="56" t="s">
        <v>558</v>
      </c>
      <c r="EH166" s="56" t="s">
        <v>558</v>
      </c>
      <c r="EI166" s="56" t="s">
        <v>558</v>
      </c>
      <c r="EJ166" s="56" t="s">
        <v>558</v>
      </c>
      <c r="EK166" s="56" t="s">
        <v>558</v>
      </c>
      <c r="EL166" s="56" t="s">
        <v>558</v>
      </c>
      <c r="EM166" s="56" t="s">
        <v>558</v>
      </c>
      <c r="EN166" s="56" t="s">
        <v>558</v>
      </c>
      <c r="EO166" s="56" t="s">
        <v>558</v>
      </c>
      <c r="EP166" s="56" t="s">
        <v>558</v>
      </c>
      <c r="EQ166" s="56" t="s">
        <v>558</v>
      </c>
      <c r="ER166" s="56" t="s">
        <v>558</v>
      </c>
      <c r="ES166" s="56" t="s">
        <v>558</v>
      </c>
      <c r="ET166" s="56" t="s">
        <v>558</v>
      </c>
      <c r="EU166" s="56" t="s">
        <v>558</v>
      </c>
      <c r="EV166" s="56" t="s">
        <v>558</v>
      </c>
      <c r="EW166" s="56" t="s">
        <v>558</v>
      </c>
      <c r="EX166" s="56" t="s">
        <v>558</v>
      </c>
      <c r="EY166" s="56" t="s">
        <v>558</v>
      </c>
      <c r="EZ166" s="56" t="s">
        <v>558</v>
      </c>
      <c r="FA166" s="56" t="s">
        <v>558</v>
      </c>
      <c r="FB166" s="56" t="s">
        <v>558</v>
      </c>
      <c r="FC166" s="56" t="s">
        <v>558</v>
      </c>
      <c r="FD166" s="56" t="s">
        <v>558</v>
      </c>
      <c r="FE166" s="56" t="s">
        <v>558</v>
      </c>
      <c r="FF166" s="56" t="s">
        <v>558</v>
      </c>
      <c r="FG166" s="56" t="s">
        <v>558</v>
      </c>
      <c r="FH166" s="56" t="s">
        <v>558</v>
      </c>
      <c r="FI166" s="56" t="s">
        <v>558</v>
      </c>
      <c r="FJ166" s="56" t="s">
        <v>558</v>
      </c>
      <c r="FK166" s="56" t="s">
        <v>558</v>
      </c>
      <c r="FL166" s="56" t="s">
        <v>558</v>
      </c>
      <c r="FM166" s="56" t="s">
        <v>558</v>
      </c>
      <c r="FN166" s="56" t="s">
        <v>558</v>
      </c>
      <c r="FO166" s="56" t="s">
        <v>558</v>
      </c>
      <c r="FP166" s="56" t="s">
        <v>558</v>
      </c>
      <c r="FQ166" s="56" t="s">
        <v>558</v>
      </c>
      <c r="FR166" s="56" t="s">
        <v>558</v>
      </c>
      <c r="FS166" s="56" t="s">
        <v>558</v>
      </c>
      <c r="FT166" s="56" t="s">
        <v>558</v>
      </c>
      <c r="FU166" s="56" t="s">
        <v>558</v>
      </c>
      <c r="FV166" s="56" t="s">
        <v>558</v>
      </c>
      <c r="FW166" s="56" t="s">
        <v>558</v>
      </c>
      <c r="FX166" s="56" t="s">
        <v>558</v>
      </c>
      <c r="FY166" s="56" t="s">
        <v>558</v>
      </c>
      <c r="FZ166" s="56" t="s">
        <v>558</v>
      </c>
      <c r="GA166" s="56" t="s">
        <v>558</v>
      </c>
      <c r="GB166" s="56" t="s">
        <v>558</v>
      </c>
      <c r="GC166" s="56" t="s">
        <v>558</v>
      </c>
      <c r="GD166" s="56" t="s">
        <v>558</v>
      </c>
      <c r="GE166" s="56" t="s">
        <v>558</v>
      </c>
      <c r="GF166" s="56" t="s">
        <v>558</v>
      </c>
      <c r="GG166" s="56" t="s">
        <v>558</v>
      </c>
      <c r="GH166" s="56" t="s">
        <v>558</v>
      </c>
      <c r="GI166" s="56" t="s">
        <v>558</v>
      </c>
      <c r="GJ166" s="56" t="s">
        <v>558</v>
      </c>
      <c r="GK166" s="56" t="s">
        <v>558</v>
      </c>
      <c r="GL166" s="56" t="s">
        <v>558</v>
      </c>
      <c r="GM166" s="56" t="s">
        <v>558</v>
      </c>
      <c r="GN166" s="56" t="s">
        <v>558</v>
      </c>
      <c r="GO166" s="56" t="s">
        <v>558</v>
      </c>
      <c r="GP166" s="56" t="s">
        <v>558</v>
      </c>
      <c r="GQ166" s="56" t="s">
        <v>558</v>
      </c>
      <c r="GR166" s="56" t="s">
        <v>558</v>
      </c>
      <c r="GS166" s="56" t="s">
        <v>558</v>
      </c>
      <c r="GT166" s="56" t="s">
        <v>558</v>
      </c>
      <c r="GU166" s="56" t="s">
        <v>558</v>
      </c>
      <c r="GV166" s="56" t="s">
        <v>558</v>
      </c>
      <c r="GW166" s="56" t="s">
        <v>558</v>
      </c>
      <c r="GX166" s="56" t="s">
        <v>558</v>
      </c>
      <c r="GY166" s="56" t="s">
        <v>558</v>
      </c>
      <c r="GZ166" s="56" t="s">
        <v>558</v>
      </c>
      <c r="HA166" s="56" t="s">
        <v>558</v>
      </c>
      <c r="HB166" s="56" t="s">
        <v>558</v>
      </c>
      <c r="HD166" s="56" t="str">
        <f t="shared" si="6"/>
        <v>..</v>
      </c>
      <c r="HE166" s="56" t="str">
        <f t="shared" si="7"/>
        <v>..</v>
      </c>
      <c r="HF166" s="56" t="str">
        <f t="shared" si="8"/>
        <v>..</v>
      </c>
    </row>
    <row r="167" spans="1:214" ht="12.75" customHeight="1" x14ac:dyDescent="0.3">
      <c r="A167" s="56" t="s">
        <v>7158</v>
      </c>
      <c r="B167" s="56">
        <v>15</v>
      </c>
      <c r="C167" s="56" t="s">
        <v>7157</v>
      </c>
      <c r="D167" s="56" t="s">
        <v>7321</v>
      </c>
      <c r="E167" s="56" t="s">
        <v>2828</v>
      </c>
      <c r="F167" s="56" t="s">
        <v>907</v>
      </c>
      <c r="G167" s="56">
        <v>32</v>
      </c>
      <c r="H167" s="56">
        <v>0</v>
      </c>
      <c r="I167" s="56" t="s">
        <v>6841</v>
      </c>
      <c r="J167" s="56" t="s">
        <v>39</v>
      </c>
      <c r="L167" s="56" t="s">
        <v>526</v>
      </c>
      <c r="M167" s="56">
        <v>0</v>
      </c>
      <c r="N167" s="56">
        <v>0</v>
      </c>
      <c r="O167" s="56">
        <v>1</v>
      </c>
      <c r="P167" s="56">
        <v>2</v>
      </c>
      <c r="Q167" s="56">
        <v>0</v>
      </c>
      <c r="R167" s="56">
        <v>1</v>
      </c>
      <c r="S167" s="56">
        <v>2</v>
      </c>
      <c r="T167" s="56">
        <v>2</v>
      </c>
      <c r="U167" s="56">
        <v>0</v>
      </c>
      <c r="V167" s="56">
        <v>0</v>
      </c>
      <c r="W167" s="56">
        <v>0</v>
      </c>
      <c r="X167" s="56">
        <v>1</v>
      </c>
      <c r="Y167" s="56">
        <v>0</v>
      </c>
      <c r="Z167" s="56">
        <v>0</v>
      </c>
      <c r="AA167" s="56">
        <v>9</v>
      </c>
      <c r="AB167" s="56">
        <v>0</v>
      </c>
      <c r="AC167" s="56">
        <v>0</v>
      </c>
      <c r="AD167" s="56">
        <v>0</v>
      </c>
      <c r="AE167" s="56">
        <v>0</v>
      </c>
      <c r="AF167" s="56">
        <v>0</v>
      </c>
      <c r="AG167" s="56">
        <v>0</v>
      </c>
      <c r="AH167" s="56">
        <v>0</v>
      </c>
      <c r="AI167" s="56">
        <v>0</v>
      </c>
      <c r="AJ167" s="56">
        <v>0</v>
      </c>
      <c r="AK167" s="56">
        <v>0</v>
      </c>
      <c r="AL167" s="56">
        <v>0</v>
      </c>
      <c r="AM167" s="56">
        <v>0</v>
      </c>
      <c r="AN167" s="56">
        <v>0</v>
      </c>
      <c r="AO167" s="56">
        <v>0</v>
      </c>
      <c r="AP167" s="56">
        <v>0</v>
      </c>
      <c r="AQ167" s="56">
        <v>0</v>
      </c>
      <c r="AR167" s="56">
        <v>0</v>
      </c>
      <c r="AS167" s="56">
        <v>1</v>
      </c>
      <c r="AT167" s="56">
        <v>2</v>
      </c>
      <c r="AU167" s="56">
        <v>0</v>
      </c>
      <c r="AV167" s="56">
        <v>1</v>
      </c>
      <c r="AW167" s="56">
        <v>2</v>
      </c>
      <c r="AX167" s="56">
        <v>2</v>
      </c>
      <c r="AY167" s="56">
        <v>0</v>
      </c>
      <c r="AZ167" s="56">
        <v>0</v>
      </c>
      <c r="BA167" s="56">
        <v>0</v>
      </c>
      <c r="BB167" s="56">
        <v>1</v>
      </c>
      <c r="BC167" s="56">
        <v>0</v>
      </c>
      <c r="BD167" s="56">
        <v>0</v>
      </c>
      <c r="BE167" s="56">
        <v>9</v>
      </c>
      <c r="BF167" s="56">
        <v>1</v>
      </c>
      <c r="BG167" s="56">
        <v>0</v>
      </c>
      <c r="BH167" s="56">
        <v>0</v>
      </c>
      <c r="BI167" s="56">
        <v>0</v>
      </c>
      <c r="BJ167" s="56" t="s">
        <v>1815</v>
      </c>
      <c r="BK167" s="56">
        <v>85493</v>
      </c>
      <c r="BL167" s="56" t="s">
        <v>1817</v>
      </c>
      <c r="BM167" s="56">
        <v>135230</v>
      </c>
      <c r="BN167" s="56">
        <v>86</v>
      </c>
      <c r="BO167" s="56">
        <v>173925</v>
      </c>
      <c r="BP167" s="56">
        <v>56003</v>
      </c>
      <c r="BQ167" s="56">
        <v>8</v>
      </c>
      <c r="BR167" s="56" t="s">
        <v>558</v>
      </c>
      <c r="BS167" s="56">
        <v>220067</v>
      </c>
      <c r="BT167" s="56" t="s">
        <v>558</v>
      </c>
      <c r="BU167" s="56" t="s">
        <v>558</v>
      </c>
      <c r="BV167" s="56" t="s">
        <v>558</v>
      </c>
      <c r="BW167" s="56" t="s">
        <v>558</v>
      </c>
      <c r="BX167" s="56" t="s">
        <v>558</v>
      </c>
      <c r="BY167" s="56" t="s">
        <v>558</v>
      </c>
      <c r="BZ167" s="56" t="s">
        <v>558</v>
      </c>
      <c r="CA167" s="56" t="s">
        <v>558</v>
      </c>
      <c r="CB167" s="56" t="s">
        <v>7546</v>
      </c>
      <c r="CC167" s="56">
        <v>23569</v>
      </c>
      <c r="CD167" s="56" t="s">
        <v>7546</v>
      </c>
      <c r="CE167" s="56" t="s">
        <v>7546</v>
      </c>
      <c r="CF167" s="56" t="s">
        <v>7546</v>
      </c>
      <c r="CG167" s="56">
        <v>23569</v>
      </c>
      <c r="CH167" s="56">
        <v>23569</v>
      </c>
      <c r="CI167" s="56" t="s">
        <v>558</v>
      </c>
      <c r="CJ167" s="56" t="s">
        <v>558</v>
      </c>
      <c r="CK167" s="56" t="s">
        <v>558</v>
      </c>
      <c r="CL167" s="56" t="s">
        <v>558</v>
      </c>
      <c r="CM167" s="56" t="s">
        <v>558</v>
      </c>
      <c r="CN167" s="56" t="s">
        <v>558</v>
      </c>
      <c r="CO167" s="56" t="s">
        <v>558</v>
      </c>
      <c r="CP167" s="56" t="s">
        <v>558</v>
      </c>
      <c r="CQ167" s="56" t="s">
        <v>558</v>
      </c>
      <c r="CR167" s="56" t="s">
        <v>558</v>
      </c>
      <c r="CS167" s="56" t="s">
        <v>558</v>
      </c>
      <c r="CT167" s="56" t="s">
        <v>558</v>
      </c>
      <c r="CU167" s="56" t="s">
        <v>558</v>
      </c>
      <c r="CV167" s="56" t="s">
        <v>558</v>
      </c>
      <c r="CW167" s="56" t="s">
        <v>558</v>
      </c>
      <c r="CX167" s="56" t="s">
        <v>558</v>
      </c>
      <c r="CY167" s="56" t="s">
        <v>558</v>
      </c>
      <c r="CZ167" s="56" t="s">
        <v>558</v>
      </c>
      <c r="DA167" s="56" t="s">
        <v>558</v>
      </c>
      <c r="DB167" s="56">
        <v>7.5</v>
      </c>
      <c r="DC167" s="56">
        <v>28.2</v>
      </c>
      <c r="DD167" s="56">
        <v>35.700000000000003</v>
      </c>
      <c r="DE167" s="56">
        <v>22</v>
      </c>
      <c r="DF167" s="56">
        <v>1424</v>
      </c>
      <c r="DG167" s="56">
        <v>396313</v>
      </c>
      <c r="DH167" s="56" t="s">
        <v>7549</v>
      </c>
      <c r="DI167" s="56" t="s">
        <v>7549</v>
      </c>
      <c r="DJ167" s="56" t="s">
        <v>7549</v>
      </c>
      <c r="DK167" s="56">
        <v>396313</v>
      </c>
      <c r="DL167" s="56">
        <v>16698</v>
      </c>
      <c r="DM167" s="56" t="s">
        <v>7383</v>
      </c>
      <c r="DN167" s="56" t="s">
        <v>7383</v>
      </c>
      <c r="DO167" s="56">
        <v>16698</v>
      </c>
      <c r="DP167" s="56">
        <v>27028</v>
      </c>
      <c r="DQ167" s="56" t="s">
        <v>7615</v>
      </c>
      <c r="DR167" s="56" t="s">
        <v>7615</v>
      </c>
      <c r="DS167" s="56" t="s">
        <v>7615</v>
      </c>
      <c r="DT167" s="56" t="s">
        <v>7615</v>
      </c>
      <c r="DU167" s="56" t="s">
        <v>7615</v>
      </c>
      <c r="DV167" s="56">
        <v>9150</v>
      </c>
      <c r="DW167" s="56" t="s">
        <v>558</v>
      </c>
      <c r="DX167" s="56">
        <v>85</v>
      </c>
      <c r="DY167" s="56">
        <v>96</v>
      </c>
      <c r="DZ167" s="56">
        <v>99</v>
      </c>
      <c r="EA167" s="56" t="s">
        <v>558</v>
      </c>
      <c r="EB167" s="56" t="s">
        <v>558</v>
      </c>
      <c r="EC167" s="56" t="s">
        <v>558</v>
      </c>
      <c r="ED167" s="56">
        <v>17454</v>
      </c>
      <c r="EE167" s="56" t="s">
        <v>558</v>
      </c>
      <c r="EF167" s="56">
        <v>629112</v>
      </c>
      <c r="EG167" s="56" t="s">
        <v>558</v>
      </c>
      <c r="EH167" s="56" t="s">
        <v>56</v>
      </c>
      <c r="EI167" s="56">
        <v>8</v>
      </c>
      <c r="EJ167" s="56">
        <v>130739</v>
      </c>
      <c r="EK167" s="56" t="s">
        <v>558</v>
      </c>
      <c r="EL167" s="56" t="s">
        <v>558</v>
      </c>
      <c r="EM167" s="56">
        <v>1080639</v>
      </c>
      <c r="EN167" s="56">
        <v>189219</v>
      </c>
      <c r="EO167" s="56" t="s">
        <v>3599</v>
      </c>
      <c r="EP167" s="56">
        <v>189751</v>
      </c>
      <c r="EQ167" s="56" t="s">
        <v>3599</v>
      </c>
      <c r="ER167" s="56" t="s">
        <v>3599</v>
      </c>
      <c r="ES167" s="56" t="s">
        <v>3599</v>
      </c>
      <c r="ET167" s="56">
        <v>12156</v>
      </c>
      <c r="EU167" s="56" t="s">
        <v>3599</v>
      </c>
      <c r="EV167" s="56" t="s">
        <v>3599</v>
      </c>
      <c r="EW167" s="56">
        <v>12525</v>
      </c>
      <c r="EX167" s="56" t="s">
        <v>558</v>
      </c>
      <c r="EY167" s="56" t="s">
        <v>558</v>
      </c>
      <c r="EZ167" s="56" t="s">
        <v>558</v>
      </c>
      <c r="FA167" s="56" t="s">
        <v>558</v>
      </c>
      <c r="FB167" s="56" t="s">
        <v>558</v>
      </c>
      <c r="FC167" s="56" t="s">
        <v>558</v>
      </c>
      <c r="FD167" s="56">
        <v>0</v>
      </c>
      <c r="FE167" s="56">
        <v>0</v>
      </c>
      <c r="FF167" s="56">
        <v>0</v>
      </c>
      <c r="FG167" s="56">
        <v>214432</v>
      </c>
      <c r="FH167" s="56">
        <v>18189</v>
      </c>
      <c r="FI167" s="56">
        <v>119882</v>
      </c>
      <c r="FJ167" s="56">
        <v>2418</v>
      </c>
      <c r="FK167" s="56">
        <v>0</v>
      </c>
      <c r="FL167" s="56">
        <v>184850</v>
      </c>
      <c r="FM167" s="56">
        <v>1809629</v>
      </c>
      <c r="FN167" s="56">
        <v>5775</v>
      </c>
      <c r="FO167" s="56">
        <v>0</v>
      </c>
      <c r="FP167" s="56">
        <v>13637</v>
      </c>
      <c r="FQ167" s="56">
        <v>5740</v>
      </c>
      <c r="FR167" s="56">
        <v>0</v>
      </c>
      <c r="FS167" s="56">
        <v>36609</v>
      </c>
      <c r="FT167" s="56">
        <v>0</v>
      </c>
      <c r="FU167" s="56">
        <v>45563</v>
      </c>
      <c r="FV167" s="56">
        <v>33889</v>
      </c>
      <c r="FW167" s="56">
        <v>141213</v>
      </c>
      <c r="FX167" s="56">
        <v>1668416</v>
      </c>
      <c r="FY167" s="56" t="s">
        <v>558</v>
      </c>
      <c r="FZ167" s="56">
        <v>1149557</v>
      </c>
      <c r="GA167" s="56">
        <v>188256</v>
      </c>
      <c r="GB167" s="56">
        <v>178250</v>
      </c>
      <c r="GC167" s="56">
        <v>231677</v>
      </c>
      <c r="GD167" s="56">
        <v>1747740</v>
      </c>
      <c r="GE167" s="56">
        <v>112575</v>
      </c>
      <c r="GF167" s="56">
        <v>1635165</v>
      </c>
      <c r="GG167" s="56" t="s">
        <v>558</v>
      </c>
      <c r="GH167" s="56" t="s">
        <v>558</v>
      </c>
      <c r="GI167" s="56" t="s">
        <v>558</v>
      </c>
      <c r="GJ167" s="56" t="s">
        <v>558</v>
      </c>
      <c r="GK167" s="56" t="s">
        <v>558</v>
      </c>
      <c r="GL167" s="56" t="s">
        <v>558</v>
      </c>
      <c r="GM167" s="56" t="s">
        <v>558</v>
      </c>
      <c r="GN167" s="56" t="s">
        <v>558</v>
      </c>
      <c r="GO167" s="56" t="s">
        <v>558</v>
      </c>
      <c r="GP167" s="56" t="s">
        <v>558</v>
      </c>
      <c r="GQ167" s="56" t="s">
        <v>7616</v>
      </c>
      <c r="GR167" s="56" t="s">
        <v>558</v>
      </c>
      <c r="GS167" s="56" t="s">
        <v>558</v>
      </c>
      <c r="GT167" s="56" t="s">
        <v>558</v>
      </c>
      <c r="GU167" s="56" t="s">
        <v>558</v>
      </c>
      <c r="GV167" s="56" t="s">
        <v>7617</v>
      </c>
      <c r="GW167" s="56">
        <v>9</v>
      </c>
      <c r="GX167" s="56">
        <v>0</v>
      </c>
      <c r="GY167" s="56">
        <v>9</v>
      </c>
      <c r="GZ167" s="56">
        <v>0</v>
      </c>
      <c r="HA167" s="56">
        <v>0</v>
      </c>
      <c r="HB167" s="56">
        <v>0</v>
      </c>
      <c r="HD167" s="56" t="str">
        <f t="shared" si="6"/>
        <v>..</v>
      </c>
      <c r="HE167" s="56" t="str">
        <f t="shared" si="7"/>
        <v>..</v>
      </c>
      <c r="HF167" s="56" t="str">
        <f t="shared" si="8"/>
        <v>..</v>
      </c>
    </row>
    <row r="168" spans="1:214" ht="12.75" customHeight="1" x14ac:dyDescent="0.3">
      <c r="A168" s="56" t="s">
        <v>7158</v>
      </c>
      <c r="B168" s="56">
        <v>16</v>
      </c>
      <c r="C168" s="56" t="s">
        <v>7157</v>
      </c>
      <c r="D168" s="56" t="s">
        <v>7322</v>
      </c>
      <c r="E168" s="56" t="s">
        <v>2829</v>
      </c>
      <c r="F168" s="56" t="s">
        <v>907</v>
      </c>
      <c r="G168" s="56">
        <v>32</v>
      </c>
      <c r="H168" s="56">
        <v>0</v>
      </c>
      <c r="I168" s="56" t="s">
        <v>6841</v>
      </c>
      <c r="J168" s="56" t="s">
        <v>39</v>
      </c>
      <c r="L168" s="56" t="s">
        <v>527</v>
      </c>
      <c r="M168" s="56">
        <v>0</v>
      </c>
      <c r="N168" s="56">
        <v>0</v>
      </c>
      <c r="O168" s="56">
        <v>0</v>
      </c>
      <c r="P168" s="56">
        <v>0</v>
      </c>
      <c r="Q168" s="56">
        <v>1</v>
      </c>
      <c r="R168" s="56">
        <v>3</v>
      </c>
      <c r="S168" s="56">
        <v>0</v>
      </c>
      <c r="T168" s="56">
        <v>1</v>
      </c>
      <c r="U168" s="56">
        <v>3</v>
      </c>
      <c r="V168" s="56">
        <v>1</v>
      </c>
      <c r="W168" s="56">
        <v>0</v>
      </c>
      <c r="X168" s="56">
        <v>0</v>
      </c>
      <c r="Y168" s="56">
        <v>0</v>
      </c>
      <c r="Z168" s="56">
        <v>0</v>
      </c>
      <c r="AA168" s="56">
        <v>9</v>
      </c>
      <c r="AB168" s="56">
        <v>0</v>
      </c>
      <c r="AC168" s="56">
        <v>0</v>
      </c>
      <c r="AD168" s="56">
        <v>0</v>
      </c>
      <c r="AE168" s="56">
        <v>0</v>
      </c>
      <c r="AF168" s="56">
        <v>0</v>
      </c>
      <c r="AG168" s="56">
        <v>0</v>
      </c>
      <c r="AH168" s="56">
        <v>0</v>
      </c>
      <c r="AI168" s="56">
        <v>0</v>
      </c>
      <c r="AJ168" s="56">
        <v>0</v>
      </c>
      <c r="AK168" s="56">
        <v>0</v>
      </c>
      <c r="AL168" s="56">
        <v>0</v>
      </c>
      <c r="AM168" s="56">
        <v>0</v>
      </c>
      <c r="AN168" s="56">
        <v>0</v>
      </c>
      <c r="AO168" s="56">
        <v>0</v>
      </c>
      <c r="AP168" s="56">
        <v>0</v>
      </c>
      <c r="AQ168" s="56">
        <v>0</v>
      </c>
      <c r="AR168" s="56">
        <v>0</v>
      </c>
      <c r="AS168" s="56">
        <v>0</v>
      </c>
      <c r="AT168" s="56">
        <v>0</v>
      </c>
      <c r="AU168" s="56">
        <v>1</v>
      </c>
      <c r="AV168" s="56">
        <v>3</v>
      </c>
      <c r="AW168" s="56">
        <v>0</v>
      </c>
      <c r="AX168" s="56">
        <v>1</v>
      </c>
      <c r="AY168" s="56">
        <v>3</v>
      </c>
      <c r="AZ168" s="56">
        <v>1</v>
      </c>
      <c r="BA168" s="56">
        <v>0</v>
      </c>
      <c r="BB168" s="56">
        <v>0</v>
      </c>
      <c r="BC168" s="56">
        <v>0</v>
      </c>
      <c r="BD168" s="56">
        <v>0</v>
      </c>
      <c r="BE168" s="56">
        <v>9</v>
      </c>
      <c r="BF168" s="56">
        <v>1</v>
      </c>
      <c r="BG168" s="56">
        <v>0</v>
      </c>
      <c r="BH168" s="56">
        <v>0</v>
      </c>
      <c r="BI168" s="56">
        <v>0</v>
      </c>
      <c r="BJ168" s="56" t="s">
        <v>3631</v>
      </c>
      <c r="BK168" s="56">
        <v>147637</v>
      </c>
      <c r="BL168" s="56" t="s">
        <v>3631</v>
      </c>
      <c r="BM168" s="56">
        <v>212556</v>
      </c>
      <c r="BN168" s="56">
        <v>75</v>
      </c>
      <c r="BO168" s="56">
        <v>103582</v>
      </c>
      <c r="BP168" s="56">
        <v>29522</v>
      </c>
      <c r="BQ168" s="56">
        <v>9</v>
      </c>
      <c r="BR168" s="56" t="s">
        <v>558</v>
      </c>
      <c r="BS168" s="56">
        <v>288131</v>
      </c>
      <c r="BT168" s="56">
        <v>63627</v>
      </c>
      <c r="BU168" s="56">
        <v>54737</v>
      </c>
      <c r="BV168" s="56">
        <v>42660</v>
      </c>
      <c r="BW168" s="56">
        <v>42895</v>
      </c>
      <c r="BX168" s="56">
        <v>15411</v>
      </c>
      <c r="BY168" s="56">
        <v>155703</v>
      </c>
      <c r="BZ168" s="56">
        <v>41166</v>
      </c>
      <c r="CA168" s="56">
        <v>260496</v>
      </c>
      <c r="CB168" s="56">
        <v>122</v>
      </c>
      <c r="CC168" s="56">
        <v>12766</v>
      </c>
      <c r="CD168" s="56">
        <v>4001</v>
      </c>
      <c r="CE168" s="56">
        <v>8185</v>
      </c>
      <c r="CF168" s="56">
        <v>1692</v>
      </c>
      <c r="CG168" s="56">
        <v>26644</v>
      </c>
      <c r="CH168" s="56">
        <v>26766</v>
      </c>
      <c r="CI168" s="56">
        <v>0</v>
      </c>
      <c r="CJ168" s="56">
        <v>3689</v>
      </c>
      <c r="CK168" s="56">
        <v>402</v>
      </c>
      <c r="CL168" s="56">
        <v>0</v>
      </c>
      <c r="CM168" s="56">
        <v>4091</v>
      </c>
      <c r="CN168" s="56">
        <v>0</v>
      </c>
      <c r="CO168" s="56">
        <v>4091</v>
      </c>
      <c r="CP168" s="56">
        <v>0</v>
      </c>
      <c r="CQ168" s="56">
        <v>488</v>
      </c>
      <c r="CR168" s="56">
        <v>36</v>
      </c>
      <c r="CS168" s="56">
        <v>0</v>
      </c>
      <c r="CT168" s="56">
        <v>524</v>
      </c>
      <c r="CU168" s="56">
        <v>524</v>
      </c>
      <c r="CV168" s="56">
        <v>21381</v>
      </c>
      <c r="CW168" s="56">
        <v>876</v>
      </c>
      <c r="CX168" s="56">
        <v>8828</v>
      </c>
      <c r="CY168" s="56">
        <v>0</v>
      </c>
      <c r="CZ168" s="56">
        <v>0</v>
      </c>
      <c r="DA168" s="56">
        <v>0</v>
      </c>
      <c r="DB168" s="56">
        <v>9</v>
      </c>
      <c r="DC168" s="56">
        <v>13.9</v>
      </c>
      <c r="DD168" s="56">
        <v>22.9</v>
      </c>
      <c r="DE168" s="56">
        <v>33</v>
      </c>
      <c r="DF168" s="56">
        <v>2391</v>
      </c>
      <c r="DG168" s="56">
        <v>212539</v>
      </c>
      <c r="DH168" s="56">
        <v>75418</v>
      </c>
      <c r="DI168" s="56">
        <v>112781</v>
      </c>
      <c r="DJ168" s="56">
        <v>18431</v>
      </c>
      <c r="DK168" s="56">
        <v>419169</v>
      </c>
      <c r="DL168" s="56">
        <v>11472</v>
      </c>
      <c r="DM168" s="56">
        <v>504</v>
      </c>
      <c r="DN168" s="56">
        <v>0</v>
      </c>
      <c r="DO168" s="56">
        <v>11976</v>
      </c>
      <c r="DP168" s="56">
        <v>5588</v>
      </c>
      <c r="DQ168" s="56">
        <v>13512</v>
      </c>
      <c r="DR168" s="56">
        <v>4584</v>
      </c>
      <c r="DS168" s="56">
        <v>0</v>
      </c>
      <c r="DT168" s="56">
        <v>0</v>
      </c>
      <c r="DU168" s="56">
        <v>0</v>
      </c>
      <c r="DV168" s="56" t="s">
        <v>558</v>
      </c>
      <c r="DW168" s="56" t="s">
        <v>558</v>
      </c>
      <c r="DX168" s="56">
        <v>73.8</v>
      </c>
      <c r="DY168" s="56">
        <v>83.1</v>
      </c>
      <c r="DZ168" s="56">
        <v>94.8</v>
      </c>
      <c r="EA168" s="56">
        <v>123217</v>
      </c>
      <c r="EB168" s="56" t="s">
        <v>558</v>
      </c>
      <c r="EC168" s="56" t="s">
        <v>55</v>
      </c>
      <c r="ED168" s="56">
        <v>18030</v>
      </c>
      <c r="EE168" s="56">
        <v>196</v>
      </c>
      <c r="EF168" s="56">
        <v>393135</v>
      </c>
      <c r="EG168" s="56">
        <v>0</v>
      </c>
      <c r="EH168" s="56" t="s">
        <v>55</v>
      </c>
      <c r="EI168" s="56">
        <v>4</v>
      </c>
      <c r="EJ168" s="56">
        <v>101799</v>
      </c>
      <c r="EK168" s="56">
        <v>1189</v>
      </c>
      <c r="EL168" s="56">
        <v>2207</v>
      </c>
      <c r="EM168" s="56">
        <v>634172</v>
      </c>
      <c r="EN168" s="56">
        <v>171012</v>
      </c>
      <c r="EO168" s="56">
        <v>7766</v>
      </c>
      <c r="EP168" s="56">
        <v>88819</v>
      </c>
      <c r="EQ168" s="56">
        <v>29580</v>
      </c>
      <c r="ER168" s="56">
        <v>34134</v>
      </c>
      <c r="ES168" s="56">
        <v>9632</v>
      </c>
      <c r="ET168" s="56">
        <v>4795</v>
      </c>
      <c r="EU168" s="56">
        <v>19200</v>
      </c>
      <c r="EV168" s="56">
        <v>1052</v>
      </c>
      <c r="EW168" s="56">
        <v>0</v>
      </c>
      <c r="EX168" s="56">
        <v>9271</v>
      </c>
      <c r="EY168" s="56">
        <v>783</v>
      </c>
      <c r="EZ168" s="56">
        <v>1700</v>
      </c>
      <c r="FA168" s="56">
        <v>0</v>
      </c>
      <c r="FB168" s="56">
        <v>0</v>
      </c>
      <c r="FC168" s="56">
        <v>0</v>
      </c>
      <c r="FD168" s="56">
        <v>0</v>
      </c>
      <c r="FE168" s="56">
        <v>0</v>
      </c>
      <c r="FF168" s="56">
        <v>3150</v>
      </c>
      <c r="FG168" s="56">
        <v>209882</v>
      </c>
      <c r="FH168" s="56">
        <v>37325</v>
      </c>
      <c r="FI168" s="56">
        <v>30291</v>
      </c>
      <c r="FJ168" s="56">
        <v>5213</v>
      </c>
      <c r="FK168" s="56">
        <v>0</v>
      </c>
      <c r="FL168" s="56">
        <v>0</v>
      </c>
      <c r="FM168" s="56">
        <v>1087895</v>
      </c>
      <c r="FN168" s="56">
        <v>6679</v>
      </c>
      <c r="FO168" s="56">
        <v>27</v>
      </c>
      <c r="FP168" s="56">
        <v>29118</v>
      </c>
      <c r="FQ168" s="56">
        <v>587</v>
      </c>
      <c r="FR168" s="56">
        <v>0</v>
      </c>
      <c r="FS168" s="56">
        <v>400</v>
      </c>
      <c r="FT168" s="56">
        <v>0</v>
      </c>
      <c r="FU168" s="56">
        <v>13688</v>
      </c>
      <c r="FV168" s="56">
        <v>3719</v>
      </c>
      <c r="FW168" s="56">
        <v>54218</v>
      </c>
      <c r="FX168" s="56">
        <v>1033677</v>
      </c>
      <c r="FY168" s="56" t="s">
        <v>558</v>
      </c>
      <c r="FZ168" s="56">
        <v>648000</v>
      </c>
      <c r="GA168" s="56">
        <v>170000</v>
      </c>
      <c r="GB168" s="56">
        <v>215000</v>
      </c>
      <c r="GC168" s="56">
        <v>75000</v>
      </c>
      <c r="GD168" s="56">
        <v>1108000</v>
      </c>
      <c r="GE168" s="56">
        <v>50000</v>
      </c>
      <c r="GF168" s="56">
        <v>1058000</v>
      </c>
      <c r="GG168" s="56" t="s">
        <v>558</v>
      </c>
      <c r="GH168" s="56">
        <v>0</v>
      </c>
      <c r="GI168" s="56">
        <v>249289</v>
      </c>
      <c r="GJ168" s="56">
        <v>0</v>
      </c>
      <c r="GK168" s="56">
        <v>0</v>
      </c>
      <c r="GL168" s="56">
        <v>0</v>
      </c>
      <c r="GM168" s="56">
        <v>0</v>
      </c>
      <c r="GN168" s="56">
        <v>249289</v>
      </c>
      <c r="GO168" s="56" t="s">
        <v>558</v>
      </c>
      <c r="GP168" s="56" t="s">
        <v>558</v>
      </c>
      <c r="GQ168" s="56" t="s">
        <v>558</v>
      </c>
      <c r="GR168" s="56" t="s">
        <v>558</v>
      </c>
      <c r="GS168" s="56" t="s">
        <v>558</v>
      </c>
      <c r="GT168" s="56" t="s">
        <v>558</v>
      </c>
      <c r="GU168" s="56" t="s">
        <v>558</v>
      </c>
      <c r="GV168" s="56" t="s">
        <v>7618</v>
      </c>
      <c r="GW168" s="56">
        <v>9</v>
      </c>
      <c r="GX168" s="56">
        <v>0</v>
      </c>
      <c r="GY168" s="56">
        <v>9</v>
      </c>
      <c r="GZ168" s="56">
        <v>0</v>
      </c>
      <c r="HA168" s="56">
        <v>0</v>
      </c>
      <c r="HB168" s="56">
        <v>0</v>
      </c>
      <c r="HD168" s="56">
        <f t="shared" si="6"/>
        <v>4091</v>
      </c>
      <c r="HE168" s="56">
        <f t="shared" si="7"/>
        <v>524</v>
      </c>
      <c r="HF168" s="56">
        <f t="shared" si="8"/>
        <v>11976</v>
      </c>
    </row>
    <row r="169" spans="1:214" ht="12.75" customHeight="1" x14ac:dyDescent="0.3">
      <c r="A169" s="56" t="s">
        <v>7158</v>
      </c>
      <c r="B169" s="56">
        <v>17</v>
      </c>
      <c r="C169" s="56" t="s">
        <v>7157</v>
      </c>
      <c r="D169" s="56" t="s">
        <v>7323</v>
      </c>
      <c r="E169" s="56" t="s">
        <v>2830</v>
      </c>
      <c r="F169" s="56" t="s">
        <v>907</v>
      </c>
      <c r="G169" s="56">
        <v>37</v>
      </c>
      <c r="H169" s="56">
        <v>0</v>
      </c>
      <c r="I169" s="56" t="s">
        <v>6841</v>
      </c>
      <c r="J169" s="56" t="s">
        <v>39</v>
      </c>
      <c r="L169" s="56" t="s">
        <v>528</v>
      </c>
      <c r="M169" s="56" t="s">
        <v>558</v>
      </c>
      <c r="N169" s="56" t="s">
        <v>558</v>
      </c>
      <c r="O169" s="56" t="s">
        <v>558</v>
      </c>
      <c r="P169" s="56" t="s">
        <v>558</v>
      </c>
      <c r="Q169" s="56" t="s">
        <v>558</v>
      </c>
      <c r="R169" s="56" t="s">
        <v>558</v>
      </c>
      <c r="S169" s="56" t="s">
        <v>558</v>
      </c>
      <c r="T169" s="56" t="s">
        <v>558</v>
      </c>
      <c r="U169" s="56" t="s">
        <v>558</v>
      </c>
      <c r="V169" s="56" t="s">
        <v>558</v>
      </c>
      <c r="W169" s="56" t="s">
        <v>558</v>
      </c>
      <c r="X169" s="56" t="s">
        <v>558</v>
      </c>
      <c r="Y169" s="56" t="s">
        <v>558</v>
      </c>
      <c r="Z169" s="56" t="s">
        <v>558</v>
      </c>
      <c r="AA169" s="56" t="s">
        <v>558</v>
      </c>
      <c r="AB169" s="56" t="s">
        <v>558</v>
      </c>
      <c r="AC169" s="56" t="s">
        <v>558</v>
      </c>
      <c r="AD169" s="56" t="s">
        <v>558</v>
      </c>
      <c r="AE169" s="56" t="s">
        <v>558</v>
      </c>
      <c r="AF169" s="56" t="s">
        <v>558</v>
      </c>
      <c r="AG169" s="56" t="s">
        <v>558</v>
      </c>
      <c r="AH169" s="56" t="s">
        <v>558</v>
      </c>
      <c r="AI169" s="56" t="s">
        <v>558</v>
      </c>
      <c r="AJ169" s="56" t="s">
        <v>558</v>
      </c>
      <c r="AK169" s="56" t="s">
        <v>558</v>
      </c>
      <c r="AL169" s="56" t="s">
        <v>558</v>
      </c>
      <c r="AM169" s="56" t="s">
        <v>558</v>
      </c>
      <c r="AN169" s="56" t="s">
        <v>558</v>
      </c>
      <c r="AO169" s="56" t="s">
        <v>558</v>
      </c>
      <c r="AP169" s="56" t="s">
        <v>558</v>
      </c>
      <c r="AQ169" s="56" t="s">
        <v>558</v>
      </c>
      <c r="AR169" s="56" t="s">
        <v>558</v>
      </c>
      <c r="AS169" s="56" t="s">
        <v>558</v>
      </c>
      <c r="AT169" s="56" t="s">
        <v>558</v>
      </c>
      <c r="AU169" s="56" t="s">
        <v>558</v>
      </c>
      <c r="AV169" s="56" t="s">
        <v>558</v>
      </c>
      <c r="AW169" s="56" t="s">
        <v>558</v>
      </c>
      <c r="AX169" s="56" t="s">
        <v>558</v>
      </c>
      <c r="AY169" s="56" t="s">
        <v>558</v>
      </c>
      <c r="AZ169" s="56" t="s">
        <v>558</v>
      </c>
      <c r="BA169" s="56" t="s">
        <v>558</v>
      </c>
      <c r="BB169" s="56" t="s">
        <v>558</v>
      </c>
      <c r="BC169" s="56" t="s">
        <v>558</v>
      </c>
      <c r="BD169" s="56" t="s">
        <v>558</v>
      </c>
      <c r="BE169" s="56" t="s">
        <v>558</v>
      </c>
      <c r="BF169" s="56" t="s">
        <v>558</v>
      </c>
      <c r="BG169" s="56" t="s">
        <v>558</v>
      </c>
      <c r="BH169" s="56" t="s">
        <v>558</v>
      </c>
      <c r="BI169" s="56" t="s">
        <v>558</v>
      </c>
      <c r="BJ169" s="56" t="s">
        <v>558</v>
      </c>
      <c r="BK169" s="56" t="s">
        <v>558</v>
      </c>
      <c r="BL169" s="56" t="s">
        <v>558</v>
      </c>
      <c r="BM169" s="56" t="s">
        <v>558</v>
      </c>
      <c r="BN169" s="56" t="s">
        <v>558</v>
      </c>
      <c r="BO169" s="56" t="s">
        <v>558</v>
      </c>
      <c r="BP169" s="56" t="s">
        <v>558</v>
      </c>
      <c r="BQ169" s="56" t="s">
        <v>558</v>
      </c>
      <c r="BR169" s="56" t="s">
        <v>558</v>
      </c>
      <c r="BS169" s="56" t="s">
        <v>558</v>
      </c>
      <c r="BT169" s="56" t="s">
        <v>558</v>
      </c>
      <c r="BU169" s="56" t="s">
        <v>558</v>
      </c>
      <c r="BV169" s="56" t="s">
        <v>558</v>
      </c>
      <c r="BW169" s="56" t="s">
        <v>558</v>
      </c>
      <c r="BX169" s="56" t="s">
        <v>558</v>
      </c>
      <c r="BY169" s="56" t="s">
        <v>558</v>
      </c>
      <c r="BZ169" s="56" t="s">
        <v>558</v>
      </c>
      <c r="CA169" s="56" t="s">
        <v>558</v>
      </c>
      <c r="CB169" s="56" t="s">
        <v>558</v>
      </c>
      <c r="CC169" s="56" t="s">
        <v>558</v>
      </c>
      <c r="CD169" s="56" t="s">
        <v>558</v>
      </c>
      <c r="CE169" s="56" t="s">
        <v>558</v>
      </c>
      <c r="CF169" s="56" t="s">
        <v>558</v>
      </c>
      <c r="CG169" s="56" t="s">
        <v>558</v>
      </c>
      <c r="CH169" s="56" t="s">
        <v>558</v>
      </c>
      <c r="CI169" s="56" t="s">
        <v>558</v>
      </c>
      <c r="CJ169" s="56" t="s">
        <v>558</v>
      </c>
      <c r="CK169" s="56" t="s">
        <v>558</v>
      </c>
      <c r="CL169" s="56" t="s">
        <v>558</v>
      </c>
      <c r="CM169" s="56" t="s">
        <v>558</v>
      </c>
      <c r="CN169" s="56" t="s">
        <v>558</v>
      </c>
      <c r="CO169" s="56" t="s">
        <v>558</v>
      </c>
      <c r="CP169" s="56" t="s">
        <v>558</v>
      </c>
      <c r="CQ169" s="56" t="s">
        <v>558</v>
      </c>
      <c r="CR169" s="56" t="s">
        <v>558</v>
      </c>
      <c r="CS169" s="56" t="s">
        <v>558</v>
      </c>
      <c r="CT169" s="56" t="s">
        <v>558</v>
      </c>
      <c r="CU169" s="56" t="s">
        <v>558</v>
      </c>
      <c r="CV169" s="56" t="s">
        <v>558</v>
      </c>
      <c r="CW169" s="56" t="s">
        <v>558</v>
      </c>
      <c r="CX169" s="56" t="s">
        <v>558</v>
      </c>
      <c r="CY169" s="56" t="s">
        <v>558</v>
      </c>
      <c r="CZ169" s="56" t="s">
        <v>558</v>
      </c>
      <c r="DA169" s="56" t="s">
        <v>558</v>
      </c>
      <c r="DB169" s="56" t="s">
        <v>558</v>
      </c>
      <c r="DC169" s="56" t="s">
        <v>558</v>
      </c>
      <c r="DD169" s="56" t="s">
        <v>558</v>
      </c>
      <c r="DE169" s="56" t="s">
        <v>558</v>
      </c>
      <c r="DF169" s="56" t="s">
        <v>558</v>
      </c>
      <c r="DG169" s="56" t="s">
        <v>558</v>
      </c>
      <c r="DH169" s="56" t="s">
        <v>558</v>
      </c>
      <c r="DI169" s="56" t="s">
        <v>558</v>
      </c>
      <c r="DJ169" s="56" t="s">
        <v>558</v>
      </c>
      <c r="DK169" s="56" t="s">
        <v>558</v>
      </c>
      <c r="DL169" s="56" t="s">
        <v>558</v>
      </c>
      <c r="DM169" s="56" t="s">
        <v>558</v>
      </c>
      <c r="DN169" s="56" t="s">
        <v>558</v>
      </c>
      <c r="DO169" s="56" t="s">
        <v>558</v>
      </c>
      <c r="DP169" s="56" t="s">
        <v>558</v>
      </c>
      <c r="DQ169" s="56" t="s">
        <v>558</v>
      </c>
      <c r="DR169" s="56" t="s">
        <v>558</v>
      </c>
      <c r="DS169" s="56" t="s">
        <v>558</v>
      </c>
      <c r="DT169" s="56" t="s">
        <v>558</v>
      </c>
      <c r="DU169" s="56" t="s">
        <v>558</v>
      </c>
      <c r="DV169" s="56" t="s">
        <v>558</v>
      </c>
      <c r="DW169" s="56" t="s">
        <v>558</v>
      </c>
      <c r="DX169" s="56" t="s">
        <v>558</v>
      </c>
      <c r="DY169" s="56" t="s">
        <v>558</v>
      </c>
      <c r="DZ169" s="56" t="s">
        <v>558</v>
      </c>
      <c r="EA169" s="56" t="s">
        <v>558</v>
      </c>
      <c r="EB169" s="56" t="s">
        <v>558</v>
      </c>
      <c r="EC169" s="56" t="s">
        <v>558</v>
      </c>
      <c r="ED169" s="56" t="s">
        <v>558</v>
      </c>
      <c r="EE169" s="56" t="s">
        <v>558</v>
      </c>
      <c r="EF169" s="56" t="s">
        <v>558</v>
      </c>
      <c r="EG169" s="56" t="s">
        <v>558</v>
      </c>
      <c r="EH169" s="56" t="s">
        <v>558</v>
      </c>
      <c r="EI169" s="56" t="s">
        <v>558</v>
      </c>
      <c r="EJ169" s="56" t="s">
        <v>558</v>
      </c>
      <c r="EK169" s="56" t="s">
        <v>558</v>
      </c>
      <c r="EL169" s="56" t="s">
        <v>558</v>
      </c>
      <c r="EM169" s="56" t="s">
        <v>558</v>
      </c>
      <c r="EN169" s="56" t="s">
        <v>558</v>
      </c>
      <c r="EO169" s="56" t="s">
        <v>558</v>
      </c>
      <c r="EP169" s="56" t="s">
        <v>558</v>
      </c>
      <c r="EQ169" s="56" t="s">
        <v>558</v>
      </c>
      <c r="ER169" s="56" t="s">
        <v>558</v>
      </c>
      <c r="ES169" s="56" t="s">
        <v>558</v>
      </c>
      <c r="ET169" s="56" t="s">
        <v>558</v>
      </c>
      <c r="EU169" s="56" t="s">
        <v>558</v>
      </c>
      <c r="EV169" s="56" t="s">
        <v>558</v>
      </c>
      <c r="EW169" s="56" t="s">
        <v>558</v>
      </c>
      <c r="EX169" s="56" t="s">
        <v>558</v>
      </c>
      <c r="EY169" s="56" t="s">
        <v>558</v>
      </c>
      <c r="EZ169" s="56" t="s">
        <v>558</v>
      </c>
      <c r="FA169" s="56" t="s">
        <v>558</v>
      </c>
      <c r="FB169" s="56" t="s">
        <v>558</v>
      </c>
      <c r="FC169" s="56" t="s">
        <v>558</v>
      </c>
      <c r="FD169" s="56" t="s">
        <v>558</v>
      </c>
      <c r="FE169" s="56" t="s">
        <v>558</v>
      </c>
      <c r="FF169" s="56" t="s">
        <v>558</v>
      </c>
      <c r="FG169" s="56" t="s">
        <v>558</v>
      </c>
      <c r="FH169" s="56" t="s">
        <v>558</v>
      </c>
      <c r="FI169" s="56" t="s">
        <v>558</v>
      </c>
      <c r="FJ169" s="56" t="s">
        <v>558</v>
      </c>
      <c r="FK169" s="56" t="s">
        <v>558</v>
      </c>
      <c r="FL169" s="56" t="s">
        <v>558</v>
      </c>
      <c r="FM169" s="56" t="s">
        <v>558</v>
      </c>
      <c r="FN169" s="56" t="s">
        <v>558</v>
      </c>
      <c r="FO169" s="56" t="s">
        <v>558</v>
      </c>
      <c r="FP169" s="56" t="s">
        <v>558</v>
      </c>
      <c r="FQ169" s="56" t="s">
        <v>558</v>
      </c>
      <c r="FR169" s="56" t="s">
        <v>558</v>
      </c>
      <c r="FS169" s="56" t="s">
        <v>558</v>
      </c>
      <c r="FT169" s="56" t="s">
        <v>558</v>
      </c>
      <c r="FU169" s="56" t="s">
        <v>558</v>
      </c>
      <c r="FV169" s="56" t="s">
        <v>558</v>
      </c>
      <c r="FW169" s="56" t="s">
        <v>558</v>
      </c>
      <c r="FX169" s="56" t="s">
        <v>558</v>
      </c>
      <c r="FY169" s="56" t="s">
        <v>558</v>
      </c>
      <c r="FZ169" s="56" t="s">
        <v>558</v>
      </c>
      <c r="GA169" s="56" t="s">
        <v>558</v>
      </c>
      <c r="GB169" s="56" t="s">
        <v>558</v>
      </c>
      <c r="GC169" s="56" t="s">
        <v>558</v>
      </c>
      <c r="GD169" s="56" t="s">
        <v>558</v>
      </c>
      <c r="GE169" s="56" t="s">
        <v>558</v>
      </c>
      <c r="GF169" s="56" t="s">
        <v>558</v>
      </c>
      <c r="GG169" s="56" t="s">
        <v>558</v>
      </c>
      <c r="GH169" s="56" t="s">
        <v>558</v>
      </c>
      <c r="GI169" s="56" t="s">
        <v>558</v>
      </c>
      <c r="GJ169" s="56" t="s">
        <v>558</v>
      </c>
      <c r="GK169" s="56" t="s">
        <v>558</v>
      </c>
      <c r="GL169" s="56" t="s">
        <v>558</v>
      </c>
      <c r="GM169" s="56" t="s">
        <v>558</v>
      </c>
      <c r="GN169" s="56" t="s">
        <v>558</v>
      </c>
      <c r="GO169" s="56" t="s">
        <v>558</v>
      </c>
      <c r="GP169" s="56" t="s">
        <v>558</v>
      </c>
      <c r="GQ169" s="56" t="s">
        <v>558</v>
      </c>
      <c r="GR169" s="56" t="s">
        <v>558</v>
      </c>
      <c r="GS169" s="56" t="s">
        <v>558</v>
      </c>
      <c r="GT169" s="56" t="s">
        <v>558</v>
      </c>
      <c r="GU169" s="56" t="s">
        <v>558</v>
      </c>
      <c r="GV169" s="56" t="s">
        <v>558</v>
      </c>
      <c r="GW169" s="56" t="s">
        <v>558</v>
      </c>
      <c r="GX169" s="56" t="s">
        <v>558</v>
      </c>
      <c r="GY169" s="56" t="s">
        <v>558</v>
      </c>
      <c r="GZ169" s="56" t="s">
        <v>558</v>
      </c>
      <c r="HA169" s="56" t="s">
        <v>558</v>
      </c>
      <c r="HB169" s="56" t="s">
        <v>558</v>
      </c>
      <c r="HD169" s="56" t="str">
        <f t="shared" si="6"/>
        <v>..</v>
      </c>
      <c r="HE169" s="56" t="str">
        <f t="shared" si="7"/>
        <v>..</v>
      </c>
      <c r="HF169" s="56" t="str">
        <f t="shared" si="8"/>
        <v>..</v>
      </c>
    </row>
    <row r="170" spans="1:214" ht="12.75" customHeight="1" x14ac:dyDescent="0.3">
      <c r="A170" s="56" t="s">
        <v>7158</v>
      </c>
      <c r="B170" s="56">
        <v>18</v>
      </c>
      <c r="C170" s="56" t="s">
        <v>7157</v>
      </c>
      <c r="D170" s="56" t="s">
        <v>7324</v>
      </c>
      <c r="E170" s="56" t="s">
        <v>2831</v>
      </c>
      <c r="F170" s="56" t="s">
        <v>907</v>
      </c>
      <c r="G170" s="56">
        <v>40.5</v>
      </c>
      <c r="H170" s="56">
        <v>0</v>
      </c>
      <c r="I170" s="56" t="s">
        <v>6841</v>
      </c>
      <c r="J170" s="56" t="s">
        <v>39</v>
      </c>
      <c r="L170" s="56" t="s">
        <v>529</v>
      </c>
      <c r="M170" s="56" t="s">
        <v>558</v>
      </c>
      <c r="N170" s="56" t="s">
        <v>558</v>
      </c>
      <c r="O170" s="56" t="s">
        <v>558</v>
      </c>
      <c r="P170" s="56" t="s">
        <v>558</v>
      </c>
      <c r="Q170" s="56" t="s">
        <v>558</v>
      </c>
      <c r="R170" s="56" t="s">
        <v>558</v>
      </c>
      <c r="S170" s="56" t="s">
        <v>558</v>
      </c>
      <c r="T170" s="56" t="s">
        <v>558</v>
      </c>
      <c r="U170" s="56" t="s">
        <v>558</v>
      </c>
      <c r="V170" s="56" t="s">
        <v>558</v>
      </c>
      <c r="W170" s="56" t="s">
        <v>558</v>
      </c>
      <c r="X170" s="56" t="s">
        <v>558</v>
      </c>
      <c r="Y170" s="56" t="s">
        <v>558</v>
      </c>
      <c r="Z170" s="56" t="s">
        <v>558</v>
      </c>
      <c r="AA170" s="56" t="s">
        <v>558</v>
      </c>
      <c r="AB170" s="56" t="s">
        <v>558</v>
      </c>
      <c r="AC170" s="56" t="s">
        <v>558</v>
      </c>
      <c r="AD170" s="56" t="s">
        <v>558</v>
      </c>
      <c r="AE170" s="56" t="s">
        <v>558</v>
      </c>
      <c r="AF170" s="56" t="s">
        <v>558</v>
      </c>
      <c r="AG170" s="56" t="s">
        <v>558</v>
      </c>
      <c r="AH170" s="56" t="s">
        <v>558</v>
      </c>
      <c r="AI170" s="56" t="s">
        <v>558</v>
      </c>
      <c r="AJ170" s="56" t="s">
        <v>558</v>
      </c>
      <c r="AK170" s="56" t="s">
        <v>558</v>
      </c>
      <c r="AL170" s="56" t="s">
        <v>558</v>
      </c>
      <c r="AM170" s="56" t="s">
        <v>558</v>
      </c>
      <c r="AN170" s="56" t="s">
        <v>558</v>
      </c>
      <c r="AO170" s="56" t="s">
        <v>558</v>
      </c>
      <c r="AP170" s="56" t="s">
        <v>558</v>
      </c>
      <c r="AQ170" s="56" t="s">
        <v>558</v>
      </c>
      <c r="AR170" s="56" t="s">
        <v>558</v>
      </c>
      <c r="AS170" s="56" t="s">
        <v>558</v>
      </c>
      <c r="AT170" s="56" t="s">
        <v>558</v>
      </c>
      <c r="AU170" s="56" t="s">
        <v>558</v>
      </c>
      <c r="AV170" s="56" t="s">
        <v>558</v>
      </c>
      <c r="AW170" s="56" t="s">
        <v>558</v>
      </c>
      <c r="AX170" s="56" t="s">
        <v>558</v>
      </c>
      <c r="AY170" s="56" t="s">
        <v>558</v>
      </c>
      <c r="AZ170" s="56" t="s">
        <v>558</v>
      </c>
      <c r="BA170" s="56" t="s">
        <v>558</v>
      </c>
      <c r="BB170" s="56" t="s">
        <v>558</v>
      </c>
      <c r="BC170" s="56" t="s">
        <v>558</v>
      </c>
      <c r="BD170" s="56" t="s">
        <v>558</v>
      </c>
      <c r="BE170" s="56" t="s">
        <v>558</v>
      </c>
      <c r="BF170" s="56" t="s">
        <v>558</v>
      </c>
      <c r="BG170" s="56" t="s">
        <v>558</v>
      </c>
      <c r="BH170" s="56" t="s">
        <v>558</v>
      </c>
      <c r="BI170" s="56" t="s">
        <v>558</v>
      </c>
      <c r="BJ170" s="56" t="s">
        <v>558</v>
      </c>
      <c r="BK170" s="56" t="s">
        <v>558</v>
      </c>
      <c r="BL170" s="56" t="s">
        <v>558</v>
      </c>
      <c r="BM170" s="56" t="s">
        <v>558</v>
      </c>
      <c r="BN170" s="56" t="s">
        <v>558</v>
      </c>
      <c r="BO170" s="56" t="s">
        <v>558</v>
      </c>
      <c r="BP170" s="56" t="s">
        <v>558</v>
      </c>
      <c r="BQ170" s="56" t="s">
        <v>558</v>
      </c>
      <c r="BR170" s="56" t="s">
        <v>558</v>
      </c>
      <c r="BS170" s="56" t="s">
        <v>558</v>
      </c>
      <c r="BT170" s="56" t="s">
        <v>558</v>
      </c>
      <c r="BU170" s="56" t="s">
        <v>558</v>
      </c>
      <c r="BV170" s="56" t="s">
        <v>558</v>
      </c>
      <c r="BW170" s="56" t="s">
        <v>558</v>
      </c>
      <c r="BX170" s="56" t="s">
        <v>558</v>
      </c>
      <c r="BY170" s="56" t="s">
        <v>558</v>
      </c>
      <c r="BZ170" s="56" t="s">
        <v>558</v>
      </c>
      <c r="CA170" s="56" t="s">
        <v>558</v>
      </c>
      <c r="CB170" s="56" t="s">
        <v>558</v>
      </c>
      <c r="CC170" s="56" t="s">
        <v>558</v>
      </c>
      <c r="CD170" s="56" t="s">
        <v>558</v>
      </c>
      <c r="CE170" s="56" t="s">
        <v>558</v>
      </c>
      <c r="CF170" s="56" t="s">
        <v>558</v>
      </c>
      <c r="CG170" s="56" t="s">
        <v>558</v>
      </c>
      <c r="CH170" s="56" t="s">
        <v>558</v>
      </c>
      <c r="CI170" s="56" t="s">
        <v>558</v>
      </c>
      <c r="CJ170" s="56" t="s">
        <v>558</v>
      </c>
      <c r="CK170" s="56" t="s">
        <v>558</v>
      </c>
      <c r="CL170" s="56" t="s">
        <v>558</v>
      </c>
      <c r="CM170" s="56" t="s">
        <v>558</v>
      </c>
      <c r="CN170" s="56" t="s">
        <v>558</v>
      </c>
      <c r="CO170" s="56" t="s">
        <v>558</v>
      </c>
      <c r="CP170" s="56" t="s">
        <v>558</v>
      </c>
      <c r="CQ170" s="56" t="s">
        <v>558</v>
      </c>
      <c r="CR170" s="56" t="s">
        <v>558</v>
      </c>
      <c r="CS170" s="56" t="s">
        <v>558</v>
      </c>
      <c r="CT170" s="56" t="s">
        <v>558</v>
      </c>
      <c r="CU170" s="56" t="s">
        <v>558</v>
      </c>
      <c r="CV170" s="56" t="s">
        <v>558</v>
      </c>
      <c r="CW170" s="56" t="s">
        <v>558</v>
      </c>
      <c r="CX170" s="56" t="s">
        <v>558</v>
      </c>
      <c r="CY170" s="56" t="s">
        <v>558</v>
      </c>
      <c r="CZ170" s="56" t="s">
        <v>558</v>
      </c>
      <c r="DA170" s="56" t="s">
        <v>558</v>
      </c>
      <c r="DB170" s="56" t="s">
        <v>558</v>
      </c>
      <c r="DC170" s="56" t="s">
        <v>558</v>
      </c>
      <c r="DD170" s="56" t="s">
        <v>558</v>
      </c>
      <c r="DE170" s="56" t="s">
        <v>558</v>
      </c>
      <c r="DF170" s="56" t="s">
        <v>558</v>
      </c>
      <c r="DG170" s="56" t="s">
        <v>558</v>
      </c>
      <c r="DH170" s="56" t="s">
        <v>558</v>
      </c>
      <c r="DI170" s="56" t="s">
        <v>558</v>
      </c>
      <c r="DJ170" s="56" t="s">
        <v>558</v>
      </c>
      <c r="DK170" s="56" t="s">
        <v>558</v>
      </c>
      <c r="DL170" s="56" t="s">
        <v>558</v>
      </c>
      <c r="DM170" s="56" t="s">
        <v>558</v>
      </c>
      <c r="DN170" s="56" t="s">
        <v>558</v>
      </c>
      <c r="DO170" s="56" t="s">
        <v>558</v>
      </c>
      <c r="DP170" s="56" t="s">
        <v>558</v>
      </c>
      <c r="DQ170" s="56" t="s">
        <v>558</v>
      </c>
      <c r="DR170" s="56" t="s">
        <v>558</v>
      </c>
      <c r="DS170" s="56" t="s">
        <v>558</v>
      </c>
      <c r="DT170" s="56" t="s">
        <v>558</v>
      </c>
      <c r="DU170" s="56" t="s">
        <v>558</v>
      </c>
      <c r="DV170" s="56" t="s">
        <v>558</v>
      </c>
      <c r="DW170" s="56" t="s">
        <v>558</v>
      </c>
      <c r="DX170" s="56" t="s">
        <v>558</v>
      </c>
      <c r="DY170" s="56" t="s">
        <v>558</v>
      </c>
      <c r="DZ170" s="56" t="s">
        <v>558</v>
      </c>
      <c r="EA170" s="56" t="s">
        <v>558</v>
      </c>
      <c r="EB170" s="56" t="s">
        <v>558</v>
      </c>
      <c r="EC170" s="56" t="s">
        <v>558</v>
      </c>
      <c r="ED170" s="56" t="s">
        <v>558</v>
      </c>
      <c r="EE170" s="56" t="s">
        <v>558</v>
      </c>
      <c r="EF170" s="56" t="s">
        <v>558</v>
      </c>
      <c r="EG170" s="56" t="s">
        <v>558</v>
      </c>
      <c r="EH170" s="56" t="s">
        <v>558</v>
      </c>
      <c r="EI170" s="56" t="s">
        <v>558</v>
      </c>
      <c r="EJ170" s="56" t="s">
        <v>558</v>
      </c>
      <c r="EK170" s="56" t="s">
        <v>558</v>
      </c>
      <c r="EL170" s="56" t="s">
        <v>558</v>
      </c>
      <c r="EM170" s="56" t="s">
        <v>558</v>
      </c>
      <c r="EN170" s="56" t="s">
        <v>558</v>
      </c>
      <c r="EO170" s="56" t="s">
        <v>558</v>
      </c>
      <c r="EP170" s="56" t="s">
        <v>558</v>
      </c>
      <c r="EQ170" s="56" t="s">
        <v>558</v>
      </c>
      <c r="ER170" s="56" t="s">
        <v>558</v>
      </c>
      <c r="ES170" s="56" t="s">
        <v>558</v>
      </c>
      <c r="ET170" s="56" t="s">
        <v>558</v>
      </c>
      <c r="EU170" s="56" t="s">
        <v>558</v>
      </c>
      <c r="EV170" s="56" t="s">
        <v>558</v>
      </c>
      <c r="EW170" s="56" t="s">
        <v>558</v>
      </c>
      <c r="EX170" s="56" t="s">
        <v>558</v>
      </c>
      <c r="EY170" s="56" t="s">
        <v>558</v>
      </c>
      <c r="EZ170" s="56" t="s">
        <v>558</v>
      </c>
      <c r="FA170" s="56" t="s">
        <v>558</v>
      </c>
      <c r="FB170" s="56" t="s">
        <v>558</v>
      </c>
      <c r="FC170" s="56" t="s">
        <v>558</v>
      </c>
      <c r="FD170" s="56" t="s">
        <v>558</v>
      </c>
      <c r="FE170" s="56" t="s">
        <v>558</v>
      </c>
      <c r="FF170" s="56" t="s">
        <v>558</v>
      </c>
      <c r="FG170" s="56" t="s">
        <v>558</v>
      </c>
      <c r="FH170" s="56" t="s">
        <v>558</v>
      </c>
      <c r="FI170" s="56" t="s">
        <v>558</v>
      </c>
      <c r="FJ170" s="56" t="s">
        <v>558</v>
      </c>
      <c r="FK170" s="56" t="s">
        <v>558</v>
      </c>
      <c r="FL170" s="56" t="s">
        <v>558</v>
      </c>
      <c r="FM170" s="56" t="s">
        <v>558</v>
      </c>
      <c r="FN170" s="56" t="s">
        <v>558</v>
      </c>
      <c r="FO170" s="56" t="s">
        <v>558</v>
      </c>
      <c r="FP170" s="56" t="s">
        <v>558</v>
      </c>
      <c r="FQ170" s="56" t="s">
        <v>558</v>
      </c>
      <c r="FR170" s="56" t="s">
        <v>558</v>
      </c>
      <c r="FS170" s="56" t="s">
        <v>558</v>
      </c>
      <c r="FT170" s="56" t="s">
        <v>558</v>
      </c>
      <c r="FU170" s="56" t="s">
        <v>558</v>
      </c>
      <c r="FV170" s="56" t="s">
        <v>558</v>
      </c>
      <c r="FW170" s="56" t="s">
        <v>558</v>
      </c>
      <c r="FX170" s="56" t="s">
        <v>558</v>
      </c>
      <c r="FY170" s="56" t="s">
        <v>558</v>
      </c>
      <c r="FZ170" s="56" t="s">
        <v>558</v>
      </c>
      <c r="GA170" s="56" t="s">
        <v>558</v>
      </c>
      <c r="GB170" s="56" t="s">
        <v>558</v>
      </c>
      <c r="GC170" s="56" t="s">
        <v>558</v>
      </c>
      <c r="GD170" s="56" t="s">
        <v>558</v>
      </c>
      <c r="GE170" s="56" t="s">
        <v>558</v>
      </c>
      <c r="GF170" s="56" t="s">
        <v>558</v>
      </c>
      <c r="GG170" s="56" t="s">
        <v>558</v>
      </c>
      <c r="GH170" s="56" t="s">
        <v>558</v>
      </c>
      <c r="GI170" s="56" t="s">
        <v>558</v>
      </c>
      <c r="GJ170" s="56" t="s">
        <v>558</v>
      </c>
      <c r="GK170" s="56" t="s">
        <v>558</v>
      </c>
      <c r="GL170" s="56" t="s">
        <v>558</v>
      </c>
      <c r="GM170" s="56" t="s">
        <v>558</v>
      </c>
      <c r="GN170" s="56" t="s">
        <v>558</v>
      </c>
      <c r="GO170" s="56" t="s">
        <v>558</v>
      </c>
      <c r="GP170" s="56" t="s">
        <v>558</v>
      </c>
      <c r="GQ170" s="56" t="s">
        <v>558</v>
      </c>
      <c r="GR170" s="56" t="s">
        <v>558</v>
      </c>
      <c r="GS170" s="56" t="s">
        <v>558</v>
      </c>
      <c r="GT170" s="56" t="s">
        <v>558</v>
      </c>
      <c r="GU170" s="56" t="s">
        <v>558</v>
      </c>
      <c r="GV170" s="56" t="s">
        <v>558</v>
      </c>
      <c r="GW170" s="56" t="s">
        <v>558</v>
      </c>
      <c r="GX170" s="56" t="s">
        <v>558</v>
      </c>
      <c r="GY170" s="56" t="s">
        <v>558</v>
      </c>
      <c r="GZ170" s="56" t="s">
        <v>558</v>
      </c>
      <c r="HA170" s="56" t="s">
        <v>558</v>
      </c>
      <c r="HB170" s="56" t="s">
        <v>558</v>
      </c>
      <c r="HD170" s="56" t="str">
        <f t="shared" si="6"/>
        <v>..</v>
      </c>
      <c r="HE170" s="56" t="str">
        <f t="shared" si="7"/>
        <v>..</v>
      </c>
      <c r="HF170" s="56" t="str">
        <f t="shared" si="8"/>
        <v>..</v>
      </c>
    </row>
    <row r="171" spans="1:214" ht="12.75" customHeight="1" x14ac:dyDescent="0.3">
      <c r="A171" s="56" t="s">
        <v>7158</v>
      </c>
      <c r="B171" s="56">
        <v>19</v>
      </c>
      <c r="C171" s="56" t="s">
        <v>7157</v>
      </c>
      <c r="D171" s="56" t="s">
        <v>7325</v>
      </c>
      <c r="E171" s="56" t="s">
        <v>1025</v>
      </c>
      <c r="F171" s="56" t="s">
        <v>907</v>
      </c>
      <c r="G171" s="56">
        <v>32</v>
      </c>
      <c r="H171" s="56">
        <v>0</v>
      </c>
      <c r="I171" s="56" t="s">
        <v>6841</v>
      </c>
      <c r="J171" s="56" t="s">
        <v>39</v>
      </c>
      <c r="L171" s="56" t="s">
        <v>530</v>
      </c>
      <c r="M171" s="56">
        <v>0</v>
      </c>
      <c r="N171" s="56">
        <v>0</v>
      </c>
      <c r="O171" s="56">
        <v>0</v>
      </c>
      <c r="P171" s="56">
        <v>3</v>
      </c>
      <c r="Q171" s="56">
        <v>0</v>
      </c>
      <c r="R171" s="56">
        <v>0</v>
      </c>
      <c r="S171" s="56">
        <v>10</v>
      </c>
      <c r="T171" s="56">
        <v>0</v>
      </c>
      <c r="U171" s="56">
        <v>0</v>
      </c>
      <c r="V171" s="56">
        <v>0</v>
      </c>
      <c r="W171" s="56">
        <v>0</v>
      </c>
      <c r="X171" s="56">
        <v>2</v>
      </c>
      <c r="Y171" s="56">
        <v>0</v>
      </c>
      <c r="Z171" s="56">
        <v>0</v>
      </c>
      <c r="AA171" s="56">
        <v>15</v>
      </c>
      <c r="AB171" s="56">
        <v>0</v>
      </c>
      <c r="AC171" s="56">
        <v>0</v>
      </c>
      <c r="AD171" s="56">
        <v>0</v>
      </c>
      <c r="AE171" s="56">
        <v>0</v>
      </c>
      <c r="AF171" s="56">
        <v>0</v>
      </c>
      <c r="AG171" s="56">
        <v>0</v>
      </c>
      <c r="AH171" s="56">
        <v>0</v>
      </c>
      <c r="AI171" s="56">
        <v>0</v>
      </c>
      <c r="AJ171" s="56">
        <v>0</v>
      </c>
      <c r="AK171" s="56">
        <v>0</v>
      </c>
      <c r="AL171" s="56">
        <v>0</v>
      </c>
      <c r="AM171" s="56">
        <v>0</v>
      </c>
      <c r="AN171" s="56">
        <v>0</v>
      </c>
      <c r="AO171" s="56">
        <v>0</v>
      </c>
      <c r="AP171" s="56">
        <v>0</v>
      </c>
      <c r="AQ171" s="56">
        <v>0</v>
      </c>
      <c r="AR171" s="56">
        <v>0</v>
      </c>
      <c r="AS171" s="56">
        <v>0</v>
      </c>
      <c r="AT171" s="56">
        <v>3</v>
      </c>
      <c r="AU171" s="56">
        <v>0</v>
      </c>
      <c r="AV171" s="56">
        <v>0</v>
      </c>
      <c r="AW171" s="56">
        <v>10</v>
      </c>
      <c r="AX171" s="56">
        <v>0</v>
      </c>
      <c r="AY171" s="56">
        <v>0</v>
      </c>
      <c r="AZ171" s="56">
        <v>0</v>
      </c>
      <c r="BA171" s="56">
        <v>0</v>
      </c>
      <c r="BB171" s="56">
        <v>2</v>
      </c>
      <c r="BC171" s="56">
        <v>0</v>
      </c>
      <c r="BD171" s="56">
        <v>0</v>
      </c>
      <c r="BE171" s="56">
        <v>15</v>
      </c>
      <c r="BF171" s="56">
        <v>1</v>
      </c>
      <c r="BG171" s="56">
        <v>0</v>
      </c>
      <c r="BH171" s="56">
        <v>1</v>
      </c>
      <c r="BI171" s="56">
        <v>0</v>
      </c>
      <c r="BJ171" s="56" t="s">
        <v>2870</v>
      </c>
      <c r="BK171" s="56">
        <v>52265</v>
      </c>
      <c r="BL171" s="56" t="s">
        <v>2869</v>
      </c>
      <c r="BM171" s="56">
        <v>155513</v>
      </c>
      <c r="BN171" s="56">
        <v>178</v>
      </c>
      <c r="BO171" s="56">
        <v>283040</v>
      </c>
      <c r="BP171" s="56">
        <v>62274</v>
      </c>
      <c r="BQ171" s="56">
        <v>15</v>
      </c>
      <c r="BR171" s="56" t="s">
        <v>558</v>
      </c>
      <c r="BS171" s="56">
        <v>504126</v>
      </c>
      <c r="BT171" s="56">
        <v>23614</v>
      </c>
      <c r="BU171" s="56">
        <v>104509</v>
      </c>
      <c r="BV171" s="56">
        <v>80570</v>
      </c>
      <c r="BW171" s="56">
        <v>117627</v>
      </c>
      <c r="BX171" s="56">
        <v>80844</v>
      </c>
      <c r="BY171" s="56">
        <v>383550</v>
      </c>
      <c r="BZ171" s="56">
        <v>27382</v>
      </c>
      <c r="CA171" s="56">
        <v>434546</v>
      </c>
      <c r="CB171" s="56">
        <v>84</v>
      </c>
      <c r="CC171" s="56">
        <v>11283</v>
      </c>
      <c r="CD171" s="56">
        <v>5509</v>
      </c>
      <c r="CE171" s="56">
        <v>5729</v>
      </c>
      <c r="CF171" s="56">
        <v>2273</v>
      </c>
      <c r="CG171" s="56">
        <v>24794</v>
      </c>
      <c r="CH171" s="56">
        <v>24878</v>
      </c>
      <c r="CI171" s="56">
        <v>0</v>
      </c>
      <c r="CJ171" s="56">
        <v>10371</v>
      </c>
      <c r="CK171" s="56">
        <v>1406</v>
      </c>
      <c r="CL171" s="56">
        <v>19106</v>
      </c>
      <c r="CM171" s="56">
        <v>30883</v>
      </c>
      <c r="CN171" s="56">
        <v>1052</v>
      </c>
      <c r="CO171" s="56">
        <v>31935</v>
      </c>
      <c r="CP171" s="56">
        <v>0</v>
      </c>
      <c r="CQ171" s="56">
        <v>891</v>
      </c>
      <c r="CR171" s="56">
        <v>4</v>
      </c>
      <c r="CS171" s="56">
        <v>585</v>
      </c>
      <c r="CT171" s="56">
        <v>1480</v>
      </c>
      <c r="CU171" s="56">
        <v>1480</v>
      </c>
      <c r="CV171" s="56">
        <v>16179</v>
      </c>
      <c r="CW171" s="56">
        <v>876</v>
      </c>
      <c r="CX171" s="56">
        <v>6521</v>
      </c>
      <c r="CY171" s="56">
        <v>0</v>
      </c>
      <c r="CZ171" s="56">
        <v>0</v>
      </c>
      <c r="DA171" s="56">
        <v>0</v>
      </c>
      <c r="DB171" s="56">
        <v>10</v>
      </c>
      <c r="DC171" s="56">
        <v>43</v>
      </c>
      <c r="DD171" s="56">
        <v>53</v>
      </c>
      <c r="DE171" s="56">
        <v>29</v>
      </c>
      <c r="DF171" s="56">
        <v>1334</v>
      </c>
      <c r="DG171" s="56">
        <v>256728</v>
      </c>
      <c r="DH171" s="56">
        <v>51387</v>
      </c>
      <c r="DI171" s="56">
        <v>79317</v>
      </c>
      <c r="DJ171" s="56">
        <v>27149</v>
      </c>
      <c r="DK171" s="56">
        <v>414581</v>
      </c>
      <c r="DL171" s="56">
        <v>19675</v>
      </c>
      <c r="DM171" s="56">
        <v>767</v>
      </c>
      <c r="DN171" s="56">
        <v>1835</v>
      </c>
      <c r="DO171" s="56">
        <v>22277</v>
      </c>
      <c r="DP171" s="56">
        <v>6887</v>
      </c>
      <c r="DQ171" s="56">
        <v>15260</v>
      </c>
      <c r="DR171" s="56">
        <v>7949</v>
      </c>
      <c r="DS171" s="56">
        <v>0</v>
      </c>
      <c r="DT171" s="56">
        <v>0</v>
      </c>
      <c r="DU171" s="56">
        <v>0</v>
      </c>
      <c r="DV171" s="56">
        <v>24040</v>
      </c>
      <c r="DW171" s="56">
        <v>777</v>
      </c>
      <c r="DX171" s="56">
        <v>64</v>
      </c>
      <c r="DY171" s="56">
        <v>72</v>
      </c>
      <c r="DZ171" s="56">
        <v>77.2</v>
      </c>
      <c r="EA171" s="56">
        <v>29270</v>
      </c>
      <c r="EB171" s="56">
        <v>777</v>
      </c>
      <c r="EC171" s="56" t="s">
        <v>778</v>
      </c>
      <c r="ED171" s="56">
        <v>13948</v>
      </c>
      <c r="EE171" s="56">
        <v>404</v>
      </c>
      <c r="EF171" s="56">
        <v>757922</v>
      </c>
      <c r="EG171" s="56">
        <v>0</v>
      </c>
      <c r="EH171" s="56" t="s">
        <v>56</v>
      </c>
      <c r="EI171" s="56">
        <v>13</v>
      </c>
      <c r="EJ171" s="56">
        <v>114966</v>
      </c>
      <c r="EK171" s="56">
        <v>2062</v>
      </c>
      <c r="EL171" s="56">
        <v>2718</v>
      </c>
      <c r="EM171" s="56">
        <v>1646994</v>
      </c>
      <c r="EN171" s="56">
        <v>270460</v>
      </c>
      <c r="EO171" s="56">
        <v>7810</v>
      </c>
      <c r="EP171" s="56">
        <v>143918</v>
      </c>
      <c r="EQ171" s="56">
        <v>55806</v>
      </c>
      <c r="ER171" s="56">
        <v>30222</v>
      </c>
      <c r="ES171" s="56">
        <v>6430</v>
      </c>
      <c r="ET171" s="56">
        <v>7507</v>
      </c>
      <c r="EU171" s="56">
        <v>34979</v>
      </c>
      <c r="EV171" s="56">
        <v>2811</v>
      </c>
      <c r="EW171" s="56">
        <v>8156</v>
      </c>
      <c r="EX171" s="56">
        <v>4000</v>
      </c>
      <c r="EY171" s="56">
        <v>1563</v>
      </c>
      <c r="EZ171" s="56">
        <v>4000</v>
      </c>
      <c r="FA171" s="56">
        <v>0</v>
      </c>
      <c r="FB171" s="56">
        <v>0</v>
      </c>
      <c r="FC171" s="56">
        <v>0</v>
      </c>
      <c r="FD171" s="56">
        <v>12055</v>
      </c>
      <c r="FE171" s="56">
        <v>4978</v>
      </c>
      <c r="FF171" s="56">
        <v>0</v>
      </c>
      <c r="FG171" s="56">
        <v>324235</v>
      </c>
      <c r="FH171" s="56">
        <v>29027</v>
      </c>
      <c r="FI171" s="56">
        <v>0</v>
      </c>
      <c r="FJ171" s="56">
        <v>23792</v>
      </c>
      <c r="FK171" s="56">
        <v>0</v>
      </c>
      <c r="FL171" s="56">
        <v>37269</v>
      </c>
      <c r="FM171" s="56">
        <v>2331777</v>
      </c>
      <c r="FN171" s="56">
        <v>12172</v>
      </c>
      <c r="FO171" s="56">
        <v>0</v>
      </c>
      <c r="FP171" s="56">
        <v>2110</v>
      </c>
      <c r="FQ171" s="56">
        <v>2998</v>
      </c>
      <c r="FR171" s="56">
        <v>0</v>
      </c>
      <c r="FS171" s="56">
        <v>5675</v>
      </c>
      <c r="FT171" s="56">
        <v>0</v>
      </c>
      <c r="FU171" s="56">
        <v>40964</v>
      </c>
      <c r="FV171" s="56">
        <v>210</v>
      </c>
      <c r="FW171" s="56">
        <v>64129</v>
      </c>
      <c r="FX171" s="56">
        <v>2267648</v>
      </c>
      <c r="FY171" s="56" t="s">
        <v>558</v>
      </c>
      <c r="FZ171" s="56">
        <v>1649150</v>
      </c>
      <c r="GA171" s="56">
        <v>249370</v>
      </c>
      <c r="GB171" s="56">
        <v>357830</v>
      </c>
      <c r="GC171" s="56">
        <v>105740</v>
      </c>
      <c r="GD171" s="56">
        <v>2362090</v>
      </c>
      <c r="GE171" s="56">
        <v>89730</v>
      </c>
      <c r="GF171" s="56">
        <v>2272360</v>
      </c>
      <c r="GG171" s="56" t="s">
        <v>558</v>
      </c>
      <c r="GH171" s="56">
        <v>0</v>
      </c>
      <c r="GI171" s="56">
        <v>191642</v>
      </c>
      <c r="GJ171" s="56">
        <v>0</v>
      </c>
      <c r="GK171" s="56">
        <v>0</v>
      </c>
      <c r="GL171" s="56">
        <v>0</v>
      </c>
      <c r="GM171" s="56">
        <v>0</v>
      </c>
      <c r="GN171" s="56">
        <v>191642</v>
      </c>
      <c r="GO171" s="56" t="s">
        <v>7619</v>
      </c>
      <c r="GP171" s="56" t="s">
        <v>558</v>
      </c>
      <c r="GQ171" s="56" t="s">
        <v>558</v>
      </c>
      <c r="GR171" s="56" t="s">
        <v>7620</v>
      </c>
      <c r="GS171" s="56" t="s">
        <v>558</v>
      </c>
      <c r="GT171" s="56" t="s">
        <v>558</v>
      </c>
      <c r="GU171" s="56" t="s">
        <v>558</v>
      </c>
      <c r="GV171" s="56" t="s">
        <v>7621</v>
      </c>
      <c r="GW171" s="56">
        <v>15</v>
      </c>
      <c r="GX171" s="56">
        <v>0</v>
      </c>
      <c r="GY171" s="56">
        <v>15</v>
      </c>
      <c r="GZ171" s="56">
        <v>0</v>
      </c>
      <c r="HA171" s="56">
        <v>0</v>
      </c>
      <c r="HB171" s="56">
        <v>0</v>
      </c>
      <c r="HD171" s="56">
        <f t="shared" si="6"/>
        <v>31935</v>
      </c>
      <c r="HE171" s="56">
        <f t="shared" si="7"/>
        <v>1480</v>
      </c>
      <c r="HF171" s="56">
        <f t="shared" si="8"/>
        <v>22277</v>
      </c>
    </row>
    <row r="172" spans="1:214" ht="12.75" customHeight="1" x14ac:dyDescent="0.3">
      <c r="A172" s="56" t="s">
        <v>7158</v>
      </c>
      <c r="B172" s="56">
        <v>20</v>
      </c>
      <c r="C172" s="56" t="s">
        <v>7157</v>
      </c>
      <c r="D172" s="56" t="s">
        <v>7326</v>
      </c>
      <c r="E172" s="56" t="s">
        <v>2832</v>
      </c>
      <c r="F172" s="56" t="s">
        <v>907</v>
      </c>
      <c r="G172" s="56">
        <v>32</v>
      </c>
      <c r="H172" s="56">
        <v>0</v>
      </c>
      <c r="I172" s="56" t="s">
        <v>6841</v>
      </c>
      <c r="J172" s="56" t="s">
        <v>39</v>
      </c>
      <c r="L172" s="56" t="s">
        <v>531</v>
      </c>
      <c r="M172" s="56" t="s">
        <v>558</v>
      </c>
      <c r="N172" s="56" t="s">
        <v>558</v>
      </c>
      <c r="O172" s="56" t="s">
        <v>558</v>
      </c>
      <c r="P172" s="56" t="s">
        <v>558</v>
      </c>
      <c r="Q172" s="56" t="s">
        <v>558</v>
      </c>
      <c r="R172" s="56" t="s">
        <v>558</v>
      </c>
      <c r="S172" s="56" t="s">
        <v>558</v>
      </c>
      <c r="T172" s="56" t="s">
        <v>558</v>
      </c>
      <c r="U172" s="56" t="s">
        <v>558</v>
      </c>
      <c r="V172" s="56" t="s">
        <v>558</v>
      </c>
      <c r="W172" s="56" t="s">
        <v>558</v>
      </c>
      <c r="X172" s="56" t="s">
        <v>558</v>
      </c>
      <c r="Y172" s="56" t="s">
        <v>558</v>
      </c>
      <c r="Z172" s="56" t="s">
        <v>558</v>
      </c>
      <c r="AA172" s="56" t="s">
        <v>558</v>
      </c>
      <c r="AB172" s="56" t="s">
        <v>558</v>
      </c>
      <c r="AC172" s="56" t="s">
        <v>558</v>
      </c>
      <c r="AD172" s="56" t="s">
        <v>558</v>
      </c>
      <c r="AE172" s="56" t="s">
        <v>558</v>
      </c>
      <c r="AF172" s="56" t="s">
        <v>558</v>
      </c>
      <c r="AG172" s="56" t="s">
        <v>558</v>
      </c>
      <c r="AH172" s="56" t="s">
        <v>558</v>
      </c>
      <c r="AI172" s="56" t="s">
        <v>558</v>
      </c>
      <c r="AJ172" s="56" t="s">
        <v>558</v>
      </c>
      <c r="AK172" s="56" t="s">
        <v>558</v>
      </c>
      <c r="AL172" s="56" t="s">
        <v>558</v>
      </c>
      <c r="AM172" s="56" t="s">
        <v>558</v>
      </c>
      <c r="AN172" s="56" t="s">
        <v>558</v>
      </c>
      <c r="AO172" s="56" t="s">
        <v>558</v>
      </c>
      <c r="AP172" s="56" t="s">
        <v>558</v>
      </c>
      <c r="AQ172" s="56" t="s">
        <v>558</v>
      </c>
      <c r="AR172" s="56" t="s">
        <v>558</v>
      </c>
      <c r="AS172" s="56" t="s">
        <v>558</v>
      </c>
      <c r="AT172" s="56" t="s">
        <v>558</v>
      </c>
      <c r="AU172" s="56" t="s">
        <v>558</v>
      </c>
      <c r="AV172" s="56" t="s">
        <v>558</v>
      </c>
      <c r="AW172" s="56" t="s">
        <v>558</v>
      </c>
      <c r="AX172" s="56" t="s">
        <v>558</v>
      </c>
      <c r="AY172" s="56" t="s">
        <v>558</v>
      </c>
      <c r="AZ172" s="56" t="s">
        <v>558</v>
      </c>
      <c r="BA172" s="56" t="s">
        <v>558</v>
      </c>
      <c r="BB172" s="56" t="s">
        <v>558</v>
      </c>
      <c r="BC172" s="56" t="s">
        <v>558</v>
      </c>
      <c r="BD172" s="56" t="s">
        <v>558</v>
      </c>
      <c r="BE172" s="56" t="s">
        <v>558</v>
      </c>
      <c r="BF172" s="56" t="s">
        <v>558</v>
      </c>
      <c r="BG172" s="56" t="s">
        <v>558</v>
      </c>
      <c r="BH172" s="56" t="s">
        <v>558</v>
      </c>
      <c r="BI172" s="56" t="s">
        <v>558</v>
      </c>
      <c r="BJ172" s="56" t="s">
        <v>558</v>
      </c>
      <c r="BK172" s="56" t="s">
        <v>558</v>
      </c>
      <c r="BL172" s="56" t="s">
        <v>558</v>
      </c>
      <c r="BM172" s="56" t="s">
        <v>558</v>
      </c>
      <c r="BN172" s="56" t="s">
        <v>558</v>
      </c>
      <c r="BO172" s="56" t="s">
        <v>558</v>
      </c>
      <c r="BP172" s="56" t="s">
        <v>558</v>
      </c>
      <c r="BQ172" s="56" t="s">
        <v>558</v>
      </c>
      <c r="BR172" s="56" t="s">
        <v>558</v>
      </c>
      <c r="BS172" s="56" t="s">
        <v>558</v>
      </c>
      <c r="BT172" s="56" t="s">
        <v>558</v>
      </c>
      <c r="BU172" s="56" t="s">
        <v>558</v>
      </c>
      <c r="BV172" s="56" t="s">
        <v>558</v>
      </c>
      <c r="BW172" s="56" t="s">
        <v>558</v>
      </c>
      <c r="BX172" s="56" t="s">
        <v>558</v>
      </c>
      <c r="BY172" s="56" t="s">
        <v>558</v>
      </c>
      <c r="BZ172" s="56" t="s">
        <v>558</v>
      </c>
      <c r="CA172" s="56" t="s">
        <v>558</v>
      </c>
      <c r="CB172" s="56" t="s">
        <v>558</v>
      </c>
      <c r="CC172" s="56" t="s">
        <v>558</v>
      </c>
      <c r="CD172" s="56" t="s">
        <v>558</v>
      </c>
      <c r="CE172" s="56" t="s">
        <v>558</v>
      </c>
      <c r="CF172" s="56" t="s">
        <v>558</v>
      </c>
      <c r="CG172" s="56" t="s">
        <v>558</v>
      </c>
      <c r="CH172" s="56" t="s">
        <v>558</v>
      </c>
      <c r="CI172" s="56" t="s">
        <v>558</v>
      </c>
      <c r="CJ172" s="56" t="s">
        <v>558</v>
      </c>
      <c r="CK172" s="56" t="s">
        <v>558</v>
      </c>
      <c r="CL172" s="56" t="s">
        <v>558</v>
      </c>
      <c r="CM172" s="56" t="s">
        <v>558</v>
      </c>
      <c r="CN172" s="56" t="s">
        <v>558</v>
      </c>
      <c r="CO172" s="56" t="s">
        <v>558</v>
      </c>
      <c r="CP172" s="56" t="s">
        <v>558</v>
      </c>
      <c r="CQ172" s="56" t="s">
        <v>558</v>
      </c>
      <c r="CR172" s="56" t="s">
        <v>558</v>
      </c>
      <c r="CS172" s="56" t="s">
        <v>558</v>
      </c>
      <c r="CT172" s="56" t="s">
        <v>558</v>
      </c>
      <c r="CU172" s="56" t="s">
        <v>558</v>
      </c>
      <c r="CV172" s="56" t="s">
        <v>558</v>
      </c>
      <c r="CW172" s="56" t="s">
        <v>558</v>
      </c>
      <c r="CX172" s="56" t="s">
        <v>558</v>
      </c>
      <c r="CY172" s="56" t="s">
        <v>558</v>
      </c>
      <c r="CZ172" s="56" t="s">
        <v>558</v>
      </c>
      <c r="DA172" s="56" t="s">
        <v>558</v>
      </c>
      <c r="DB172" s="56" t="s">
        <v>558</v>
      </c>
      <c r="DC172" s="56" t="s">
        <v>558</v>
      </c>
      <c r="DD172" s="56" t="s">
        <v>558</v>
      </c>
      <c r="DE172" s="56" t="s">
        <v>558</v>
      </c>
      <c r="DF172" s="56" t="s">
        <v>558</v>
      </c>
      <c r="DG172" s="56" t="s">
        <v>558</v>
      </c>
      <c r="DH172" s="56" t="s">
        <v>558</v>
      </c>
      <c r="DI172" s="56" t="s">
        <v>558</v>
      </c>
      <c r="DJ172" s="56" t="s">
        <v>558</v>
      </c>
      <c r="DK172" s="56" t="s">
        <v>558</v>
      </c>
      <c r="DL172" s="56" t="s">
        <v>558</v>
      </c>
      <c r="DM172" s="56" t="s">
        <v>558</v>
      </c>
      <c r="DN172" s="56" t="s">
        <v>558</v>
      </c>
      <c r="DO172" s="56" t="s">
        <v>558</v>
      </c>
      <c r="DP172" s="56" t="s">
        <v>558</v>
      </c>
      <c r="DQ172" s="56" t="s">
        <v>558</v>
      </c>
      <c r="DR172" s="56" t="s">
        <v>558</v>
      </c>
      <c r="DS172" s="56" t="s">
        <v>558</v>
      </c>
      <c r="DT172" s="56" t="s">
        <v>558</v>
      </c>
      <c r="DU172" s="56" t="s">
        <v>558</v>
      </c>
      <c r="DV172" s="56" t="s">
        <v>558</v>
      </c>
      <c r="DW172" s="56" t="s">
        <v>558</v>
      </c>
      <c r="DX172" s="56" t="s">
        <v>558</v>
      </c>
      <c r="DY172" s="56" t="s">
        <v>558</v>
      </c>
      <c r="DZ172" s="56" t="s">
        <v>558</v>
      </c>
      <c r="EA172" s="56" t="s">
        <v>558</v>
      </c>
      <c r="EB172" s="56" t="s">
        <v>558</v>
      </c>
      <c r="EC172" s="56" t="s">
        <v>558</v>
      </c>
      <c r="ED172" s="56" t="s">
        <v>558</v>
      </c>
      <c r="EE172" s="56" t="s">
        <v>558</v>
      </c>
      <c r="EF172" s="56" t="s">
        <v>558</v>
      </c>
      <c r="EG172" s="56" t="s">
        <v>558</v>
      </c>
      <c r="EH172" s="56" t="s">
        <v>558</v>
      </c>
      <c r="EI172" s="56" t="s">
        <v>558</v>
      </c>
      <c r="EJ172" s="56" t="s">
        <v>558</v>
      </c>
      <c r="EK172" s="56" t="s">
        <v>558</v>
      </c>
      <c r="EL172" s="56" t="s">
        <v>558</v>
      </c>
      <c r="EM172" s="56" t="s">
        <v>558</v>
      </c>
      <c r="EN172" s="56" t="s">
        <v>558</v>
      </c>
      <c r="EO172" s="56" t="s">
        <v>558</v>
      </c>
      <c r="EP172" s="56" t="s">
        <v>558</v>
      </c>
      <c r="EQ172" s="56" t="s">
        <v>558</v>
      </c>
      <c r="ER172" s="56" t="s">
        <v>558</v>
      </c>
      <c r="ES172" s="56" t="s">
        <v>558</v>
      </c>
      <c r="ET172" s="56" t="s">
        <v>558</v>
      </c>
      <c r="EU172" s="56" t="s">
        <v>558</v>
      </c>
      <c r="EV172" s="56" t="s">
        <v>558</v>
      </c>
      <c r="EW172" s="56" t="s">
        <v>558</v>
      </c>
      <c r="EX172" s="56" t="s">
        <v>558</v>
      </c>
      <c r="EY172" s="56" t="s">
        <v>558</v>
      </c>
      <c r="EZ172" s="56" t="s">
        <v>558</v>
      </c>
      <c r="FA172" s="56" t="s">
        <v>558</v>
      </c>
      <c r="FB172" s="56" t="s">
        <v>558</v>
      </c>
      <c r="FC172" s="56" t="s">
        <v>558</v>
      </c>
      <c r="FD172" s="56" t="s">
        <v>558</v>
      </c>
      <c r="FE172" s="56" t="s">
        <v>558</v>
      </c>
      <c r="FF172" s="56" t="s">
        <v>558</v>
      </c>
      <c r="FG172" s="56" t="s">
        <v>558</v>
      </c>
      <c r="FH172" s="56" t="s">
        <v>558</v>
      </c>
      <c r="FI172" s="56" t="s">
        <v>558</v>
      </c>
      <c r="FJ172" s="56" t="s">
        <v>558</v>
      </c>
      <c r="FK172" s="56" t="s">
        <v>558</v>
      </c>
      <c r="FL172" s="56" t="s">
        <v>558</v>
      </c>
      <c r="FM172" s="56" t="s">
        <v>558</v>
      </c>
      <c r="FN172" s="56" t="s">
        <v>558</v>
      </c>
      <c r="FO172" s="56" t="s">
        <v>558</v>
      </c>
      <c r="FP172" s="56" t="s">
        <v>558</v>
      </c>
      <c r="FQ172" s="56" t="s">
        <v>558</v>
      </c>
      <c r="FR172" s="56" t="s">
        <v>558</v>
      </c>
      <c r="FS172" s="56" t="s">
        <v>558</v>
      </c>
      <c r="FT172" s="56" t="s">
        <v>558</v>
      </c>
      <c r="FU172" s="56" t="s">
        <v>558</v>
      </c>
      <c r="FV172" s="56" t="s">
        <v>558</v>
      </c>
      <c r="FW172" s="56" t="s">
        <v>558</v>
      </c>
      <c r="FX172" s="56" t="s">
        <v>558</v>
      </c>
      <c r="FY172" s="56" t="s">
        <v>558</v>
      </c>
      <c r="FZ172" s="56" t="s">
        <v>558</v>
      </c>
      <c r="GA172" s="56" t="s">
        <v>558</v>
      </c>
      <c r="GB172" s="56" t="s">
        <v>558</v>
      </c>
      <c r="GC172" s="56" t="s">
        <v>558</v>
      </c>
      <c r="GD172" s="56" t="s">
        <v>558</v>
      </c>
      <c r="GE172" s="56" t="s">
        <v>558</v>
      </c>
      <c r="GF172" s="56" t="s">
        <v>558</v>
      </c>
      <c r="GG172" s="56" t="s">
        <v>558</v>
      </c>
      <c r="GH172" s="56" t="s">
        <v>558</v>
      </c>
      <c r="GI172" s="56" t="s">
        <v>558</v>
      </c>
      <c r="GJ172" s="56" t="s">
        <v>558</v>
      </c>
      <c r="GK172" s="56" t="s">
        <v>558</v>
      </c>
      <c r="GL172" s="56" t="s">
        <v>558</v>
      </c>
      <c r="GM172" s="56" t="s">
        <v>558</v>
      </c>
      <c r="GN172" s="56" t="s">
        <v>558</v>
      </c>
      <c r="GO172" s="56" t="s">
        <v>558</v>
      </c>
      <c r="GP172" s="56" t="s">
        <v>558</v>
      </c>
      <c r="GQ172" s="56" t="s">
        <v>558</v>
      </c>
      <c r="GR172" s="56" t="s">
        <v>558</v>
      </c>
      <c r="GS172" s="56" t="s">
        <v>558</v>
      </c>
      <c r="GT172" s="56" t="s">
        <v>558</v>
      </c>
      <c r="GU172" s="56" t="s">
        <v>558</v>
      </c>
      <c r="GV172" s="56" t="s">
        <v>558</v>
      </c>
      <c r="GW172" s="56" t="s">
        <v>558</v>
      </c>
      <c r="GX172" s="56" t="s">
        <v>558</v>
      </c>
      <c r="GY172" s="56" t="s">
        <v>558</v>
      </c>
      <c r="GZ172" s="56" t="s">
        <v>558</v>
      </c>
      <c r="HA172" s="56" t="s">
        <v>558</v>
      </c>
      <c r="HB172" s="56" t="s">
        <v>558</v>
      </c>
      <c r="HD172" s="56" t="str">
        <f t="shared" si="6"/>
        <v>..</v>
      </c>
      <c r="HE172" s="56" t="str">
        <f t="shared" si="7"/>
        <v>..</v>
      </c>
      <c r="HF172" s="56" t="str">
        <f t="shared" si="8"/>
        <v>..</v>
      </c>
    </row>
    <row r="173" spans="1:214" ht="12.75" customHeight="1" x14ac:dyDescent="0.3">
      <c r="A173" s="56" t="s">
        <v>7158</v>
      </c>
      <c r="B173" s="56">
        <v>21</v>
      </c>
      <c r="C173" s="56" t="s">
        <v>7157</v>
      </c>
      <c r="D173" s="56" t="s">
        <v>7327</v>
      </c>
      <c r="E173" s="56" t="s">
        <v>2833</v>
      </c>
      <c r="F173" s="56" t="s">
        <v>907</v>
      </c>
      <c r="G173" s="56">
        <v>53</v>
      </c>
      <c r="H173" s="56">
        <v>0</v>
      </c>
      <c r="I173" s="56" t="s">
        <v>6841</v>
      </c>
      <c r="J173" s="56" t="s">
        <v>39</v>
      </c>
      <c r="L173" s="56" t="s">
        <v>222</v>
      </c>
      <c r="M173" s="56">
        <v>0</v>
      </c>
      <c r="N173" s="56">
        <v>0</v>
      </c>
      <c r="O173" s="56">
        <v>0</v>
      </c>
      <c r="P173" s="56">
        <v>0</v>
      </c>
      <c r="Q173" s="56">
        <v>3</v>
      </c>
      <c r="R173" s="56">
        <v>0</v>
      </c>
      <c r="S173" s="56">
        <v>0</v>
      </c>
      <c r="T173" s="56">
        <v>0</v>
      </c>
      <c r="U173" s="56">
        <v>0</v>
      </c>
      <c r="V173" s="56">
        <v>0</v>
      </c>
      <c r="W173" s="56">
        <v>0</v>
      </c>
      <c r="X173" s="56">
        <v>1</v>
      </c>
      <c r="Y173" s="56">
        <v>0</v>
      </c>
      <c r="Z173" s="56">
        <v>0</v>
      </c>
      <c r="AA173" s="56">
        <v>4</v>
      </c>
      <c r="AB173" s="56">
        <v>0</v>
      </c>
      <c r="AC173" s="56">
        <v>0</v>
      </c>
      <c r="AD173" s="56">
        <v>0</v>
      </c>
      <c r="AE173" s="56">
        <v>0</v>
      </c>
      <c r="AF173" s="56">
        <v>0</v>
      </c>
      <c r="AG173" s="56">
        <v>0</v>
      </c>
      <c r="AH173" s="56">
        <v>0</v>
      </c>
      <c r="AI173" s="56">
        <v>0</v>
      </c>
      <c r="AJ173" s="56">
        <v>0</v>
      </c>
      <c r="AK173" s="56">
        <v>0</v>
      </c>
      <c r="AL173" s="56">
        <v>0</v>
      </c>
      <c r="AM173" s="56">
        <v>0</v>
      </c>
      <c r="AN173" s="56">
        <v>0</v>
      </c>
      <c r="AO173" s="56">
        <v>0</v>
      </c>
      <c r="AP173" s="56">
        <v>0</v>
      </c>
      <c r="AQ173" s="56">
        <v>0</v>
      </c>
      <c r="AR173" s="56">
        <v>0</v>
      </c>
      <c r="AS173" s="56">
        <v>0</v>
      </c>
      <c r="AT173" s="56">
        <v>0</v>
      </c>
      <c r="AU173" s="56">
        <v>3</v>
      </c>
      <c r="AV173" s="56">
        <v>0</v>
      </c>
      <c r="AW173" s="56">
        <v>0</v>
      </c>
      <c r="AX173" s="56">
        <v>0</v>
      </c>
      <c r="AY173" s="56">
        <v>0</v>
      </c>
      <c r="AZ173" s="56">
        <v>0</v>
      </c>
      <c r="BA173" s="56">
        <v>0</v>
      </c>
      <c r="BB173" s="56">
        <v>1</v>
      </c>
      <c r="BC173" s="56">
        <v>0</v>
      </c>
      <c r="BD173" s="56">
        <v>0</v>
      </c>
      <c r="BE173" s="56">
        <v>4</v>
      </c>
      <c r="BF173" s="56">
        <v>1</v>
      </c>
      <c r="BG173" s="56">
        <v>0</v>
      </c>
      <c r="BH173" s="56">
        <v>0</v>
      </c>
      <c r="BI173" s="56">
        <v>0</v>
      </c>
      <c r="BJ173" s="56" t="s">
        <v>3657</v>
      </c>
      <c r="BK173" s="56">
        <v>174937</v>
      </c>
      <c r="BL173" s="56" t="s">
        <v>3657</v>
      </c>
      <c r="BM173" s="56">
        <v>222006</v>
      </c>
      <c r="BN173" s="56">
        <v>77</v>
      </c>
      <c r="BO173" s="56">
        <v>119198</v>
      </c>
      <c r="BP173" s="56">
        <v>29679</v>
      </c>
      <c r="BQ173" s="56">
        <v>3</v>
      </c>
      <c r="BR173" s="56" t="s">
        <v>558</v>
      </c>
      <c r="BS173" s="56">
        <v>109623</v>
      </c>
      <c r="BT173" s="56">
        <v>4110</v>
      </c>
      <c r="BU173" s="56">
        <v>36999</v>
      </c>
      <c r="BV173" s="56">
        <v>30326</v>
      </c>
      <c r="BW173" s="56">
        <v>32107</v>
      </c>
      <c r="BX173" s="56">
        <v>10743</v>
      </c>
      <c r="BY173" s="56">
        <v>110175</v>
      </c>
      <c r="BZ173" s="56">
        <v>4717</v>
      </c>
      <c r="CA173" s="56">
        <v>119002</v>
      </c>
      <c r="CB173" s="56">
        <v>55</v>
      </c>
      <c r="CC173" s="56">
        <v>3790</v>
      </c>
      <c r="CD173" s="56">
        <v>2471</v>
      </c>
      <c r="CE173" s="56">
        <v>2880</v>
      </c>
      <c r="CF173" s="56">
        <v>883</v>
      </c>
      <c r="CG173" s="56">
        <v>10024</v>
      </c>
      <c r="CH173" s="56">
        <v>10079</v>
      </c>
      <c r="CI173" s="56">
        <v>0</v>
      </c>
      <c r="CJ173" s="56">
        <v>3056</v>
      </c>
      <c r="CK173" s="56">
        <v>597</v>
      </c>
      <c r="CL173" s="56">
        <v>4335</v>
      </c>
      <c r="CM173" s="56">
        <v>7988</v>
      </c>
      <c r="CN173" s="56">
        <v>888</v>
      </c>
      <c r="CO173" s="56">
        <v>8876</v>
      </c>
      <c r="CP173" s="56">
        <v>0</v>
      </c>
      <c r="CQ173" s="56">
        <v>312</v>
      </c>
      <c r="CR173" s="56">
        <v>36</v>
      </c>
      <c r="CS173" s="56">
        <v>476</v>
      </c>
      <c r="CT173" s="56">
        <v>824</v>
      </c>
      <c r="CU173" s="56">
        <v>824</v>
      </c>
      <c r="CV173" s="56">
        <v>42436</v>
      </c>
      <c r="CW173" s="56">
        <v>24292</v>
      </c>
      <c r="CX173" s="56">
        <v>8828</v>
      </c>
      <c r="CY173" s="56">
        <v>0</v>
      </c>
      <c r="CZ173" s="56">
        <v>0</v>
      </c>
      <c r="DA173" s="56">
        <v>0</v>
      </c>
      <c r="DB173" s="56">
        <v>5.7</v>
      </c>
      <c r="DC173" s="56">
        <v>13.7</v>
      </c>
      <c r="DD173" s="56">
        <v>19.399999999999999</v>
      </c>
      <c r="DE173" s="56">
        <v>7</v>
      </c>
      <c r="DF173" s="56">
        <v>300</v>
      </c>
      <c r="DG173" s="56">
        <v>124983</v>
      </c>
      <c r="DH173" s="56">
        <v>46820</v>
      </c>
      <c r="DI173" s="56">
        <v>61181</v>
      </c>
      <c r="DJ173" s="56">
        <v>11937</v>
      </c>
      <c r="DK173" s="56">
        <v>244921</v>
      </c>
      <c r="DL173" s="56">
        <v>5796</v>
      </c>
      <c r="DM173" s="56">
        <v>402</v>
      </c>
      <c r="DN173" s="56">
        <v>1975</v>
      </c>
      <c r="DO173" s="56">
        <v>8173</v>
      </c>
      <c r="DP173" s="56">
        <v>6891</v>
      </c>
      <c r="DQ173" s="56">
        <v>8042</v>
      </c>
      <c r="DR173" s="56">
        <v>3924</v>
      </c>
      <c r="DS173" s="56">
        <v>0</v>
      </c>
      <c r="DT173" s="56">
        <v>0</v>
      </c>
      <c r="DU173" s="56">
        <v>0</v>
      </c>
      <c r="DV173" s="56">
        <v>19661</v>
      </c>
      <c r="DW173" s="56">
        <v>6061</v>
      </c>
      <c r="DX173" s="56">
        <v>72</v>
      </c>
      <c r="DY173" s="56">
        <v>83</v>
      </c>
      <c r="DZ173" s="56">
        <v>100</v>
      </c>
      <c r="EA173" s="56">
        <v>251860</v>
      </c>
      <c r="EB173" s="56">
        <v>1961</v>
      </c>
      <c r="EC173" s="56" t="s">
        <v>56</v>
      </c>
      <c r="ED173" s="56">
        <v>9299</v>
      </c>
      <c r="EE173" s="56">
        <v>88</v>
      </c>
      <c r="EF173" s="56">
        <v>324027</v>
      </c>
      <c r="EG173" s="56">
        <v>0</v>
      </c>
      <c r="EH173" s="56" t="s">
        <v>56</v>
      </c>
      <c r="EI173" s="56">
        <v>3</v>
      </c>
      <c r="EJ173" s="56">
        <v>44500</v>
      </c>
      <c r="EK173" s="56">
        <v>25</v>
      </c>
      <c r="EL173" s="56">
        <v>55</v>
      </c>
      <c r="EM173" s="56">
        <v>849082</v>
      </c>
      <c r="EN173" s="56">
        <v>125990</v>
      </c>
      <c r="EO173" s="56">
        <v>2105</v>
      </c>
      <c r="EP173" s="56">
        <v>28373</v>
      </c>
      <c r="EQ173" s="56">
        <v>24237</v>
      </c>
      <c r="ER173" s="56">
        <v>14184</v>
      </c>
      <c r="ES173" s="56">
        <v>5151</v>
      </c>
      <c r="ET173" s="56">
        <v>3994</v>
      </c>
      <c r="EU173" s="56">
        <v>13983</v>
      </c>
      <c r="EV173" s="56">
        <v>763</v>
      </c>
      <c r="EW173" s="56">
        <v>0</v>
      </c>
      <c r="EX173" s="56">
        <v>1200</v>
      </c>
      <c r="EY173" s="56">
        <v>936</v>
      </c>
      <c r="EZ173" s="56">
        <v>1200</v>
      </c>
      <c r="FA173" s="56">
        <v>0</v>
      </c>
      <c r="FB173" s="56">
        <v>0</v>
      </c>
      <c r="FC173" s="56">
        <v>0</v>
      </c>
      <c r="FD173" s="56">
        <v>2332</v>
      </c>
      <c r="FE173" s="56">
        <v>3237</v>
      </c>
      <c r="FF173" s="56">
        <v>0</v>
      </c>
      <c r="FG173" s="56">
        <v>101695</v>
      </c>
      <c r="FH173" s="56">
        <v>96139</v>
      </c>
      <c r="FI173" s="56">
        <v>16981</v>
      </c>
      <c r="FJ173" s="56">
        <v>3187</v>
      </c>
      <c r="FK173" s="56">
        <v>0</v>
      </c>
      <c r="FL173" s="56">
        <v>0</v>
      </c>
      <c r="FM173" s="56">
        <v>1193074</v>
      </c>
      <c r="FN173" s="56">
        <v>5242</v>
      </c>
      <c r="FO173" s="56">
        <v>0</v>
      </c>
      <c r="FP173" s="56">
        <v>0</v>
      </c>
      <c r="FQ173" s="56">
        <v>2634</v>
      </c>
      <c r="FR173" s="56">
        <v>0</v>
      </c>
      <c r="FS173" s="56">
        <v>4653</v>
      </c>
      <c r="FT173" s="56">
        <v>0</v>
      </c>
      <c r="FU173" s="56">
        <v>18323</v>
      </c>
      <c r="FV173" s="56">
        <v>289908</v>
      </c>
      <c r="FW173" s="56">
        <v>320760</v>
      </c>
      <c r="FX173" s="56">
        <v>872314</v>
      </c>
      <c r="FY173" s="56">
        <v>0</v>
      </c>
      <c r="FZ173" s="56" t="s">
        <v>558</v>
      </c>
      <c r="GA173" s="56" t="s">
        <v>558</v>
      </c>
      <c r="GB173" s="56" t="s">
        <v>558</v>
      </c>
      <c r="GC173" s="56" t="s">
        <v>558</v>
      </c>
      <c r="GD173" s="56" t="s">
        <v>558</v>
      </c>
      <c r="GE173" s="56" t="s">
        <v>558</v>
      </c>
      <c r="GF173" s="56" t="s">
        <v>558</v>
      </c>
      <c r="GG173" s="56">
        <v>0</v>
      </c>
      <c r="GH173" s="56">
        <v>0</v>
      </c>
      <c r="GI173" s="56">
        <v>0</v>
      </c>
      <c r="GJ173" s="56">
        <v>0</v>
      </c>
      <c r="GK173" s="56">
        <v>0</v>
      </c>
      <c r="GL173" s="56">
        <v>0</v>
      </c>
      <c r="GM173" s="56" t="s">
        <v>558</v>
      </c>
      <c r="GN173" s="56" t="s">
        <v>558</v>
      </c>
      <c r="GO173" s="56" t="s">
        <v>558</v>
      </c>
      <c r="GP173" s="56" t="s">
        <v>558</v>
      </c>
      <c r="GQ173" s="56" t="s">
        <v>558</v>
      </c>
      <c r="GR173" s="56" t="s">
        <v>558</v>
      </c>
      <c r="GS173" s="56" t="s">
        <v>558</v>
      </c>
      <c r="GT173" s="56">
        <v>0</v>
      </c>
      <c r="GU173" s="56">
        <v>0</v>
      </c>
      <c r="GV173" s="56" t="s">
        <v>7622</v>
      </c>
      <c r="GW173" s="56">
        <v>4</v>
      </c>
      <c r="GX173" s="56">
        <v>0</v>
      </c>
      <c r="GY173" s="56">
        <v>4</v>
      </c>
      <c r="GZ173" s="56">
        <v>0</v>
      </c>
      <c r="HA173" s="56">
        <v>0</v>
      </c>
      <c r="HB173" s="56">
        <v>0</v>
      </c>
      <c r="HD173" s="56">
        <f t="shared" si="6"/>
        <v>8876</v>
      </c>
      <c r="HE173" s="56">
        <f t="shared" si="7"/>
        <v>824</v>
      </c>
      <c r="HF173" s="56">
        <f t="shared" si="8"/>
        <v>8173</v>
      </c>
    </row>
    <row r="174" spans="1:214" ht="12.75" customHeight="1" x14ac:dyDescent="0.3">
      <c r="A174" s="56" t="s">
        <v>7158</v>
      </c>
      <c r="B174" s="56">
        <v>22</v>
      </c>
      <c r="C174" s="56" t="s">
        <v>7157</v>
      </c>
      <c r="D174" s="56" t="s">
        <v>7328</v>
      </c>
      <c r="E174" s="56" t="s">
        <v>2834</v>
      </c>
      <c r="F174" s="56" t="s">
        <v>907</v>
      </c>
      <c r="G174" s="56">
        <v>45</v>
      </c>
      <c r="H174" s="56">
        <v>0</v>
      </c>
      <c r="I174" s="56" t="s">
        <v>6841</v>
      </c>
      <c r="J174" s="56" t="s">
        <v>39</v>
      </c>
      <c r="L174" s="56" t="s">
        <v>411</v>
      </c>
      <c r="M174" s="56">
        <v>1</v>
      </c>
      <c r="N174" s="56">
        <v>0</v>
      </c>
      <c r="O174" s="56">
        <v>0</v>
      </c>
      <c r="P174" s="56">
        <v>0</v>
      </c>
      <c r="Q174" s="56">
        <v>3</v>
      </c>
      <c r="R174" s="56">
        <v>0</v>
      </c>
      <c r="S174" s="56">
        <v>0</v>
      </c>
      <c r="T174" s="56">
        <v>0</v>
      </c>
      <c r="U174" s="56">
        <v>2</v>
      </c>
      <c r="V174" s="56">
        <v>1</v>
      </c>
      <c r="W174" s="56">
        <v>2</v>
      </c>
      <c r="X174" s="56">
        <v>0</v>
      </c>
      <c r="Y174" s="56">
        <v>0</v>
      </c>
      <c r="Z174" s="56">
        <v>0</v>
      </c>
      <c r="AA174" s="56">
        <v>9</v>
      </c>
      <c r="AB174" s="56">
        <v>0</v>
      </c>
      <c r="AC174" s="56">
        <v>0</v>
      </c>
      <c r="AD174" s="56">
        <v>0</v>
      </c>
      <c r="AE174" s="56">
        <v>0</v>
      </c>
      <c r="AF174" s="56">
        <v>0</v>
      </c>
      <c r="AG174" s="56">
        <v>0</v>
      </c>
      <c r="AH174" s="56">
        <v>0</v>
      </c>
      <c r="AI174" s="56">
        <v>0</v>
      </c>
      <c r="AJ174" s="56">
        <v>0</v>
      </c>
      <c r="AK174" s="56">
        <v>0</v>
      </c>
      <c r="AL174" s="56">
        <v>0</v>
      </c>
      <c r="AM174" s="56">
        <v>0</v>
      </c>
      <c r="AN174" s="56">
        <v>0</v>
      </c>
      <c r="AO174" s="56">
        <v>0</v>
      </c>
      <c r="AP174" s="56">
        <v>0</v>
      </c>
      <c r="AQ174" s="56">
        <v>1</v>
      </c>
      <c r="AR174" s="56">
        <v>0</v>
      </c>
      <c r="AS174" s="56">
        <v>0</v>
      </c>
      <c r="AT174" s="56">
        <v>0</v>
      </c>
      <c r="AU174" s="56">
        <v>3</v>
      </c>
      <c r="AV174" s="56">
        <v>0</v>
      </c>
      <c r="AW174" s="56">
        <v>0</v>
      </c>
      <c r="AX174" s="56">
        <v>0</v>
      </c>
      <c r="AY174" s="56">
        <v>2</v>
      </c>
      <c r="AZ174" s="56">
        <v>1</v>
      </c>
      <c r="BA174" s="56">
        <v>2</v>
      </c>
      <c r="BB174" s="56">
        <v>0</v>
      </c>
      <c r="BC174" s="56">
        <v>0</v>
      </c>
      <c r="BD174" s="56">
        <v>0</v>
      </c>
      <c r="BE174" s="56">
        <v>9</v>
      </c>
      <c r="BF174" s="56">
        <v>0.94265232974910396</v>
      </c>
      <c r="BG174" s="56">
        <v>5.7347670250896057E-2</v>
      </c>
      <c r="BH174" s="56">
        <v>0</v>
      </c>
      <c r="BI174" s="56">
        <v>0</v>
      </c>
      <c r="BJ174" s="56" t="s">
        <v>3331</v>
      </c>
      <c r="BK174" s="56">
        <v>97391</v>
      </c>
      <c r="BL174" s="56" t="s">
        <v>3331</v>
      </c>
      <c r="BM174" s="56">
        <v>241070</v>
      </c>
      <c r="BN174" s="56">
        <v>120</v>
      </c>
      <c r="BO174" s="56">
        <v>182243</v>
      </c>
      <c r="BP174" s="56">
        <v>60786</v>
      </c>
      <c r="BQ174" s="56">
        <v>9</v>
      </c>
      <c r="BR174" s="56" t="s">
        <v>558</v>
      </c>
      <c r="BS174" s="56">
        <v>192406</v>
      </c>
      <c r="BT174" s="56">
        <v>5700</v>
      </c>
      <c r="BU174" s="56">
        <v>48691</v>
      </c>
      <c r="BV174" s="56">
        <v>50622</v>
      </c>
      <c r="BW174" s="56">
        <v>35079</v>
      </c>
      <c r="BX174" s="56">
        <v>16732</v>
      </c>
      <c r="BY174" s="56">
        <v>151124</v>
      </c>
      <c r="BZ174" s="56">
        <v>20931</v>
      </c>
      <c r="CA174" s="56">
        <v>177755</v>
      </c>
      <c r="CB174" s="56">
        <v>56</v>
      </c>
      <c r="CC174" s="56">
        <v>6773</v>
      </c>
      <c r="CD174" s="56">
        <v>3357</v>
      </c>
      <c r="CE174" s="56">
        <v>2762</v>
      </c>
      <c r="CF174" s="56">
        <v>1070</v>
      </c>
      <c r="CG174" s="56">
        <v>13962</v>
      </c>
      <c r="CH174" s="56">
        <v>14018</v>
      </c>
      <c r="CI174" s="56">
        <v>0</v>
      </c>
      <c r="CJ174" s="56">
        <v>3820</v>
      </c>
      <c r="CK174" s="56">
        <v>797</v>
      </c>
      <c r="CL174" s="56">
        <v>8892</v>
      </c>
      <c r="CM174" s="56">
        <v>13509</v>
      </c>
      <c r="CN174" s="56">
        <v>400</v>
      </c>
      <c r="CO174" s="56">
        <v>13909</v>
      </c>
      <c r="CP174" s="56">
        <v>0</v>
      </c>
      <c r="CQ174" s="56">
        <v>534</v>
      </c>
      <c r="CR174" s="56">
        <v>141</v>
      </c>
      <c r="CS174" s="56">
        <v>738</v>
      </c>
      <c r="CT174" s="56">
        <v>1413</v>
      </c>
      <c r="CU174" s="56">
        <v>1413</v>
      </c>
      <c r="CV174" s="56">
        <v>20016</v>
      </c>
      <c r="CW174" s="56">
        <v>2099</v>
      </c>
      <c r="CX174" s="56">
        <v>3449</v>
      </c>
      <c r="CY174" s="56">
        <v>0</v>
      </c>
      <c r="CZ174" s="56">
        <v>0</v>
      </c>
      <c r="DA174" s="56">
        <v>0</v>
      </c>
      <c r="DB174" s="56">
        <v>7</v>
      </c>
      <c r="DC174" s="56">
        <v>29.3</v>
      </c>
      <c r="DD174" s="56">
        <v>36.299999999999997</v>
      </c>
      <c r="DE174" s="56">
        <v>152</v>
      </c>
      <c r="DF174" s="56">
        <v>9806</v>
      </c>
      <c r="DG174" s="56">
        <v>167190</v>
      </c>
      <c r="DH174" s="56">
        <v>55109</v>
      </c>
      <c r="DI174" s="56">
        <v>83112</v>
      </c>
      <c r="DJ174" s="56">
        <v>18056</v>
      </c>
      <c r="DK174" s="56">
        <v>323467</v>
      </c>
      <c r="DL174" s="56">
        <v>4484</v>
      </c>
      <c r="DM174" s="56">
        <v>1344</v>
      </c>
      <c r="DN174" s="56">
        <v>6150</v>
      </c>
      <c r="DO174" s="56">
        <v>11978</v>
      </c>
      <c r="DP174" s="56">
        <v>10193</v>
      </c>
      <c r="DQ174" s="56">
        <v>20643</v>
      </c>
      <c r="DR174" s="56">
        <v>7951</v>
      </c>
      <c r="DS174" s="56">
        <v>0</v>
      </c>
      <c r="DT174" s="56">
        <v>0</v>
      </c>
      <c r="DU174" s="56">
        <v>0</v>
      </c>
      <c r="DV174" s="56">
        <v>26075</v>
      </c>
      <c r="DW174" s="56" t="s">
        <v>558</v>
      </c>
      <c r="DX174" s="56">
        <v>72</v>
      </c>
      <c r="DY174" s="56">
        <v>84</v>
      </c>
      <c r="DZ174" s="56">
        <v>91.54</v>
      </c>
      <c r="EA174" s="56" t="s">
        <v>558</v>
      </c>
      <c r="EB174" s="56" t="s">
        <v>558</v>
      </c>
      <c r="EC174" s="56" t="s">
        <v>558</v>
      </c>
      <c r="ED174" s="56">
        <v>28881</v>
      </c>
      <c r="EE174" s="56">
        <v>62</v>
      </c>
      <c r="EF174" s="56">
        <v>561003</v>
      </c>
      <c r="EG174" s="56">
        <v>3000</v>
      </c>
      <c r="EH174" s="56" t="s">
        <v>778</v>
      </c>
      <c r="EI174" s="56">
        <v>7</v>
      </c>
      <c r="EJ174" s="56">
        <v>45100</v>
      </c>
      <c r="EK174" s="56">
        <v>1228</v>
      </c>
      <c r="EL174" s="56">
        <v>710</v>
      </c>
      <c r="EM174" s="56">
        <v>1072317</v>
      </c>
      <c r="EN174" s="56">
        <v>304632</v>
      </c>
      <c r="EO174" s="56">
        <v>2071.0300000000002</v>
      </c>
      <c r="EP174" s="56">
        <v>59501.26</v>
      </c>
      <c r="EQ174" s="56">
        <v>29366.63</v>
      </c>
      <c r="ER174" s="56">
        <v>15571.41</v>
      </c>
      <c r="ES174" s="56">
        <v>7086.67</v>
      </c>
      <c r="ET174" s="56">
        <v>10840</v>
      </c>
      <c r="EU174" s="56">
        <v>19952</v>
      </c>
      <c r="EV174" s="56">
        <v>2630</v>
      </c>
      <c r="EW174" s="56">
        <v>10950</v>
      </c>
      <c r="EX174" s="56">
        <v>2000</v>
      </c>
      <c r="EY174" s="56" t="s">
        <v>3600</v>
      </c>
      <c r="EZ174" s="56" t="s">
        <v>3613</v>
      </c>
      <c r="FA174" s="56">
        <v>0</v>
      </c>
      <c r="FB174" s="56">
        <v>0</v>
      </c>
      <c r="FC174" s="56">
        <v>0</v>
      </c>
      <c r="FD174" s="56">
        <v>35604</v>
      </c>
      <c r="FE174" s="56">
        <v>0</v>
      </c>
      <c r="FF174" s="56">
        <v>1100</v>
      </c>
      <c r="FG174" s="56">
        <v>196673</v>
      </c>
      <c r="FH174" s="56">
        <v>93727</v>
      </c>
      <c r="FI174" s="56">
        <v>101229</v>
      </c>
      <c r="FJ174" s="56">
        <v>21696</v>
      </c>
      <c r="FK174" s="56">
        <v>0</v>
      </c>
      <c r="FL174" s="56">
        <v>145939</v>
      </c>
      <c r="FM174" s="56">
        <v>1936213</v>
      </c>
      <c r="FN174" s="56">
        <v>10691</v>
      </c>
      <c r="FO174" s="56">
        <v>80</v>
      </c>
      <c r="FP174" s="56">
        <v>9735</v>
      </c>
      <c r="FQ174" s="56">
        <v>10716</v>
      </c>
      <c r="FR174" s="56">
        <v>0</v>
      </c>
      <c r="FS174" s="56">
        <v>76696</v>
      </c>
      <c r="FT174" s="56">
        <v>0</v>
      </c>
      <c r="FU174" s="56">
        <v>22002</v>
      </c>
      <c r="FV174" s="56">
        <v>0</v>
      </c>
      <c r="FW174" s="56">
        <v>129920</v>
      </c>
      <c r="FX174" s="56">
        <v>1806293</v>
      </c>
      <c r="FY174" s="56">
        <v>19047</v>
      </c>
      <c r="FZ174" s="56">
        <v>1198833</v>
      </c>
      <c r="GA174" s="56">
        <v>305898</v>
      </c>
      <c r="GB174" s="56">
        <v>205350</v>
      </c>
      <c r="GC174" s="56">
        <v>318531</v>
      </c>
      <c r="GD174" s="56">
        <v>2028612</v>
      </c>
      <c r="GE174" s="56">
        <v>98172</v>
      </c>
      <c r="GF174" s="56">
        <v>1930440</v>
      </c>
      <c r="GG174" s="56">
        <v>19047</v>
      </c>
      <c r="GH174" s="56">
        <v>0</v>
      </c>
      <c r="GI174" s="56">
        <v>0</v>
      </c>
      <c r="GJ174" s="56">
        <v>0</v>
      </c>
      <c r="GK174" s="56">
        <v>0</v>
      </c>
      <c r="GL174" s="56">
        <v>0</v>
      </c>
      <c r="GM174" s="56">
        <v>0</v>
      </c>
      <c r="GN174" s="56">
        <v>0</v>
      </c>
      <c r="GO174" s="56" t="s">
        <v>558</v>
      </c>
      <c r="GP174" s="56" t="s">
        <v>558</v>
      </c>
      <c r="GQ174" s="56" t="s">
        <v>558</v>
      </c>
      <c r="GR174" s="56" t="s">
        <v>558</v>
      </c>
      <c r="GS174" s="56">
        <v>0</v>
      </c>
      <c r="GT174" s="56" t="s">
        <v>558</v>
      </c>
      <c r="GU174" s="56" t="s">
        <v>558</v>
      </c>
      <c r="GV174" s="56" t="s">
        <v>7623</v>
      </c>
      <c r="GW174" s="56">
        <v>9</v>
      </c>
      <c r="GX174" s="56">
        <v>0</v>
      </c>
      <c r="GY174" s="56">
        <v>4</v>
      </c>
      <c r="GZ174" s="56">
        <v>5</v>
      </c>
      <c r="HA174" s="56">
        <v>0</v>
      </c>
      <c r="HB174" s="56">
        <v>0</v>
      </c>
      <c r="HD174" s="56">
        <f t="shared" si="6"/>
        <v>13909</v>
      </c>
      <c r="HE174" s="56">
        <f t="shared" si="7"/>
        <v>1413</v>
      </c>
      <c r="HF174" s="56">
        <f t="shared" si="8"/>
        <v>11978</v>
      </c>
    </row>
    <row r="175" spans="1:214" ht="12.75" customHeight="1" x14ac:dyDescent="0.3">
      <c r="A175" s="56" t="s">
        <v>244</v>
      </c>
      <c r="B175" s="56">
        <v>1</v>
      </c>
      <c r="C175" s="56" t="s">
        <v>245</v>
      </c>
      <c r="D175" s="56" t="s">
        <v>3815</v>
      </c>
      <c r="E175" s="56" t="s">
        <v>1920</v>
      </c>
      <c r="F175" s="56" t="s">
        <v>907</v>
      </c>
      <c r="G175" s="56">
        <v>60</v>
      </c>
      <c r="H175" s="56">
        <v>0</v>
      </c>
      <c r="I175" s="56" t="s">
        <v>6841</v>
      </c>
      <c r="J175" s="56" t="s">
        <v>39</v>
      </c>
      <c r="L175" s="56" t="s">
        <v>413</v>
      </c>
      <c r="M175" s="56" t="s">
        <v>558</v>
      </c>
      <c r="N175" s="56" t="s">
        <v>558</v>
      </c>
      <c r="O175" s="56" t="s">
        <v>558</v>
      </c>
      <c r="P175" s="56" t="s">
        <v>558</v>
      </c>
      <c r="Q175" s="56" t="s">
        <v>558</v>
      </c>
      <c r="R175" s="56" t="s">
        <v>558</v>
      </c>
      <c r="S175" s="56" t="s">
        <v>558</v>
      </c>
      <c r="T175" s="56" t="s">
        <v>558</v>
      </c>
      <c r="U175" s="56" t="s">
        <v>558</v>
      </c>
      <c r="V175" s="56" t="s">
        <v>558</v>
      </c>
      <c r="W175" s="56" t="s">
        <v>558</v>
      </c>
      <c r="X175" s="56" t="s">
        <v>558</v>
      </c>
      <c r="Y175" s="56" t="s">
        <v>558</v>
      </c>
      <c r="Z175" s="56" t="s">
        <v>558</v>
      </c>
      <c r="AA175" s="56" t="s">
        <v>558</v>
      </c>
      <c r="AB175" s="56" t="s">
        <v>558</v>
      </c>
      <c r="AC175" s="56" t="s">
        <v>558</v>
      </c>
      <c r="AD175" s="56" t="s">
        <v>558</v>
      </c>
      <c r="AE175" s="56" t="s">
        <v>558</v>
      </c>
      <c r="AF175" s="56" t="s">
        <v>558</v>
      </c>
      <c r="AG175" s="56" t="s">
        <v>558</v>
      </c>
      <c r="AH175" s="56" t="s">
        <v>558</v>
      </c>
      <c r="AI175" s="56" t="s">
        <v>558</v>
      </c>
      <c r="AJ175" s="56" t="s">
        <v>558</v>
      </c>
      <c r="AK175" s="56" t="s">
        <v>558</v>
      </c>
      <c r="AL175" s="56" t="s">
        <v>558</v>
      </c>
      <c r="AM175" s="56" t="s">
        <v>558</v>
      </c>
      <c r="AN175" s="56" t="s">
        <v>558</v>
      </c>
      <c r="AO175" s="56" t="s">
        <v>558</v>
      </c>
      <c r="AP175" s="56" t="s">
        <v>558</v>
      </c>
      <c r="AQ175" s="56" t="s">
        <v>558</v>
      </c>
      <c r="AR175" s="56" t="s">
        <v>558</v>
      </c>
      <c r="AS175" s="56" t="s">
        <v>558</v>
      </c>
      <c r="AT175" s="56" t="s">
        <v>558</v>
      </c>
      <c r="AU175" s="56" t="s">
        <v>558</v>
      </c>
      <c r="AV175" s="56" t="s">
        <v>558</v>
      </c>
      <c r="AW175" s="56" t="s">
        <v>558</v>
      </c>
      <c r="AX175" s="56" t="s">
        <v>558</v>
      </c>
      <c r="AY175" s="56" t="s">
        <v>558</v>
      </c>
      <c r="AZ175" s="56" t="s">
        <v>558</v>
      </c>
      <c r="BA175" s="56" t="s">
        <v>558</v>
      </c>
      <c r="BB175" s="56" t="s">
        <v>558</v>
      </c>
      <c r="BC175" s="56" t="s">
        <v>558</v>
      </c>
      <c r="BD175" s="56" t="s">
        <v>558</v>
      </c>
      <c r="BE175" s="56" t="s">
        <v>558</v>
      </c>
      <c r="BF175" s="56" t="s">
        <v>558</v>
      </c>
      <c r="BG175" s="56" t="s">
        <v>558</v>
      </c>
      <c r="BH175" s="56" t="s">
        <v>558</v>
      </c>
      <c r="BI175" s="56" t="s">
        <v>558</v>
      </c>
      <c r="BJ175" s="56" t="s">
        <v>558</v>
      </c>
      <c r="BK175" s="56" t="s">
        <v>558</v>
      </c>
      <c r="BL175" s="56" t="s">
        <v>558</v>
      </c>
      <c r="BM175" s="56" t="s">
        <v>558</v>
      </c>
      <c r="BN175" s="56" t="s">
        <v>558</v>
      </c>
      <c r="BO175" s="56" t="s">
        <v>558</v>
      </c>
      <c r="BP175" s="56" t="s">
        <v>558</v>
      </c>
      <c r="BQ175" s="56" t="s">
        <v>558</v>
      </c>
      <c r="BR175" s="56" t="s">
        <v>558</v>
      </c>
      <c r="BS175" s="56" t="s">
        <v>558</v>
      </c>
      <c r="BT175" s="56" t="s">
        <v>558</v>
      </c>
      <c r="BU175" s="56" t="s">
        <v>558</v>
      </c>
      <c r="BV175" s="56" t="s">
        <v>558</v>
      </c>
      <c r="BW175" s="56" t="s">
        <v>558</v>
      </c>
      <c r="BX175" s="56" t="s">
        <v>558</v>
      </c>
      <c r="BY175" s="56" t="s">
        <v>558</v>
      </c>
      <c r="BZ175" s="56" t="s">
        <v>558</v>
      </c>
      <c r="CA175" s="56" t="s">
        <v>558</v>
      </c>
      <c r="CB175" s="56" t="s">
        <v>558</v>
      </c>
      <c r="CC175" s="56" t="s">
        <v>558</v>
      </c>
      <c r="CD175" s="56" t="s">
        <v>558</v>
      </c>
      <c r="CE175" s="56" t="s">
        <v>558</v>
      </c>
      <c r="CF175" s="56" t="s">
        <v>558</v>
      </c>
      <c r="CG175" s="56" t="s">
        <v>558</v>
      </c>
      <c r="CH175" s="56" t="s">
        <v>558</v>
      </c>
      <c r="CI175" s="56" t="s">
        <v>558</v>
      </c>
      <c r="CJ175" s="56" t="s">
        <v>558</v>
      </c>
      <c r="CK175" s="56" t="s">
        <v>558</v>
      </c>
      <c r="CL175" s="56" t="s">
        <v>558</v>
      </c>
      <c r="CM175" s="56" t="s">
        <v>558</v>
      </c>
      <c r="CN175" s="56" t="s">
        <v>558</v>
      </c>
      <c r="CO175" s="56" t="s">
        <v>558</v>
      </c>
      <c r="CP175" s="56" t="s">
        <v>558</v>
      </c>
      <c r="CQ175" s="56" t="s">
        <v>558</v>
      </c>
      <c r="CR175" s="56" t="s">
        <v>558</v>
      </c>
      <c r="CS175" s="56" t="s">
        <v>558</v>
      </c>
      <c r="CT175" s="56" t="s">
        <v>558</v>
      </c>
      <c r="CU175" s="56" t="s">
        <v>558</v>
      </c>
      <c r="CV175" s="56" t="s">
        <v>558</v>
      </c>
      <c r="CW175" s="56" t="s">
        <v>558</v>
      </c>
      <c r="CX175" s="56" t="s">
        <v>558</v>
      </c>
      <c r="CY175" s="56" t="s">
        <v>558</v>
      </c>
      <c r="CZ175" s="56" t="s">
        <v>558</v>
      </c>
      <c r="DA175" s="56" t="s">
        <v>558</v>
      </c>
      <c r="DB175" s="56" t="s">
        <v>558</v>
      </c>
      <c r="DC175" s="56" t="s">
        <v>558</v>
      </c>
      <c r="DD175" s="56" t="s">
        <v>558</v>
      </c>
      <c r="DE175" s="56" t="s">
        <v>558</v>
      </c>
      <c r="DF175" s="56" t="s">
        <v>558</v>
      </c>
      <c r="DG175" s="56" t="s">
        <v>558</v>
      </c>
      <c r="DH175" s="56" t="s">
        <v>558</v>
      </c>
      <c r="DI175" s="56" t="s">
        <v>558</v>
      </c>
      <c r="DJ175" s="56" t="s">
        <v>558</v>
      </c>
      <c r="DK175" s="56" t="s">
        <v>558</v>
      </c>
      <c r="DL175" s="56" t="s">
        <v>558</v>
      </c>
      <c r="DM175" s="56" t="s">
        <v>558</v>
      </c>
      <c r="DN175" s="56" t="s">
        <v>558</v>
      </c>
      <c r="DO175" s="56" t="s">
        <v>558</v>
      </c>
      <c r="DP175" s="56" t="s">
        <v>558</v>
      </c>
      <c r="DQ175" s="56" t="s">
        <v>558</v>
      </c>
      <c r="DR175" s="56" t="s">
        <v>558</v>
      </c>
      <c r="DS175" s="56" t="s">
        <v>558</v>
      </c>
      <c r="DT175" s="56" t="s">
        <v>558</v>
      </c>
      <c r="DU175" s="56" t="s">
        <v>558</v>
      </c>
      <c r="DV175" s="56" t="s">
        <v>558</v>
      </c>
      <c r="DW175" s="56" t="s">
        <v>558</v>
      </c>
      <c r="DX175" s="56" t="s">
        <v>558</v>
      </c>
      <c r="DY175" s="56" t="s">
        <v>558</v>
      </c>
      <c r="DZ175" s="56" t="s">
        <v>558</v>
      </c>
      <c r="EA175" s="56" t="s">
        <v>558</v>
      </c>
      <c r="EB175" s="56" t="s">
        <v>558</v>
      </c>
      <c r="EC175" s="56" t="s">
        <v>558</v>
      </c>
      <c r="ED175" s="56" t="s">
        <v>558</v>
      </c>
      <c r="EE175" s="56" t="s">
        <v>558</v>
      </c>
      <c r="EF175" s="56" t="s">
        <v>558</v>
      </c>
      <c r="EG175" s="56" t="s">
        <v>558</v>
      </c>
      <c r="EH175" s="56" t="s">
        <v>558</v>
      </c>
      <c r="EI175" s="56" t="s">
        <v>558</v>
      </c>
      <c r="EJ175" s="56" t="s">
        <v>558</v>
      </c>
      <c r="EK175" s="56" t="s">
        <v>558</v>
      </c>
      <c r="EL175" s="56" t="s">
        <v>558</v>
      </c>
      <c r="EM175" s="56" t="s">
        <v>558</v>
      </c>
      <c r="EN175" s="56" t="s">
        <v>558</v>
      </c>
      <c r="EO175" s="56" t="s">
        <v>558</v>
      </c>
      <c r="EP175" s="56" t="s">
        <v>558</v>
      </c>
      <c r="EQ175" s="56" t="s">
        <v>558</v>
      </c>
      <c r="ER175" s="56" t="s">
        <v>558</v>
      </c>
      <c r="ES175" s="56" t="s">
        <v>558</v>
      </c>
      <c r="ET175" s="56" t="s">
        <v>558</v>
      </c>
      <c r="EU175" s="56" t="s">
        <v>558</v>
      </c>
      <c r="EV175" s="56" t="s">
        <v>558</v>
      </c>
      <c r="EW175" s="56" t="s">
        <v>558</v>
      </c>
      <c r="EX175" s="56" t="s">
        <v>558</v>
      </c>
      <c r="EY175" s="56" t="s">
        <v>558</v>
      </c>
      <c r="EZ175" s="56" t="s">
        <v>558</v>
      </c>
      <c r="FA175" s="56" t="s">
        <v>558</v>
      </c>
      <c r="FB175" s="56" t="s">
        <v>558</v>
      </c>
      <c r="FC175" s="56" t="s">
        <v>558</v>
      </c>
      <c r="FD175" s="56" t="s">
        <v>558</v>
      </c>
      <c r="FE175" s="56" t="s">
        <v>558</v>
      </c>
      <c r="FF175" s="56" t="s">
        <v>558</v>
      </c>
      <c r="FG175" s="56" t="s">
        <v>558</v>
      </c>
      <c r="FH175" s="56" t="s">
        <v>558</v>
      </c>
      <c r="FI175" s="56" t="s">
        <v>558</v>
      </c>
      <c r="FJ175" s="56" t="s">
        <v>558</v>
      </c>
      <c r="FK175" s="56" t="s">
        <v>558</v>
      </c>
      <c r="FL175" s="56" t="s">
        <v>558</v>
      </c>
      <c r="FM175" s="56" t="s">
        <v>558</v>
      </c>
      <c r="FN175" s="56" t="s">
        <v>558</v>
      </c>
      <c r="FO175" s="56" t="s">
        <v>558</v>
      </c>
      <c r="FP175" s="56" t="s">
        <v>558</v>
      </c>
      <c r="FQ175" s="56" t="s">
        <v>558</v>
      </c>
      <c r="FR175" s="56" t="s">
        <v>558</v>
      </c>
      <c r="FS175" s="56" t="s">
        <v>558</v>
      </c>
      <c r="FT175" s="56" t="s">
        <v>558</v>
      </c>
      <c r="FU175" s="56" t="s">
        <v>558</v>
      </c>
      <c r="FV175" s="56" t="s">
        <v>558</v>
      </c>
      <c r="FW175" s="56" t="s">
        <v>558</v>
      </c>
      <c r="FX175" s="56" t="s">
        <v>558</v>
      </c>
      <c r="FY175" s="56" t="s">
        <v>558</v>
      </c>
      <c r="FZ175" s="56" t="s">
        <v>558</v>
      </c>
      <c r="GA175" s="56" t="s">
        <v>558</v>
      </c>
      <c r="GB175" s="56" t="s">
        <v>558</v>
      </c>
      <c r="GC175" s="56" t="s">
        <v>558</v>
      </c>
      <c r="GD175" s="56" t="s">
        <v>558</v>
      </c>
      <c r="GE175" s="56" t="s">
        <v>558</v>
      </c>
      <c r="GF175" s="56" t="s">
        <v>558</v>
      </c>
      <c r="GG175" s="56" t="s">
        <v>558</v>
      </c>
      <c r="GH175" s="56" t="s">
        <v>558</v>
      </c>
      <c r="GI175" s="56" t="s">
        <v>558</v>
      </c>
      <c r="GJ175" s="56" t="s">
        <v>558</v>
      </c>
      <c r="GK175" s="56" t="s">
        <v>558</v>
      </c>
      <c r="GL175" s="56" t="s">
        <v>558</v>
      </c>
      <c r="GM175" s="56" t="s">
        <v>558</v>
      </c>
      <c r="GN175" s="56" t="s">
        <v>558</v>
      </c>
      <c r="GO175" s="56" t="s">
        <v>558</v>
      </c>
      <c r="GP175" s="56" t="s">
        <v>558</v>
      </c>
      <c r="GQ175" s="56" t="s">
        <v>558</v>
      </c>
      <c r="GR175" s="56" t="s">
        <v>558</v>
      </c>
      <c r="GS175" s="56" t="s">
        <v>558</v>
      </c>
      <c r="GT175" s="56" t="s">
        <v>558</v>
      </c>
      <c r="GU175" s="56" t="s">
        <v>558</v>
      </c>
      <c r="GV175" s="56" t="s">
        <v>558</v>
      </c>
      <c r="GW175" s="56" t="s">
        <v>558</v>
      </c>
      <c r="GX175" s="56" t="s">
        <v>558</v>
      </c>
      <c r="GY175" s="56" t="s">
        <v>558</v>
      </c>
      <c r="GZ175" s="56" t="s">
        <v>558</v>
      </c>
      <c r="HA175" s="56" t="s">
        <v>558</v>
      </c>
      <c r="HB175" s="56" t="s">
        <v>558</v>
      </c>
      <c r="HD175" s="56" t="str">
        <f t="shared" si="6"/>
        <v>..</v>
      </c>
      <c r="HE175" s="56" t="str">
        <f t="shared" si="7"/>
        <v>..</v>
      </c>
      <c r="HF175" s="56" t="str">
        <f t="shared" si="8"/>
        <v>..</v>
      </c>
    </row>
    <row r="176" spans="1:214" ht="12.75" customHeight="1" x14ac:dyDescent="0.3">
      <c r="A176" s="56" t="s">
        <v>244</v>
      </c>
      <c r="B176" s="56">
        <v>2</v>
      </c>
      <c r="C176" s="56" t="s">
        <v>245</v>
      </c>
      <c r="D176" s="56" t="s">
        <v>3816</v>
      </c>
      <c r="E176" s="56" t="s">
        <v>2472</v>
      </c>
      <c r="F176" s="56" t="s">
        <v>907</v>
      </c>
      <c r="G176" s="56">
        <v>60</v>
      </c>
      <c r="H176" s="56">
        <v>0</v>
      </c>
      <c r="I176" s="56" t="s">
        <v>6841</v>
      </c>
      <c r="J176" s="56" t="s">
        <v>39</v>
      </c>
      <c r="L176" s="56" t="s">
        <v>223</v>
      </c>
      <c r="M176" s="56">
        <v>0</v>
      </c>
      <c r="N176" s="56">
        <v>0</v>
      </c>
      <c r="O176" s="56">
        <v>2</v>
      </c>
      <c r="P176" s="56">
        <v>5</v>
      </c>
      <c r="Q176" s="56">
        <v>0</v>
      </c>
      <c r="R176" s="56">
        <v>2</v>
      </c>
      <c r="S176" s="56">
        <v>8</v>
      </c>
      <c r="T176" s="56">
        <v>0</v>
      </c>
      <c r="U176" s="56">
        <v>0</v>
      </c>
      <c r="V176" s="56">
        <v>0</v>
      </c>
      <c r="W176" s="56">
        <v>0</v>
      </c>
      <c r="X176" s="56">
        <v>0</v>
      </c>
      <c r="Y176" s="56">
        <v>0</v>
      </c>
      <c r="Z176" s="56">
        <v>0</v>
      </c>
      <c r="AA176" s="56">
        <v>17</v>
      </c>
      <c r="AB176" s="56">
        <v>0</v>
      </c>
      <c r="AC176" s="56">
        <v>0</v>
      </c>
      <c r="AD176" s="56">
        <v>0</v>
      </c>
      <c r="AE176" s="56">
        <v>0</v>
      </c>
      <c r="AF176" s="56">
        <v>0</v>
      </c>
      <c r="AG176" s="56">
        <v>0</v>
      </c>
      <c r="AH176" s="56">
        <v>0</v>
      </c>
      <c r="AI176" s="56">
        <v>0</v>
      </c>
      <c r="AJ176" s="56">
        <v>0</v>
      </c>
      <c r="AK176" s="56">
        <v>0</v>
      </c>
      <c r="AL176" s="56">
        <v>0</v>
      </c>
      <c r="AM176" s="56">
        <v>0</v>
      </c>
      <c r="AN176" s="56">
        <v>0</v>
      </c>
      <c r="AO176" s="56">
        <v>0</v>
      </c>
      <c r="AP176" s="56">
        <v>0</v>
      </c>
      <c r="AQ176" s="56">
        <v>0</v>
      </c>
      <c r="AR176" s="56">
        <v>0</v>
      </c>
      <c r="AS176" s="56">
        <v>2</v>
      </c>
      <c r="AT176" s="56">
        <v>5</v>
      </c>
      <c r="AU176" s="56">
        <v>0</v>
      </c>
      <c r="AV176" s="56">
        <v>2</v>
      </c>
      <c r="AW176" s="56">
        <v>8</v>
      </c>
      <c r="AX176" s="56">
        <v>0</v>
      </c>
      <c r="AY176" s="56">
        <v>0</v>
      </c>
      <c r="AZ176" s="56">
        <v>0</v>
      </c>
      <c r="BA176" s="56">
        <v>0</v>
      </c>
      <c r="BB176" s="56">
        <v>0</v>
      </c>
      <c r="BC176" s="56">
        <v>0</v>
      </c>
      <c r="BD176" s="56">
        <v>0</v>
      </c>
      <c r="BE176" s="56">
        <v>17</v>
      </c>
      <c r="BF176" s="56">
        <v>1</v>
      </c>
      <c r="BG176" s="56">
        <v>0</v>
      </c>
      <c r="BH176" s="56">
        <v>1</v>
      </c>
      <c r="BI176" s="56">
        <v>0</v>
      </c>
      <c r="BJ176" s="56" t="s">
        <v>1882</v>
      </c>
      <c r="BK176" s="56">
        <v>132828</v>
      </c>
      <c r="BL176" s="56" t="s">
        <v>1882</v>
      </c>
      <c r="BM176" s="56">
        <v>315462</v>
      </c>
      <c r="BN176" s="56">
        <v>202</v>
      </c>
      <c r="BO176" s="56">
        <v>397036.05</v>
      </c>
      <c r="BP176" s="56">
        <v>126013.33</v>
      </c>
      <c r="BQ176" s="56">
        <v>17</v>
      </c>
      <c r="BR176" s="56" t="s">
        <v>558</v>
      </c>
      <c r="BS176" s="56">
        <v>314516</v>
      </c>
      <c r="BT176" s="56">
        <v>29670</v>
      </c>
      <c r="BU176" s="56">
        <v>76287</v>
      </c>
      <c r="BV176" s="56">
        <v>56903</v>
      </c>
      <c r="BW176" s="56">
        <v>60469</v>
      </c>
      <c r="BX176" s="56">
        <v>28880</v>
      </c>
      <c r="BY176" s="56">
        <v>222539</v>
      </c>
      <c r="BZ176" s="56">
        <v>45794</v>
      </c>
      <c r="CA176" s="56">
        <v>298003</v>
      </c>
      <c r="CB176" s="56">
        <v>1346</v>
      </c>
      <c r="CC176" s="56">
        <v>9008</v>
      </c>
      <c r="CD176" s="56">
        <v>5347</v>
      </c>
      <c r="CE176" s="56">
        <v>6409</v>
      </c>
      <c r="CF176" s="56">
        <v>2797</v>
      </c>
      <c r="CG176" s="56">
        <v>23561</v>
      </c>
      <c r="CH176" s="56">
        <v>24907</v>
      </c>
      <c r="CI176" s="56">
        <v>240</v>
      </c>
      <c r="CJ176" s="56">
        <v>10602</v>
      </c>
      <c r="CK176" s="56">
        <v>4202</v>
      </c>
      <c r="CL176" s="56">
        <v>37909</v>
      </c>
      <c r="CM176" s="56">
        <v>52713</v>
      </c>
      <c r="CN176" s="56">
        <v>24348</v>
      </c>
      <c r="CO176" s="56">
        <v>77301</v>
      </c>
      <c r="CP176" s="56">
        <v>0</v>
      </c>
      <c r="CQ176" s="56">
        <v>811</v>
      </c>
      <c r="CR176" s="56">
        <v>176</v>
      </c>
      <c r="CS176" s="56">
        <v>1780</v>
      </c>
      <c r="CT176" s="56">
        <v>2767</v>
      </c>
      <c r="CU176" s="56">
        <v>2767</v>
      </c>
      <c r="CV176" s="56">
        <v>2252</v>
      </c>
      <c r="CW176" s="56">
        <v>7143</v>
      </c>
      <c r="CX176" s="56">
        <v>478</v>
      </c>
      <c r="CY176" s="56">
        <v>2236768</v>
      </c>
      <c r="CZ176" s="56">
        <v>0</v>
      </c>
      <c r="DA176" s="56">
        <v>0</v>
      </c>
      <c r="DB176" s="56">
        <v>18.98</v>
      </c>
      <c r="DC176" s="56">
        <v>70.62</v>
      </c>
      <c r="DD176" s="56">
        <v>89.600000000000009</v>
      </c>
      <c r="DE176" s="56">
        <v>134</v>
      </c>
      <c r="DF176" s="56">
        <v>1595</v>
      </c>
      <c r="DG176" s="56">
        <v>174891</v>
      </c>
      <c r="DH176" s="56">
        <v>70743</v>
      </c>
      <c r="DI176" s="56">
        <v>175328</v>
      </c>
      <c r="DJ176" s="56">
        <v>30337</v>
      </c>
      <c r="DK176" s="56">
        <v>451299</v>
      </c>
      <c r="DL176" s="56">
        <v>12201</v>
      </c>
      <c r="DM176" s="56">
        <v>4447</v>
      </c>
      <c r="DN176" s="56">
        <v>59610</v>
      </c>
      <c r="DO176" s="56">
        <v>76258</v>
      </c>
      <c r="DP176" s="56">
        <v>8682</v>
      </c>
      <c r="DQ176" s="56">
        <v>29812</v>
      </c>
      <c r="DR176" s="56">
        <v>5015</v>
      </c>
      <c r="DS176" s="56">
        <v>3246</v>
      </c>
      <c r="DT176" s="56">
        <v>0</v>
      </c>
      <c r="DU176" s="56">
        <v>0</v>
      </c>
      <c r="DV176" s="56">
        <v>63797</v>
      </c>
      <c r="DW176" s="56">
        <v>35626</v>
      </c>
      <c r="DX176" s="56">
        <v>76.539459423954796</v>
      </c>
      <c r="DY176" s="56">
        <v>81.360635817268204</v>
      </c>
      <c r="DZ176" s="56">
        <v>86.978225885907605</v>
      </c>
      <c r="EA176" s="56">
        <v>79623</v>
      </c>
      <c r="EB176" s="56" t="s">
        <v>558</v>
      </c>
      <c r="EC176" s="56" t="s">
        <v>56</v>
      </c>
      <c r="ED176" s="56">
        <v>21652</v>
      </c>
      <c r="EE176" s="56">
        <v>375</v>
      </c>
      <c r="EF176" s="56">
        <v>871893</v>
      </c>
      <c r="EG176" s="56">
        <v>0</v>
      </c>
      <c r="EH176" s="56" t="s">
        <v>56</v>
      </c>
      <c r="EI176" s="56">
        <v>17</v>
      </c>
      <c r="EJ176" s="56">
        <v>558089</v>
      </c>
      <c r="EK176" s="56">
        <v>56</v>
      </c>
      <c r="EL176" s="56">
        <v>29</v>
      </c>
      <c r="EM176" s="56">
        <v>2821285.36</v>
      </c>
      <c r="EN176" s="56">
        <v>434828.14</v>
      </c>
      <c r="EO176" s="56">
        <v>21146.81</v>
      </c>
      <c r="EP176" s="56">
        <v>117926.34</v>
      </c>
      <c r="EQ176" s="56" t="s">
        <v>3599</v>
      </c>
      <c r="ER176" s="56">
        <v>57033.09</v>
      </c>
      <c r="ES176" s="56" t="s">
        <v>3594</v>
      </c>
      <c r="ET176" s="56">
        <v>23262.61</v>
      </c>
      <c r="EU176" s="56">
        <v>28518.44</v>
      </c>
      <c r="EV176" s="56">
        <v>5209.7700000000004</v>
      </c>
      <c r="EW176" s="56">
        <v>18315.599999999999</v>
      </c>
      <c r="EX176" s="56">
        <v>11500</v>
      </c>
      <c r="EY176" s="56">
        <v>14732.83</v>
      </c>
      <c r="EZ176" s="56" t="s">
        <v>3613</v>
      </c>
      <c r="FA176" s="56">
        <v>0</v>
      </c>
      <c r="FB176" s="56">
        <v>0</v>
      </c>
      <c r="FC176" s="56">
        <v>0</v>
      </c>
      <c r="FD176" s="56">
        <v>42189.02</v>
      </c>
      <c r="FE176" s="56">
        <v>2575.15</v>
      </c>
      <c r="FF176" s="56">
        <v>14116.92</v>
      </c>
      <c r="FG176" s="56">
        <v>356526.58</v>
      </c>
      <c r="FH176" s="56">
        <v>25005.35</v>
      </c>
      <c r="FI176" s="56">
        <v>146852.79</v>
      </c>
      <c r="FJ176" s="56">
        <v>12936.07</v>
      </c>
      <c r="FK176" s="56">
        <v>0</v>
      </c>
      <c r="FL176" s="56">
        <v>0</v>
      </c>
      <c r="FM176" s="56">
        <v>3797434.29</v>
      </c>
      <c r="FN176" s="56">
        <v>20365.490000000002</v>
      </c>
      <c r="FO176" s="56">
        <v>0</v>
      </c>
      <c r="FP176" s="56">
        <v>11477.84</v>
      </c>
      <c r="FQ176" s="56">
        <v>25529.15</v>
      </c>
      <c r="FR176" s="56">
        <v>0</v>
      </c>
      <c r="FS176" s="56">
        <v>24930.13</v>
      </c>
      <c r="FT176" s="56">
        <v>0</v>
      </c>
      <c r="FU176" s="56">
        <v>46295.82</v>
      </c>
      <c r="FV176" s="56">
        <v>0</v>
      </c>
      <c r="FW176" s="56">
        <v>128598.43</v>
      </c>
      <c r="FX176" s="56">
        <v>3668835.86</v>
      </c>
      <c r="FY176" s="56">
        <v>568321.81000000006</v>
      </c>
      <c r="FZ176" s="56">
        <v>3267051.88</v>
      </c>
      <c r="GA176" s="56">
        <v>435753.59</v>
      </c>
      <c r="GB176" s="56">
        <v>435095.49</v>
      </c>
      <c r="GC176" s="56">
        <v>220830.43</v>
      </c>
      <c r="GD176" s="56">
        <v>4358731.3899999997</v>
      </c>
      <c r="GE176" s="56">
        <v>176745.72</v>
      </c>
      <c r="GF176" s="56">
        <v>4181985.6699999995</v>
      </c>
      <c r="GG176" s="56">
        <v>588000</v>
      </c>
      <c r="GH176" s="56">
        <v>0</v>
      </c>
      <c r="GI176" s="56">
        <v>411418.64</v>
      </c>
      <c r="GJ176" s="56">
        <v>0</v>
      </c>
      <c r="GK176" s="56">
        <v>0</v>
      </c>
      <c r="GL176" s="56">
        <v>0</v>
      </c>
      <c r="GM176" s="56">
        <v>0</v>
      </c>
      <c r="GN176" s="56">
        <v>411418.64</v>
      </c>
      <c r="GO176" s="56" t="s">
        <v>7624</v>
      </c>
      <c r="GP176" s="56" t="s">
        <v>558</v>
      </c>
      <c r="GQ176" s="56" t="s">
        <v>7625</v>
      </c>
      <c r="GR176" s="56" t="s">
        <v>7447</v>
      </c>
      <c r="GS176" s="56" t="s">
        <v>558</v>
      </c>
      <c r="GT176" s="56">
        <v>0</v>
      </c>
      <c r="GU176" s="56" t="s">
        <v>558</v>
      </c>
      <c r="GV176" s="56" t="s">
        <v>7626</v>
      </c>
      <c r="GW176" s="56">
        <v>17</v>
      </c>
      <c r="GX176" s="56">
        <v>0</v>
      </c>
      <c r="GY176" s="56">
        <v>17</v>
      </c>
      <c r="GZ176" s="56">
        <v>0</v>
      </c>
      <c r="HA176" s="56">
        <v>0</v>
      </c>
      <c r="HB176" s="56">
        <v>0</v>
      </c>
      <c r="HD176" s="56">
        <f t="shared" si="6"/>
        <v>77301</v>
      </c>
      <c r="HE176" s="56">
        <f t="shared" si="7"/>
        <v>2767</v>
      </c>
      <c r="HF176" s="56">
        <f t="shared" si="8"/>
        <v>76258</v>
      </c>
    </row>
    <row r="177" spans="1:214" ht="12.75" customHeight="1" x14ac:dyDescent="0.3">
      <c r="A177" s="56" t="s">
        <v>244</v>
      </c>
      <c r="B177" s="56">
        <v>3</v>
      </c>
      <c r="C177" s="56" t="s">
        <v>245</v>
      </c>
      <c r="D177" s="56" t="s">
        <v>3817</v>
      </c>
      <c r="E177" s="56" t="s">
        <v>1921</v>
      </c>
      <c r="F177" s="56" t="s">
        <v>907</v>
      </c>
      <c r="G177" s="56">
        <v>56</v>
      </c>
      <c r="H177" s="56">
        <v>0</v>
      </c>
      <c r="I177" s="56" t="s">
        <v>6841</v>
      </c>
      <c r="J177" s="56" t="s">
        <v>39</v>
      </c>
      <c r="L177" s="56" t="s">
        <v>224</v>
      </c>
      <c r="M177" s="56">
        <v>0</v>
      </c>
      <c r="N177" s="56">
        <v>0</v>
      </c>
      <c r="O177" s="56">
        <v>6</v>
      </c>
      <c r="P177" s="56">
        <v>4</v>
      </c>
      <c r="Q177" s="56">
        <v>4</v>
      </c>
      <c r="R177" s="56">
        <v>0</v>
      </c>
      <c r="S177" s="56">
        <v>0</v>
      </c>
      <c r="T177" s="56">
        <v>1</v>
      </c>
      <c r="U177" s="56">
        <v>3</v>
      </c>
      <c r="V177" s="56">
        <v>3</v>
      </c>
      <c r="W177" s="56">
        <v>10</v>
      </c>
      <c r="X177" s="56">
        <v>3</v>
      </c>
      <c r="Y177" s="56">
        <v>0</v>
      </c>
      <c r="Z177" s="56">
        <v>7</v>
      </c>
      <c r="AA177" s="56">
        <v>41</v>
      </c>
      <c r="AB177" s="56">
        <v>0</v>
      </c>
      <c r="AC177" s="56">
        <v>0</v>
      </c>
      <c r="AD177" s="56">
        <v>0</v>
      </c>
      <c r="AE177" s="56">
        <v>0</v>
      </c>
      <c r="AF177" s="56">
        <v>0</v>
      </c>
      <c r="AG177" s="56">
        <v>0</v>
      </c>
      <c r="AH177" s="56">
        <v>0</v>
      </c>
      <c r="AI177" s="56">
        <v>0</v>
      </c>
      <c r="AJ177" s="56">
        <v>0</v>
      </c>
      <c r="AK177" s="56">
        <v>0</v>
      </c>
      <c r="AL177" s="56">
        <v>0</v>
      </c>
      <c r="AM177" s="56">
        <v>0</v>
      </c>
      <c r="AN177" s="56">
        <v>0</v>
      </c>
      <c r="AO177" s="56">
        <v>0</v>
      </c>
      <c r="AP177" s="56">
        <v>0</v>
      </c>
      <c r="AQ177" s="56">
        <v>0</v>
      </c>
      <c r="AR177" s="56">
        <v>0</v>
      </c>
      <c r="AS177" s="56">
        <v>6</v>
      </c>
      <c r="AT177" s="56">
        <v>4</v>
      </c>
      <c r="AU177" s="56">
        <v>4</v>
      </c>
      <c r="AV177" s="56">
        <v>0</v>
      </c>
      <c r="AW177" s="56">
        <v>0</v>
      </c>
      <c r="AX177" s="56">
        <v>1</v>
      </c>
      <c r="AY177" s="56">
        <v>3</v>
      </c>
      <c r="AZ177" s="56">
        <v>3</v>
      </c>
      <c r="BA177" s="56">
        <v>10</v>
      </c>
      <c r="BB177" s="56">
        <v>3</v>
      </c>
      <c r="BC177" s="56">
        <v>0</v>
      </c>
      <c r="BD177" s="56">
        <v>7</v>
      </c>
      <c r="BE177" s="56">
        <v>41</v>
      </c>
      <c r="BF177" s="56">
        <v>0.99332697807435655</v>
      </c>
      <c r="BG177" s="56">
        <v>6.6730219256434702E-3</v>
      </c>
      <c r="BH177" s="56">
        <v>0</v>
      </c>
      <c r="BI177" s="56">
        <v>0</v>
      </c>
      <c r="BJ177" s="56" t="s">
        <v>2446</v>
      </c>
      <c r="BK177" s="56">
        <v>49446</v>
      </c>
      <c r="BL177" s="56" t="s">
        <v>1737</v>
      </c>
      <c r="BM177" s="56">
        <v>102022</v>
      </c>
      <c r="BN177" s="56">
        <v>108</v>
      </c>
      <c r="BO177" s="56">
        <v>204543.73</v>
      </c>
      <c r="BP177" s="56">
        <v>29525.119999999999</v>
      </c>
      <c r="BQ177" s="56">
        <v>37</v>
      </c>
      <c r="BR177" s="56" t="s">
        <v>558</v>
      </c>
      <c r="BS177" s="56">
        <v>446363</v>
      </c>
      <c r="BT177" s="56">
        <v>3497</v>
      </c>
      <c r="BU177" s="56">
        <v>128152</v>
      </c>
      <c r="BV177" s="56">
        <v>120588</v>
      </c>
      <c r="BW177" s="56">
        <v>87857</v>
      </c>
      <c r="BX177" s="56">
        <v>97916</v>
      </c>
      <c r="BY177" s="56">
        <v>434513</v>
      </c>
      <c r="BZ177" s="56">
        <v>0</v>
      </c>
      <c r="CA177" s="56">
        <v>438010</v>
      </c>
      <c r="CB177" s="56">
        <v>119</v>
      </c>
      <c r="CC177" s="56">
        <v>11319</v>
      </c>
      <c r="CD177" s="56">
        <v>5469</v>
      </c>
      <c r="CE177" s="56">
        <v>7656</v>
      </c>
      <c r="CF177" s="56">
        <v>5452</v>
      </c>
      <c r="CG177" s="56">
        <v>29896</v>
      </c>
      <c r="CH177" s="56">
        <v>30015</v>
      </c>
      <c r="CI177" s="56">
        <v>5</v>
      </c>
      <c r="CJ177" s="56">
        <v>14658</v>
      </c>
      <c r="CK177" s="56">
        <v>4257</v>
      </c>
      <c r="CL177" s="56">
        <v>32085</v>
      </c>
      <c r="CM177" s="56">
        <v>51000</v>
      </c>
      <c r="CN177" s="56">
        <v>0</v>
      </c>
      <c r="CO177" s="56">
        <v>51005</v>
      </c>
      <c r="CP177" s="56">
        <v>1</v>
      </c>
      <c r="CQ177" s="56">
        <v>1299</v>
      </c>
      <c r="CR177" s="56">
        <v>132</v>
      </c>
      <c r="CS177" s="56">
        <v>1359</v>
      </c>
      <c r="CT177" s="56">
        <v>2790</v>
      </c>
      <c r="CU177" s="56">
        <v>2791</v>
      </c>
      <c r="CV177" s="56">
        <v>17688</v>
      </c>
      <c r="CW177" s="56">
        <v>7465</v>
      </c>
      <c r="CX177" s="56">
        <v>3964</v>
      </c>
      <c r="CY177" s="56">
        <v>13842523</v>
      </c>
      <c r="CZ177" s="56">
        <v>0</v>
      </c>
      <c r="DA177" s="56">
        <v>480</v>
      </c>
      <c r="DB177" s="56">
        <v>28.3</v>
      </c>
      <c r="DC177" s="56">
        <v>75.2</v>
      </c>
      <c r="DD177" s="56">
        <v>103.5</v>
      </c>
      <c r="DE177" s="56">
        <v>70</v>
      </c>
      <c r="DF177" s="56">
        <v>1148.75</v>
      </c>
      <c r="DG177" s="56">
        <v>283503</v>
      </c>
      <c r="DH177" s="56">
        <v>96510</v>
      </c>
      <c r="DI177" s="56">
        <v>254443</v>
      </c>
      <c r="DJ177" s="56">
        <v>115571</v>
      </c>
      <c r="DK177" s="56">
        <v>750027</v>
      </c>
      <c r="DL177" s="56">
        <v>30474</v>
      </c>
      <c r="DM177" s="56">
        <v>5307</v>
      </c>
      <c r="DN177" s="56">
        <v>38258</v>
      </c>
      <c r="DO177" s="56">
        <v>74039</v>
      </c>
      <c r="DP177" s="56">
        <v>40357</v>
      </c>
      <c r="DQ177" s="56">
        <v>44543</v>
      </c>
      <c r="DR177" s="56">
        <v>15019</v>
      </c>
      <c r="DS177" s="56">
        <v>57903</v>
      </c>
      <c r="DT177" s="56">
        <v>0</v>
      </c>
      <c r="DU177" s="56">
        <v>1338</v>
      </c>
      <c r="DV177" s="56">
        <v>113433</v>
      </c>
      <c r="DW177" s="56">
        <v>41050</v>
      </c>
      <c r="DX177" s="56">
        <v>71</v>
      </c>
      <c r="DY177" s="56">
        <v>78</v>
      </c>
      <c r="DZ177" s="56">
        <v>86</v>
      </c>
      <c r="EA177" s="56" t="s">
        <v>558</v>
      </c>
      <c r="EB177" s="56" t="s">
        <v>558</v>
      </c>
      <c r="EC177" s="56" t="s">
        <v>558</v>
      </c>
      <c r="ED177" s="56">
        <v>31552</v>
      </c>
      <c r="EE177" s="56">
        <v>222</v>
      </c>
      <c r="EF177" s="56">
        <v>1115574</v>
      </c>
      <c r="EG177" s="56">
        <v>0</v>
      </c>
      <c r="EH177" s="56" t="s">
        <v>56</v>
      </c>
      <c r="EI177" s="56">
        <v>41</v>
      </c>
      <c r="EJ177" s="56">
        <v>238587</v>
      </c>
      <c r="EK177" s="56">
        <v>4</v>
      </c>
      <c r="EL177" s="56">
        <v>32</v>
      </c>
      <c r="EM177" s="56">
        <v>2573443</v>
      </c>
      <c r="EN177" s="56">
        <v>551391</v>
      </c>
      <c r="EO177" s="56">
        <v>3582.88</v>
      </c>
      <c r="EP177" s="56">
        <v>90109.55</v>
      </c>
      <c r="EQ177" s="56">
        <v>43272.9</v>
      </c>
      <c r="ER177" s="56">
        <v>36247.910000000003</v>
      </c>
      <c r="ES177" s="56">
        <v>26753.08</v>
      </c>
      <c r="ET177" s="56">
        <v>0</v>
      </c>
      <c r="EU177" s="56">
        <v>47377.55</v>
      </c>
      <c r="EV177" s="56">
        <v>3527.83</v>
      </c>
      <c r="EW177" s="56">
        <v>12119.86</v>
      </c>
      <c r="EX177" s="56">
        <v>42971</v>
      </c>
      <c r="EY177" s="56">
        <v>17079</v>
      </c>
      <c r="EZ177" s="56">
        <v>13958</v>
      </c>
      <c r="FA177" s="56">
        <v>10481</v>
      </c>
      <c r="FB177" s="56">
        <v>0</v>
      </c>
      <c r="FC177" s="56">
        <v>52806.83</v>
      </c>
      <c r="FD177" s="56">
        <v>56193</v>
      </c>
      <c r="FE177" s="56">
        <v>0</v>
      </c>
      <c r="FF177" s="56">
        <v>1224</v>
      </c>
      <c r="FG177" s="56">
        <v>457704.39</v>
      </c>
      <c r="FH177" s="56">
        <v>118351</v>
      </c>
      <c r="FI177" s="56">
        <v>140049</v>
      </c>
      <c r="FJ177" s="56">
        <v>59899</v>
      </c>
      <c r="FK177" s="56">
        <v>0</v>
      </c>
      <c r="FL177" s="56">
        <v>570000</v>
      </c>
      <c r="FM177" s="56">
        <v>4470837.3900000006</v>
      </c>
      <c r="FN177" s="56">
        <v>11598</v>
      </c>
      <c r="FO177" s="56">
        <v>0</v>
      </c>
      <c r="FP177" s="56">
        <v>737</v>
      </c>
      <c r="FQ177" s="56">
        <v>6369</v>
      </c>
      <c r="FR177" s="56">
        <v>0</v>
      </c>
      <c r="FS177" s="56">
        <v>0</v>
      </c>
      <c r="FT177" s="56">
        <v>0</v>
      </c>
      <c r="FU177" s="56">
        <v>98103</v>
      </c>
      <c r="FV177" s="56">
        <v>0</v>
      </c>
      <c r="FW177" s="56">
        <v>116807</v>
      </c>
      <c r="FX177" s="56">
        <v>4354030.3900000006</v>
      </c>
      <c r="FY177" s="56">
        <v>304623</v>
      </c>
      <c r="FZ177" s="56">
        <v>2611130</v>
      </c>
      <c r="GA177" s="56">
        <v>519368</v>
      </c>
      <c r="GB177" s="56">
        <v>408868</v>
      </c>
      <c r="GC177" s="56">
        <v>865132</v>
      </c>
      <c r="GD177" s="56">
        <v>4404498</v>
      </c>
      <c r="GE177" s="56">
        <v>94000</v>
      </c>
      <c r="GF177" s="56">
        <v>4310498</v>
      </c>
      <c r="GG177" s="56">
        <v>301715</v>
      </c>
      <c r="GH177" s="56" t="s">
        <v>558</v>
      </c>
      <c r="GI177" s="56" t="s">
        <v>558</v>
      </c>
      <c r="GJ177" s="56" t="s">
        <v>558</v>
      </c>
      <c r="GK177" s="56" t="s">
        <v>558</v>
      </c>
      <c r="GL177" s="56" t="s">
        <v>558</v>
      </c>
      <c r="GM177" s="56" t="s">
        <v>558</v>
      </c>
      <c r="GN177" s="56" t="s">
        <v>558</v>
      </c>
      <c r="GO177" s="56" t="s">
        <v>558</v>
      </c>
      <c r="GP177" s="56" t="s">
        <v>558</v>
      </c>
      <c r="GQ177" s="56" t="s">
        <v>558</v>
      </c>
      <c r="GR177" s="56" t="s">
        <v>558</v>
      </c>
      <c r="GS177" s="56" t="s">
        <v>558</v>
      </c>
      <c r="GT177" s="56" t="s">
        <v>558</v>
      </c>
      <c r="GU177" s="56" t="s">
        <v>558</v>
      </c>
      <c r="GV177" s="56" t="s">
        <v>7627</v>
      </c>
      <c r="GW177" s="56">
        <v>41</v>
      </c>
      <c r="GX177" s="56">
        <v>0</v>
      </c>
      <c r="GY177" s="56">
        <v>41</v>
      </c>
      <c r="GZ177" s="56">
        <v>0</v>
      </c>
      <c r="HA177" s="56">
        <v>0</v>
      </c>
      <c r="HB177" s="56">
        <v>0</v>
      </c>
      <c r="HD177" s="56">
        <f t="shared" si="6"/>
        <v>51005</v>
      </c>
      <c r="HE177" s="56">
        <f t="shared" si="7"/>
        <v>2791</v>
      </c>
      <c r="HF177" s="56">
        <f t="shared" si="8"/>
        <v>74039</v>
      </c>
    </row>
    <row r="178" spans="1:214" ht="12.75" customHeight="1" x14ac:dyDescent="0.3">
      <c r="A178" s="56" t="s">
        <v>244</v>
      </c>
      <c r="B178" s="56">
        <v>4</v>
      </c>
      <c r="C178" s="56" t="s">
        <v>245</v>
      </c>
      <c r="D178" s="56" t="s">
        <v>3818</v>
      </c>
      <c r="E178" s="56" t="s">
        <v>6926</v>
      </c>
      <c r="F178" s="56" t="s">
        <v>907</v>
      </c>
      <c r="G178" s="56">
        <v>56</v>
      </c>
      <c r="H178" s="56">
        <v>0</v>
      </c>
      <c r="I178" s="56" t="s">
        <v>6841</v>
      </c>
      <c r="J178" s="56" t="s">
        <v>39</v>
      </c>
      <c r="L178" s="56" t="s">
        <v>225</v>
      </c>
      <c r="M178" s="56">
        <v>0</v>
      </c>
      <c r="N178" s="56">
        <v>0</v>
      </c>
      <c r="O178" s="56">
        <v>0</v>
      </c>
      <c r="P178" s="56">
        <v>0</v>
      </c>
      <c r="Q178" s="56">
        <v>0</v>
      </c>
      <c r="R178" s="56">
        <v>7</v>
      </c>
      <c r="S178" s="56">
        <v>0</v>
      </c>
      <c r="T178" s="56">
        <v>0</v>
      </c>
      <c r="U178" s="56">
        <v>0</v>
      </c>
      <c r="V178" s="56">
        <v>0</v>
      </c>
      <c r="W178" s="56">
        <v>0</v>
      </c>
      <c r="X178" s="56">
        <v>2</v>
      </c>
      <c r="Y178" s="56">
        <v>0</v>
      </c>
      <c r="Z178" s="56">
        <v>0</v>
      </c>
      <c r="AA178" s="56">
        <v>9</v>
      </c>
      <c r="AB178" s="56">
        <v>0</v>
      </c>
      <c r="AC178" s="56">
        <v>0</v>
      </c>
      <c r="AD178" s="56">
        <v>0</v>
      </c>
      <c r="AE178" s="56">
        <v>0</v>
      </c>
      <c r="AF178" s="56">
        <v>0</v>
      </c>
      <c r="AG178" s="56">
        <v>0</v>
      </c>
      <c r="AH178" s="56">
        <v>0</v>
      </c>
      <c r="AI178" s="56">
        <v>0</v>
      </c>
      <c r="AJ178" s="56">
        <v>0</v>
      </c>
      <c r="AK178" s="56">
        <v>0</v>
      </c>
      <c r="AL178" s="56">
        <v>0</v>
      </c>
      <c r="AM178" s="56">
        <v>0</v>
      </c>
      <c r="AN178" s="56">
        <v>0</v>
      </c>
      <c r="AO178" s="56">
        <v>0</v>
      </c>
      <c r="AP178" s="56">
        <v>0</v>
      </c>
      <c r="AQ178" s="56">
        <v>0</v>
      </c>
      <c r="AR178" s="56">
        <v>0</v>
      </c>
      <c r="AS178" s="56">
        <v>0</v>
      </c>
      <c r="AT178" s="56">
        <v>0</v>
      </c>
      <c r="AU178" s="56">
        <v>0</v>
      </c>
      <c r="AV178" s="56">
        <v>7</v>
      </c>
      <c r="AW178" s="56">
        <v>0</v>
      </c>
      <c r="AX178" s="56">
        <v>0</v>
      </c>
      <c r="AY178" s="56">
        <v>0</v>
      </c>
      <c r="AZ178" s="56">
        <v>0</v>
      </c>
      <c r="BA178" s="56">
        <v>0</v>
      </c>
      <c r="BB178" s="56">
        <v>2</v>
      </c>
      <c r="BC178" s="56">
        <v>0</v>
      </c>
      <c r="BD178" s="56">
        <v>0</v>
      </c>
      <c r="BE178" s="56">
        <v>9</v>
      </c>
      <c r="BF178" s="56">
        <v>1</v>
      </c>
      <c r="BG178" s="56">
        <v>0</v>
      </c>
      <c r="BH178" s="56">
        <v>0</v>
      </c>
      <c r="BI178" s="56">
        <v>0</v>
      </c>
      <c r="BJ178" s="56" t="s">
        <v>909</v>
      </c>
      <c r="BK178" s="56">
        <v>45789</v>
      </c>
      <c r="BL178" s="56" t="s">
        <v>909</v>
      </c>
      <c r="BM178" s="56">
        <v>70649</v>
      </c>
      <c r="BN178" s="56">
        <v>59</v>
      </c>
      <c r="BO178" s="56">
        <v>45622</v>
      </c>
      <c r="BP178" s="56" t="s">
        <v>558</v>
      </c>
      <c r="BQ178" s="56">
        <v>7</v>
      </c>
      <c r="BR178" s="56" t="s">
        <v>558</v>
      </c>
      <c r="BS178" s="56">
        <v>190734</v>
      </c>
      <c r="BT178" s="56">
        <v>20281</v>
      </c>
      <c r="BU178" s="56">
        <v>54918</v>
      </c>
      <c r="BV178" s="56">
        <v>30617</v>
      </c>
      <c r="BW178" s="56">
        <v>24328</v>
      </c>
      <c r="BX178" s="56">
        <v>7712</v>
      </c>
      <c r="BY178" s="56">
        <v>117575</v>
      </c>
      <c r="BZ178" s="56">
        <v>30271</v>
      </c>
      <c r="CA178" s="56">
        <v>168127</v>
      </c>
      <c r="CB178" s="56">
        <v>87</v>
      </c>
      <c r="CC178" s="56">
        <v>5863</v>
      </c>
      <c r="CD178" s="56">
        <v>1403</v>
      </c>
      <c r="CE178" s="56">
        <v>2069</v>
      </c>
      <c r="CF178" s="56">
        <v>1133</v>
      </c>
      <c r="CG178" s="56">
        <v>10468</v>
      </c>
      <c r="CH178" s="56">
        <v>10555</v>
      </c>
      <c r="CI178" s="56">
        <v>129</v>
      </c>
      <c r="CJ178" s="56">
        <v>3081</v>
      </c>
      <c r="CK178" s="56">
        <v>693</v>
      </c>
      <c r="CL178" s="56" t="s">
        <v>558</v>
      </c>
      <c r="CM178" s="56" t="s">
        <v>558</v>
      </c>
      <c r="CN178" s="56" t="s">
        <v>558</v>
      </c>
      <c r="CO178" s="56" t="s">
        <v>558</v>
      </c>
      <c r="CP178" s="56">
        <v>14</v>
      </c>
      <c r="CQ178" s="56">
        <v>211</v>
      </c>
      <c r="CR178" s="56">
        <v>1</v>
      </c>
      <c r="CS178" s="56" t="s">
        <v>558</v>
      </c>
      <c r="CT178" s="56" t="s">
        <v>558</v>
      </c>
      <c r="CU178" s="56" t="s">
        <v>558</v>
      </c>
      <c r="CV178" s="56">
        <v>1870</v>
      </c>
      <c r="CW178" s="56">
        <v>62</v>
      </c>
      <c r="CX178" s="56">
        <v>2832</v>
      </c>
      <c r="CY178" s="56" t="s">
        <v>558</v>
      </c>
      <c r="CZ178" s="56" t="s">
        <v>558</v>
      </c>
      <c r="DA178" s="56" t="s">
        <v>558</v>
      </c>
      <c r="DB178" s="56">
        <v>14</v>
      </c>
      <c r="DC178" s="56">
        <v>26</v>
      </c>
      <c r="DD178" s="56">
        <v>40</v>
      </c>
      <c r="DE178" s="56">
        <v>34</v>
      </c>
      <c r="DF178" s="56">
        <v>912</v>
      </c>
      <c r="DG178" s="56">
        <v>144051</v>
      </c>
      <c r="DH178" s="56">
        <v>28048</v>
      </c>
      <c r="DI178" s="56">
        <v>54970</v>
      </c>
      <c r="DJ178" s="56">
        <v>8567</v>
      </c>
      <c r="DK178" s="56">
        <v>235636</v>
      </c>
      <c r="DL178" s="56">
        <v>5024</v>
      </c>
      <c r="DM178" s="56">
        <v>674</v>
      </c>
      <c r="DN178" s="56">
        <v>10</v>
      </c>
      <c r="DO178" s="56">
        <v>5708</v>
      </c>
      <c r="DP178" s="56">
        <v>3722</v>
      </c>
      <c r="DQ178" s="56">
        <v>12504</v>
      </c>
      <c r="DR178" s="56">
        <v>9176</v>
      </c>
      <c r="DS178" s="56" t="s">
        <v>558</v>
      </c>
      <c r="DT178" s="56" t="s">
        <v>558</v>
      </c>
      <c r="DU178" s="56" t="s">
        <v>558</v>
      </c>
      <c r="DV178" s="56">
        <v>22610</v>
      </c>
      <c r="DW178" s="56">
        <v>10908</v>
      </c>
      <c r="DX178" s="56">
        <v>66</v>
      </c>
      <c r="DY178" s="56">
        <v>73</v>
      </c>
      <c r="DZ178" s="56">
        <v>82</v>
      </c>
      <c r="EA178" s="56">
        <v>19433</v>
      </c>
      <c r="EB178" s="56" t="s">
        <v>558</v>
      </c>
      <c r="EC178" s="56" t="s">
        <v>558</v>
      </c>
      <c r="ED178" s="56">
        <v>10736</v>
      </c>
      <c r="EE178" s="56">
        <v>64</v>
      </c>
      <c r="EF178" s="56">
        <v>359458</v>
      </c>
      <c r="EG178" s="56">
        <v>0</v>
      </c>
      <c r="EH178" s="56" t="s">
        <v>558</v>
      </c>
      <c r="EI178" s="56" t="s">
        <v>558</v>
      </c>
      <c r="EJ178" s="56">
        <v>15434</v>
      </c>
      <c r="EK178" s="56">
        <v>19</v>
      </c>
      <c r="EL178" s="56">
        <v>0</v>
      </c>
      <c r="EM178" s="56">
        <v>1272974</v>
      </c>
      <c r="EN178" s="56">
        <v>187449</v>
      </c>
      <c r="EO178" s="56" t="s">
        <v>558</v>
      </c>
      <c r="EP178" s="56" t="s">
        <v>558</v>
      </c>
      <c r="EQ178" s="56" t="s">
        <v>558</v>
      </c>
      <c r="ER178" s="56" t="s">
        <v>558</v>
      </c>
      <c r="ES178" s="56" t="s">
        <v>558</v>
      </c>
      <c r="ET178" s="56" t="s">
        <v>558</v>
      </c>
      <c r="EU178" s="56" t="s">
        <v>558</v>
      </c>
      <c r="EV178" s="56" t="s">
        <v>558</v>
      </c>
      <c r="EW178" s="56" t="s">
        <v>558</v>
      </c>
      <c r="EX178" s="56" t="s">
        <v>558</v>
      </c>
      <c r="EY178" s="56" t="s">
        <v>558</v>
      </c>
      <c r="EZ178" s="56" t="s">
        <v>558</v>
      </c>
      <c r="FA178" s="56" t="s">
        <v>558</v>
      </c>
      <c r="FB178" s="56" t="s">
        <v>558</v>
      </c>
      <c r="FC178" s="56" t="s">
        <v>558</v>
      </c>
      <c r="FD178" s="56" t="s">
        <v>558</v>
      </c>
      <c r="FE178" s="56">
        <v>133480</v>
      </c>
      <c r="FF178" s="56" t="s">
        <v>558</v>
      </c>
      <c r="FG178" s="56" t="s">
        <v>558</v>
      </c>
      <c r="FH178" s="56">
        <v>53241</v>
      </c>
      <c r="FI178" s="56">
        <v>54255</v>
      </c>
      <c r="FJ178" s="56">
        <v>47813</v>
      </c>
      <c r="FK178" s="56" t="s">
        <v>558</v>
      </c>
      <c r="FL178" s="56" t="s">
        <v>558</v>
      </c>
      <c r="FM178" s="56" t="s">
        <v>558</v>
      </c>
      <c r="FN178" s="56" t="s">
        <v>558</v>
      </c>
      <c r="FO178" s="56" t="s">
        <v>558</v>
      </c>
      <c r="FP178" s="56">
        <v>2075</v>
      </c>
      <c r="FQ178" s="56" t="s">
        <v>558</v>
      </c>
      <c r="FR178" s="56" t="s">
        <v>558</v>
      </c>
      <c r="FS178" s="56">
        <v>40190</v>
      </c>
      <c r="FT178" s="56" t="s">
        <v>558</v>
      </c>
      <c r="FU178" s="56">
        <v>30765</v>
      </c>
      <c r="FV178" s="56" t="s">
        <v>558</v>
      </c>
      <c r="FW178" s="56" t="s">
        <v>558</v>
      </c>
      <c r="FX178" s="56" t="s">
        <v>558</v>
      </c>
      <c r="FY178" s="56" t="s">
        <v>558</v>
      </c>
      <c r="FZ178" s="56">
        <v>1360004</v>
      </c>
      <c r="GA178" s="56">
        <v>220381</v>
      </c>
      <c r="GB178" s="56">
        <v>112000</v>
      </c>
      <c r="GC178" s="56">
        <v>82660</v>
      </c>
      <c r="GD178" s="56">
        <v>1775045</v>
      </c>
      <c r="GE178" s="56">
        <v>38890</v>
      </c>
      <c r="GF178" s="56">
        <v>1736155</v>
      </c>
      <c r="GG178" s="56" t="s">
        <v>558</v>
      </c>
      <c r="GH178" s="56" t="s">
        <v>558</v>
      </c>
      <c r="GI178" s="56">
        <v>688473</v>
      </c>
      <c r="GJ178" s="56" t="s">
        <v>558</v>
      </c>
      <c r="GK178" s="56" t="s">
        <v>558</v>
      </c>
      <c r="GL178" s="56" t="s">
        <v>558</v>
      </c>
      <c r="GM178" s="56">
        <v>5901</v>
      </c>
      <c r="GN178" s="56" t="s">
        <v>558</v>
      </c>
      <c r="GO178" s="56" t="s">
        <v>558</v>
      </c>
      <c r="GP178" s="56" t="s">
        <v>558</v>
      </c>
      <c r="GQ178" s="56" t="s">
        <v>7628</v>
      </c>
      <c r="GR178" s="56" t="s">
        <v>558</v>
      </c>
      <c r="GS178" s="56" t="s">
        <v>7629</v>
      </c>
      <c r="GT178" s="56" t="s">
        <v>558</v>
      </c>
      <c r="GU178" s="56" t="s">
        <v>558</v>
      </c>
      <c r="GV178" s="56" t="s">
        <v>7630</v>
      </c>
      <c r="GW178" s="56">
        <v>9</v>
      </c>
      <c r="GX178" s="56">
        <v>0</v>
      </c>
      <c r="GY178" s="56">
        <v>9</v>
      </c>
      <c r="GZ178" s="56">
        <v>0</v>
      </c>
      <c r="HA178" s="56">
        <v>0</v>
      </c>
      <c r="HB178" s="56">
        <v>0</v>
      </c>
      <c r="HD178" s="56" t="str">
        <f t="shared" si="6"/>
        <v>..</v>
      </c>
      <c r="HE178" s="56" t="str">
        <f t="shared" si="7"/>
        <v>..</v>
      </c>
      <c r="HF178" s="56">
        <f t="shared" si="8"/>
        <v>5708</v>
      </c>
    </row>
    <row r="179" spans="1:214" ht="12.75" customHeight="1" x14ac:dyDescent="0.3">
      <c r="A179" s="56" t="s">
        <v>244</v>
      </c>
      <c r="B179" s="56">
        <v>5</v>
      </c>
      <c r="C179" s="56" t="s">
        <v>245</v>
      </c>
      <c r="D179" s="56" t="s">
        <v>3819</v>
      </c>
      <c r="E179" s="56" t="s">
        <v>1922</v>
      </c>
      <c r="F179" s="56" t="s">
        <v>907</v>
      </c>
      <c r="G179" s="56">
        <v>64</v>
      </c>
      <c r="H179" s="56">
        <v>10</v>
      </c>
      <c r="I179" s="56" t="s">
        <v>6841</v>
      </c>
      <c r="J179" s="56" t="s">
        <v>39</v>
      </c>
      <c r="L179" s="56" t="s">
        <v>60</v>
      </c>
      <c r="M179" s="56">
        <v>0</v>
      </c>
      <c r="N179" s="56">
        <v>0</v>
      </c>
      <c r="O179" s="56">
        <v>0</v>
      </c>
      <c r="P179" s="56">
        <v>0</v>
      </c>
      <c r="Q179" s="56">
        <v>0</v>
      </c>
      <c r="R179" s="56">
        <v>2</v>
      </c>
      <c r="S179" s="56">
        <v>3</v>
      </c>
      <c r="T179" s="56">
        <v>1</v>
      </c>
      <c r="U179" s="56">
        <v>0</v>
      </c>
      <c r="V179" s="56">
        <v>2</v>
      </c>
      <c r="W179" s="56">
        <v>3</v>
      </c>
      <c r="X179" s="56">
        <v>1</v>
      </c>
      <c r="Y179" s="56">
        <v>0</v>
      </c>
      <c r="Z179" s="56">
        <v>0</v>
      </c>
      <c r="AA179" s="56">
        <v>12</v>
      </c>
      <c r="AB179" s="56">
        <v>0</v>
      </c>
      <c r="AC179" s="56">
        <v>0</v>
      </c>
      <c r="AD179" s="56">
        <v>0</v>
      </c>
      <c r="AE179" s="56">
        <v>0</v>
      </c>
      <c r="AF179" s="56">
        <v>0</v>
      </c>
      <c r="AG179" s="56">
        <v>0</v>
      </c>
      <c r="AH179" s="56">
        <v>0</v>
      </c>
      <c r="AI179" s="56">
        <v>0</v>
      </c>
      <c r="AJ179" s="56">
        <v>0</v>
      </c>
      <c r="AK179" s="56">
        <v>0</v>
      </c>
      <c r="AL179" s="56">
        <v>0</v>
      </c>
      <c r="AM179" s="56">
        <v>0</v>
      </c>
      <c r="AN179" s="56">
        <v>0</v>
      </c>
      <c r="AO179" s="56">
        <v>0</v>
      </c>
      <c r="AP179" s="56">
        <v>0</v>
      </c>
      <c r="AQ179" s="56">
        <v>0</v>
      </c>
      <c r="AR179" s="56">
        <v>0</v>
      </c>
      <c r="AS179" s="56">
        <v>0</v>
      </c>
      <c r="AT179" s="56">
        <v>0</v>
      </c>
      <c r="AU179" s="56">
        <v>0</v>
      </c>
      <c r="AV179" s="56">
        <v>2</v>
      </c>
      <c r="AW179" s="56">
        <v>3</v>
      </c>
      <c r="AX179" s="56">
        <v>1</v>
      </c>
      <c r="AY179" s="56">
        <v>0</v>
      </c>
      <c r="AZ179" s="56">
        <v>2</v>
      </c>
      <c r="BA179" s="56">
        <v>3</v>
      </c>
      <c r="BB179" s="56">
        <v>1</v>
      </c>
      <c r="BC179" s="56">
        <v>0</v>
      </c>
      <c r="BD179" s="56">
        <v>0</v>
      </c>
      <c r="BE179" s="56">
        <v>12</v>
      </c>
      <c r="BF179" s="56">
        <v>1</v>
      </c>
      <c r="BG179" s="56">
        <v>0</v>
      </c>
      <c r="BH179" s="56">
        <v>0</v>
      </c>
      <c r="BI179" s="56">
        <v>0</v>
      </c>
      <c r="BJ179" s="56" t="s">
        <v>921</v>
      </c>
      <c r="BK179" s="56">
        <v>43726</v>
      </c>
      <c r="BL179" s="56" t="s">
        <v>920</v>
      </c>
      <c r="BM179" s="56">
        <v>53947</v>
      </c>
      <c r="BN179" s="56">
        <v>92</v>
      </c>
      <c r="BO179" s="56">
        <v>141100</v>
      </c>
      <c r="BP179" s="56">
        <v>26589</v>
      </c>
      <c r="BQ179" s="56">
        <v>11</v>
      </c>
      <c r="BR179" s="56" t="s">
        <v>558</v>
      </c>
      <c r="BS179" s="56">
        <v>143941</v>
      </c>
      <c r="BT179" s="56">
        <v>1636</v>
      </c>
      <c r="BU179" s="56">
        <v>50585</v>
      </c>
      <c r="BV179" s="56">
        <v>45265</v>
      </c>
      <c r="BW179" s="56">
        <v>31134</v>
      </c>
      <c r="BX179" s="56">
        <v>11278</v>
      </c>
      <c r="BY179" s="56">
        <v>138262</v>
      </c>
      <c r="BZ179" s="56">
        <v>3587</v>
      </c>
      <c r="CA179" s="56">
        <v>143485</v>
      </c>
      <c r="CB179" s="56">
        <v>1</v>
      </c>
      <c r="CC179" s="56">
        <v>5786</v>
      </c>
      <c r="CD179" s="56">
        <v>1335</v>
      </c>
      <c r="CE179" s="56">
        <v>3322</v>
      </c>
      <c r="CF179" s="56">
        <v>1036</v>
      </c>
      <c r="CG179" s="56">
        <v>11479</v>
      </c>
      <c r="CH179" s="56">
        <v>11480</v>
      </c>
      <c r="CI179" s="56">
        <v>0</v>
      </c>
      <c r="CJ179" s="56">
        <v>3396</v>
      </c>
      <c r="CK179" s="56">
        <v>537</v>
      </c>
      <c r="CL179" s="56">
        <v>518</v>
      </c>
      <c r="CM179" s="56">
        <v>4451</v>
      </c>
      <c r="CN179" s="56">
        <v>0</v>
      </c>
      <c r="CO179" s="56">
        <v>4451</v>
      </c>
      <c r="CP179" s="56">
        <v>0</v>
      </c>
      <c r="CQ179" s="56">
        <v>102</v>
      </c>
      <c r="CR179" s="56">
        <v>8</v>
      </c>
      <c r="CS179" s="56">
        <v>0</v>
      </c>
      <c r="CT179" s="56">
        <v>110</v>
      </c>
      <c r="CU179" s="56">
        <v>110</v>
      </c>
      <c r="CV179" s="56">
        <v>3185</v>
      </c>
      <c r="CW179" s="56">
        <v>0</v>
      </c>
      <c r="CX179" s="56">
        <v>0</v>
      </c>
      <c r="CY179" s="56">
        <v>0</v>
      </c>
      <c r="CZ179" s="56">
        <v>0</v>
      </c>
      <c r="DA179" s="56">
        <v>0</v>
      </c>
      <c r="DB179" s="56">
        <v>1</v>
      </c>
      <c r="DC179" s="56">
        <v>19.2</v>
      </c>
      <c r="DD179" s="56">
        <v>20.2</v>
      </c>
      <c r="DE179" s="56">
        <v>31</v>
      </c>
      <c r="DF179" s="56">
        <v>1225</v>
      </c>
      <c r="DG179" s="56">
        <v>122757</v>
      </c>
      <c r="DH179" s="56">
        <v>22892</v>
      </c>
      <c r="DI179" s="56">
        <v>45240</v>
      </c>
      <c r="DJ179" s="56">
        <v>7234</v>
      </c>
      <c r="DK179" s="56">
        <v>198123</v>
      </c>
      <c r="DL179" s="56">
        <v>6675</v>
      </c>
      <c r="DM179" s="56">
        <v>1253</v>
      </c>
      <c r="DN179" s="56">
        <v>0</v>
      </c>
      <c r="DO179" s="56">
        <v>7928</v>
      </c>
      <c r="DP179" s="56">
        <v>1516</v>
      </c>
      <c r="DQ179" s="56">
        <v>0</v>
      </c>
      <c r="DR179" s="56">
        <v>0</v>
      </c>
      <c r="DS179" s="56">
        <v>0</v>
      </c>
      <c r="DT179" s="56">
        <v>0</v>
      </c>
      <c r="DU179" s="56">
        <v>0</v>
      </c>
      <c r="DV179" s="56">
        <v>9568</v>
      </c>
      <c r="DW179" s="56">
        <v>2145</v>
      </c>
      <c r="DX179" s="56">
        <v>72.900000000000006</v>
      </c>
      <c r="DY179" s="56">
        <v>80.84</v>
      </c>
      <c r="DZ179" s="56">
        <v>89.56</v>
      </c>
      <c r="EA179" s="56">
        <v>40223</v>
      </c>
      <c r="EB179" s="56">
        <v>154</v>
      </c>
      <c r="EC179" s="56" t="s">
        <v>55</v>
      </c>
      <c r="ED179" s="56">
        <v>8311</v>
      </c>
      <c r="EE179" s="56">
        <v>127</v>
      </c>
      <c r="EF179" s="56">
        <v>255374</v>
      </c>
      <c r="EG179" s="56">
        <v>0</v>
      </c>
      <c r="EH179" s="56" t="s">
        <v>55</v>
      </c>
      <c r="EI179" s="56">
        <v>6</v>
      </c>
      <c r="EJ179" s="56">
        <v>7977</v>
      </c>
      <c r="EK179" s="56">
        <v>10</v>
      </c>
      <c r="EL179" s="56">
        <v>5</v>
      </c>
      <c r="EM179" s="56">
        <v>967199.35</v>
      </c>
      <c r="EN179" s="56">
        <v>189841.41</v>
      </c>
      <c r="EO179" s="56">
        <v>2912.15</v>
      </c>
      <c r="EP179" s="56">
        <v>39643.14</v>
      </c>
      <c r="EQ179" s="56">
        <v>10450.27</v>
      </c>
      <c r="ER179" s="56">
        <v>15666.47</v>
      </c>
      <c r="ES179" s="56">
        <v>6418.13</v>
      </c>
      <c r="ET179" s="56">
        <v>4742.51</v>
      </c>
      <c r="EU179" s="56">
        <v>1314.19</v>
      </c>
      <c r="EV179" s="56" t="s">
        <v>3591</v>
      </c>
      <c r="EW179" s="56">
        <v>0</v>
      </c>
      <c r="EX179" s="56">
        <v>10500</v>
      </c>
      <c r="EY179" s="56">
        <v>0</v>
      </c>
      <c r="EZ179" s="56">
        <v>0</v>
      </c>
      <c r="FA179" s="56">
        <v>0</v>
      </c>
      <c r="FB179" s="56">
        <v>0</v>
      </c>
      <c r="FC179" s="56">
        <v>0</v>
      </c>
      <c r="FD179" s="56">
        <v>0</v>
      </c>
      <c r="FE179" s="56">
        <v>71145.679999999993</v>
      </c>
      <c r="FF179" s="56">
        <v>448.13</v>
      </c>
      <c r="FG179" s="56">
        <v>163240.66999999998</v>
      </c>
      <c r="FH179" s="56">
        <v>3088.96</v>
      </c>
      <c r="FI179" s="56">
        <v>38551.89</v>
      </c>
      <c r="FJ179" s="56">
        <v>31944.35</v>
      </c>
      <c r="FK179" s="56">
        <v>2683.81</v>
      </c>
      <c r="FL179" s="56">
        <v>0</v>
      </c>
      <c r="FM179" s="56">
        <v>1396550.44</v>
      </c>
      <c r="FN179" s="56">
        <v>3701.63</v>
      </c>
      <c r="FO179" s="56">
        <v>33.17</v>
      </c>
      <c r="FP179" s="56">
        <v>246.25</v>
      </c>
      <c r="FQ179" s="56">
        <v>0</v>
      </c>
      <c r="FR179" s="56">
        <v>0</v>
      </c>
      <c r="FS179" s="56">
        <v>36844.730000000003</v>
      </c>
      <c r="FT179" s="56">
        <v>0</v>
      </c>
      <c r="FU179" s="56">
        <v>9669.26</v>
      </c>
      <c r="FV179" s="56">
        <v>0</v>
      </c>
      <c r="FW179" s="56">
        <v>50495.040000000008</v>
      </c>
      <c r="FX179" s="56">
        <v>1346055.4</v>
      </c>
      <c r="FY179" s="56">
        <v>81405.66</v>
      </c>
      <c r="FZ179" s="56">
        <v>976913</v>
      </c>
      <c r="GA179" s="56">
        <v>125182.36</v>
      </c>
      <c r="GB179" s="56">
        <v>152610</v>
      </c>
      <c r="GC179" s="56">
        <v>81551</v>
      </c>
      <c r="GD179" s="56">
        <v>1336256.3600000001</v>
      </c>
      <c r="GE179" s="56">
        <v>88591</v>
      </c>
      <c r="GF179" s="56">
        <v>1247665.3600000001</v>
      </c>
      <c r="GG179" s="56">
        <v>81405.649999999994</v>
      </c>
      <c r="GH179" s="56">
        <v>0</v>
      </c>
      <c r="GI179" s="56">
        <v>225770</v>
      </c>
      <c r="GJ179" s="56">
        <v>0</v>
      </c>
      <c r="GK179" s="56">
        <v>0</v>
      </c>
      <c r="GL179" s="56">
        <v>0</v>
      </c>
      <c r="GM179" s="56">
        <v>0</v>
      </c>
      <c r="GN179" s="56">
        <v>225770</v>
      </c>
      <c r="GO179" s="56" t="s">
        <v>558</v>
      </c>
      <c r="GP179" s="56" t="s">
        <v>7631</v>
      </c>
      <c r="GQ179" s="56" t="s">
        <v>7632</v>
      </c>
      <c r="GR179" s="56" t="s">
        <v>558</v>
      </c>
      <c r="GS179" s="56" t="s">
        <v>558</v>
      </c>
      <c r="GT179" s="56" t="s">
        <v>558</v>
      </c>
      <c r="GU179" s="56" t="s">
        <v>558</v>
      </c>
      <c r="GV179" s="56" t="s">
        <v>7633</v>
      </c>
      <c r="GW179" s="56">
        <v>12</v>
      </c>
      <c r="GX179" s="56">
        <v>0</v>
      </c>
      <c r="GY179" s="56">
        <v>12</v>
      </c>
      <c r="GZ179" s="56">
        <v>0</v>
      </c>
      <c r="HA179" s="56">
        <v>0</v>
      </c>
      <c r="HB179" s="56">
        <v>0</v>
      </c>
      <c r="HD179" s="56">
        <f t="shared" si="6"/>
        <v>4451</v>
      </c>
      <c r="HE179" s="56">
        <f t="shared" si="7"/>
        <v>110</v>
      </c>
      <c r="HF179" s="56">
        <f t="shared" si="8"/>
        <v>7928</v>
      </c>
    </row>
    <row r="180" spans="1:214" ht="12.75" customHeight="1" x14ac:dyDescent="0.3">
      <c r="A180" s="56" t="s">
        <v>244</v>
      </c>
      <c r="B180" s="56">
        <v>6</v>
      </c>
      <c r="C180" s="56" t="s">
        <v>245</v>
      </c>
      <c r="D180" s="56" t="s">
        <v>3820</v>
      </c>
      <c r="E180" s="56" t="s">
        <v>2503</v>
      </c>
      <c r="F180" s="56" t="s">
        <v>907</v>
      </c>
      <c r="G180" s="56">
        <v>69</v>
      </c>
      <c r="H180" s="56">
        <v>0</v>
      </c>
      <c r="I180" s="56" t="s">
        <v>6841</v>
      </c>
      <c r="J180" s="56" t="s">
        <v>39</v>
      </c>
      <c r="L180" s="56" t="s">
        <v>61</v>
      </c>
      <c r="M180" s="56">
        <v>0</v>
      </c>
      <c r="N180" s="56">
        <v>0</v>
      </c>
      <c r="O180" s="56">
        <v>0</v>
      </c>
      <c r="P180" s="56">
        <v>1</v>
      </c>
      <c r="Q180" s="56">
        <v>0</v>
      </c>
      <c r="R180" s="56">
        <v>0</v>
      </c>
      <c r="S180" s="56">
        <v>2</v>
      </c>
      <c r="T180" s="56">
        <v>1</v>
      </c>
      <c r="U180" s="56">
        <v>0</v>
      </c>
      <c r="V180" s="56">
        <v>1</v>
      </c>
      <c r="W180" s="56">
        <v>0</v>
      </c>
      <c r="X180" s="56">
        <v>0</v>
      </c>
      <c r="Y180" s="56">
        <v>0</v>
      </c>
      <c r="Z180" s="56">
        <v>0</v>
      </c>
      <c r="AA180" s="56">
        <v>5</v>
      </c>
      <c r="AB180" s="56">
        <v>0</v>
      </c>
      <c r="AC180" s="56">
        <v>0</v>
      </c>
      <c r="AD180" s="56">
        <v>0</v>
      </c>
      <c r="AE180" s="56">
        <v>0</v>
      </c>
      <c r="AF180" s="56">
        <v>0</v>
      </c>
      <c r="AG180" s="56">
        <v>0</v>
      </c>
      <c r="AH180" s="56">
        <v>0</v>
      </c>
      <c r="AI180" s="56">
        <v>0</v>
      </c>
      <c r="AJ180" s="56">
        <v>0</v>
      </c>
      <c r="AK180" s="56">
        <v>0</v>
      </c>
      <c r="AL180" s="56">
        <v>0</v>
      </c>
      <c r="AM180" s="56">
        <v>0</v>
      </c>
      <c r="AN180" s="56">
        <v>0</v>
      </c>
      <c r="AO180" s="56">
        <v>0</v>
      </c>
      <c r="AP180" s="56">
        <v>0</v>
      </c>
      <c r="AQ180" s="56">
        <v>0</v>
      </c>
      <c r="AR180" s="56">
        <v>0</v>
      </c>
      <c r="AS180" s="56">
        <v>0</v>
      </c>
      <c r="AT180" s="56">
        <v>1</v>
      </c>
      <c r="AU180" s="56">
        <v>0</v>
      </c>
      <c r="AV180" s="56">
        <v>0</v>
      </c>
      <c r="AW180" s="56">
        <v>2</v>
      </c>
      <c r="AX180" s="56">
        <v>1</v>
      </c>
      <c r="AY180" s="56">
        <v>0</v>
      </c>
      <c r="AZ180" s="56">
        <v>1</v>
      </c>
      <c r="BA180" s="56">
        <v>0</v>
      </c>
      <c r="BB180" s="56">
        <v>0</v>
      </c>
      <c r="BC180" s="56">
        <v>0</v>
      </c>
      <c r="BD180" s="56">
        <v>0</v>
      </c>
      <c r="BE180" s="56">
        <v>5</v>
      </c>
      <c r="BF180" s="56">
        <v>1</v>
      </c>
      <c r="BG180" s="56">
        <v>0</v>
      </c>
      <c r="BH180" s="56">
        <v>3</v>
      </c>
      <c r="BI180" s="56">
        <v>0</v>
      </c>
      <c r="BJ180" s="56" t="s">
        <v>1152</v>
      </c>
      <c r="BK180" s="56">
        <v>47223</v>
      </c>
      <c r="BL180" s="56" t="s">
        <v>1152</v>
      </c>
      <c r="BM180" s="56">
        <v>127787</v>
      </c>
      <c r="BN180" s="56">
        <v>43</v>
      </c>
      <c r="BO180" s="56">
        <v>64200</v>
      </c>
      <c r="BP180" s="56">
        <v>26792</v>
      </c>
      <c r="BQ180" s="56">
        <v>5</v>
      </c>
      <c r="BR180" s="56">
        <v>5336</v>
      </c>
      <c r="BS180" s="56">
        <v>59093</v>
      </c>
      <c r="BT180" s="56">
        <v>1074</v>
      </c>
      <c r="BU180" s="56">
        <v>9886</v>
      </c>
      <c r="BV180" s="56">
        <v>7225</v>
      </c>
      <c r="BW180" s="56">
        <v>8434</v>
      </c>
      <c r="BX180" s="56">
        <v>3199</v>
      </c>
      <c r="BY180" s="56">
        <v>28744</v>
      </c>
      <c r="BZ180" s="56">
        <v>10149</v>
      </c>
      <c r="CA180" s="56">
        <v>39967</v>
      </c>
      <c r="CB180" s="56">
        <v>0</v>
      </c>
      <c r="CC180" s="56">
        <v>1929</v>
      </c>
      <c r="CD180" s="56">
        <v>434</v>
      </c>
      <c r="CE180" s="56">
        <v>1094</v>
      </c>
      <c r="CF180" s="56">
        <v>265</v>
      </c>
      <c r="CG180" s="56">
        <v>3722</v>
      </c>
      <c r="CH180" s="56">
        <v>3722</v>
      </c>
      <c r="CI180" s="56">
        <v>0</v>
      </c>
      <c r="CJ180" s="56">
        <v>1534</v>
      </c>
      <c r="CK180" s="56">
        <v>114</v>
      </c>
      <c r="CL180" s="56">
        <v>0</v>
      </c>
      <c r="CM180" s="56">
        <v>1648</v>
      </c>
      <c r="CN180" s="56">
        <v>0</v>
      </c>
      <c r="CO180" s="56">
        <v>1648</v>
      </c>
      <c r="CP180" s="56">
        <v>0</v>
      </c>
      <c r="CQ180" s="56">
        <v>72</v>
      </c>
      <c r="CR180" s="56">
        <v>0</v>
      </c>
      <c r="CS180" s="56">
        <v>0</v>
      </c>
      <c r="CT180" s="56">
        <v>72</v>
      </c>
      <c r="CU180" s="56">
        <v>72</v>
      </c>
      <c r="CV180" s="56">
        <v>2398</v>
      </c>
      <c r="CW180" s="56">
        <v>1</v>
      </c>
      <c r="CX180" s="56">
        <v>411</v>
      </c>
      <c r="CY180" s="56">
        <v>0</v>
      </c>
      <c r="CZ180" s="56">
        <v>0</v>
      </c>
      <c r="DA180" s="56">
        <v>0</v>
      </c>
      <c r="DB180" s="56">
        <v>2</v>
      </c>
      <c r="DC180" s="56">
        <v>5</v>
      </c>
      <c r="DD180" s="56">
        <v>7</v>
      </c>
      <c r="DE180" s="56">
        <v>10</v>
      </c>
      <c r="DF180" s="56">
        <v>249.3</v>
      </c>
      <c r="DG180" s="56">
        <v>49882</v>
      </c>
      <c r="DH180" s="56">
        <v>7917</v>
      </c>
      <c r="DI180" s="56">
        <v>19794</v>
      </c>
      <c r="DJ180" s="56">
        <v>2376</v>
      </c>
      <c r="DK180" s="56">
        <v>79969</v>
      </c>
      <c r="DL180" s="56">
        <v>1830</v>
      </c>
      <c r="DM180" s="56">
        <v>17</v>
      </c>
      <c r="DN180" s="56">
        <v>0</v>
      </c>
      <c r="DO180" s="56">
        <v>1847</v>
      </c>
      <c r="DP180" s="56">
        <v>2217</v>
      </c>
      <c r="DQ180" s="56">
        <v>0</v>
      </c>
      <c r="DR180" s="56">
        <v>1077</v>
      </c>
      <c r="DS180" s="56">
        <v>0</v>
      </c>
      <c r="DT180" s="56">
        <v>0</v>
      </c>
      <c r="DU180" s="56">
        <v>0</v>
      </c>
      <c r="DV180" s="56">
        <v>1126</v>
      </c>
      <c r="DW180" s="56" t="s">
        <v>558</v>
      </c>
      <c r="DX180" s="56">
        <v>75</v>
      </c>
      <c r="DY180" s="56">
        <v>90</v>
      </c>
      <c r="DZ180" s="56">
        <v>100</v>
      </c>
      <c r="EA180" s="56">
        <v>42379</v>
      </c>
      <c r="EB180" s="56">
        <v>8049</v>
      </c>
      <c r="EC180" s="56" t="s">
        <v>778</v>
      </c>
      <c r="ED180" s="56">
        <v>3353</v>
      </c>
      <c r="EE180" s="56">
        <v>37</v>
      </c>
      <c r="EF180" s="56">
        <v>135106</v>
      </c>
      <c r="EG180" s="56">
        <v>56000</v>
      </c>
      <c r="EH180" s="56" t="s">
        <v>778</v>
      </c>
      <c r="EI180" s="56">
        <v>5</v>
      </c>
      <c r="EJ180" s="56">
        <v>68452</v>
      </c>
      <c r="EK180" s="56">
        <v>0</v>
      </c>
      <c r="EL180" s="56">
        <v>0</v>
      </c>
      <c r="EM180" s="56">
        <v>143521</v>
      </c>
      <c r="EN180" s="56">
        <v>42596</v>
      </c>
      <c r="EO180" s="56">
        <v>0</v>
      </c>
      <c r="EP180" s="56">
        <v>12873</v>
      </c>
      <c r="EQ180" s="56">
        <v>5532</v>
      </c>
      <c r="ER180" s="56">
        <v>3212</v>
      </c>
      <c r="ES180" s="56">
        <v>644</v>
      </c>
      <c r="ET180" s="56">
        <v>7483</v>
      </c>
      <c r="EU180" s="56">
        <v>3616</v>
      </c>
      <c r="EV180" s="56">
        <v>0</v>
      </c>
      <c r="EW180" s="56">
        <v>0</v>
      </c>
      <c r="EX180" s="56">
        <v>250</v>
      </c>
      <c r="EY180" s="56">
        <v>247</v>
      </c>
      <c r="EZ180" s="56" t="s">
        <v>558</v>
      </c>
      <c r="FA180" s="56">
        <v>0</v>
      </c>
      <c r="FB180" s="56">
        <v>0</v>
      </c>
      <c r="FC180" s="56">
        <v>0</v>
      </c>
      <c r="FD180" s="56">
        <v>0</v>
      </c>
      <c r="FE180" s="56">
        <v>0</v>
      </c>
      <c r="FF180" s="56">
        <v>603</v>
      </c>
      <c r="FG180" s="56" t="s">
        <v>558</v>
      </c>
      <c r="FH180" s="56">
        <v>0</v>
      </c>
      <c r="FI180" s="56">
        <v>12091</v>
      </c>
      <c r="FJ180" s="56">
        <v>294</v>
      </c>
      <c r="FK180" s="56">
        <v>48438</v>
      </c>
      <c r="FL180" s="56">
        <v>673694</v>
      </c>
      <c r="FM180" s="56" t="s">
        <v>558</v>
      </c>
      <c r="FN180" s="56">
        <v>2505</v>
      </c>
      <c r="FO180" s="56">
        <v>0</v>
      </c>
      <c r="FP180" s="56">
        <v>0</v>
      </c>
      <c r="FQ180" s="56">
        <v>0</v>
      </c>
      <c r="FR180" s="56">
        <v>0</v>
      </c>
      <c r="FS180" s="56">
        <v>0</v>
      </c>
      <c r="FT180" s="56">
        <v>0</v>
      </c>
      <c r="FU180" s="56">
        <v>12571</v>
      </c>
      <c r="FV180" s="56">
        <v>0</v>
      </c>
      <c r="FW180" s="56">
        <v>15076</v>
      </c>
      <c r="FX180" s="56" t="s">
        <v>558</v>
      </c>
      <c r="FY180" s="56">
        <v>14723</v>
      </c>
      <c r="FZ180" s="56">
        <v>142667</v>
      </c>
      <c r="GA180" s="56">
        <v>44979</v>
      </c>
      <c r="GB180" s="56">
        <v>59140</v>
      </c>
      <c r="GC180" s="56">
        <v>509954</v>
      </c>
      <c r="GD180" s="56">
        <v>756740</v>
      </c>
      <c r="GE180" s="56">
        <v>17321</v>
      </c>
      <c r="GF180" s="56">
        <v>739419</v>
      </c>
      <c r="GG180" s="56">
        <v>14723</v>
      </c>
      <c r="GH180" s="56">
        <v>0</v>
      </c>
      <c r="GI180" s="56">
        <v>0</v>
      </c>
      <c r="GJ180" s="56">
        <v>0</v>
      </c>
      <c r="GK180" s="56">
        <v>0</v>
      </c>
      <c r="GL180" s="56">
        <v>0</v>
      </c>
      <c r="GM180" s="56">
        <v>0</v>
      </c>
      <c r="GN180" s="56">
        <v>0</v>
      </c>
      <c r="GO180" s="56" t="s">
        <v>7634</v>
      </c>
      <c r="GP180" s="56" t="s">
        <v>558</v>
      </c>
      <c r="GQ180" s="56" t="s">
        <v>558</v>
      </c>
      <c r="GR180" s="56" t="s">
        <v>558</v>
      </c>
      <c r="GS180" s="56">
        <v>0</v>
      </c>
      <c r="GT180" s="56" t="s">
        <v>558</v>
      </c>
      <c r="GU180" s="56" t="s">
        <v>558</v>
      </c>
      <c r="GV180" s="56" t="s">
        <v>7635</v>
      </c>
      <c r="GW180" s="56">
        <v>5</v>
      </c>
      <c r="GX180" s="56">
        <v>0</v>
      </c>
      <c r="GY180" s="56">
        <v>5</v>
      </c>
      <c r="GZ180" s="56">
        <v>0</v>
      </c>
      <c r="HA180" s="56">
        <v>0</v>
      </c>
      <c r="HB180" s="56">
        <v>0</v>
      </c>
      <c r="HD180" s="56">
        <f t="shared" si="6"/>
        <v>1648</v>
      </c>
      <c r="HE180" s="56">
        <f t="shared" si="7"/>
        <v>72</v>
      </c>
      <c r="HF180" s="56">
        <f t="shared" si="8"/>
        <v>1847</v>
      </c>
    </row>
    <row r="181" spans="1:214" ht="12.75" customHeight="1" x14ac:dyDescent="0.3">
      <c r="A181" s="56" t="s">
        <v>156</v>
      </c>
      <c r="B181" s="56">
        <v>1</v>
      </c>
      <c r="C181" s="56" t="s">
        <v>251</v>
      </c>
      <c r="D181" s="56" t="s">
        <v>3821</v>
      </c>
      <c r="E181" s="56" t="s">
        <v>966</v>
      </c>
      <c r="F181" s="56" t="s">
        <v>907</v>
      </c>
      <c r="G181" s="56">
        <v>54</v>
      </c>
      <c r="H181" s="56">
        <v>0</v>
      </c>
      <c r="I181" s="56" t="s">
        <v>6841</v>
      </c>
      <c r="J181" s="56" t="s">
        <v>39</v>
      </c>
      <c r="L181" s="56" t="s">
        <v>192</v>
      </c>
      <c r="M181" s="56">
        <v>0</v>
      </c>
      <c r="N181" s="56">
        <v>0</v>
      </c>
      <c r="O181" s="56">
        <v>0</v>
      </c>
      <c r="P181" s="56">
        <v>2</v>
      </c>
      <c r="Q181" s="56">
        <v>1</v>
      </c>
      <c r="R181" s="56">
        <v>4</v>
      </c>
      <c r="S181" s="56">
        <v>3</v>
      </c>
      <c r="T181" s="56">
        <v>1</v>
      </c>
      <c r="U181" s="56">
        <v>3</v>
      </c>
      <c r="V181" s="56">
        <v>3</v>
      </c>
      <c r="W181" s="56">
        <v>3</v>
      </c>
      <c r="X181" s="56">
        <v>0</v>
      </c>
      <c r="Y181" s="56">
        <v>0</v>
      </c>
      <c r="Z181" s="56">
        <v>4</v>
      </c>
      <c r="AA181" s="56">
        <v>24</v>
      </c>
      <c r="AB181" s="56">
        <v>0</v>
      </c>
      <c r="AC181" s="56">
        <v>0</v>
      </c>
      <c r="AD181" s="56">
        <v>0</v>
      </c>
      <c r="AE181" s="56">
        <v>0</v>
      </c>
      <c r="AF181" s="56">
        <v>0</v>
      </c>
      <c r="AG181" s="56">
        <v>0</v>
      </c>
      <c r="AH181" s="56">
        <v>0</v>
      </c>
      <c r="AI181" s="56">
        <v>0</v>
      </c>
      <c r="AJ181" s="56">
        <v>0</v>
      </c>
      <c r="AK181" s="56">
        <v>0</v>
      </c>
      <c r="AL181" s="56">
        <v>0</v>
      </c>
      <c r="AM181" s="56">
        <v>0</v>
      </c>
      <c r="AN181" s="56">
        <v>0</v>
      </c>
      <c r="AO181" s="56">
        <v>0</v>
      </c>
      <c r="AP181" s="56">
        <v>0</v>
      </c>
      <c r="AQ181" s="56">
        <v>0</v>
      </c>
      <c r="AR181" s="56">
        <v>0</v>
      </c>
      <c r="AS181" s="56">
        <v>0</v>
      </c>
      <c r="AT181" s="56">
        <v>2</v>
      </c>
      <c r="AU181" s="56">
        <v>1</v>
      </c>
      <c r="AV181" s="56">
        <v>4</v>
      </c>
      <c r="AW181" s="56">
        <v>3</v>
      </c>
      <c r="AX181" s="56">
        <v>1</v>
      </c>
      <c r="AY181" s="56">
        <v>3</v>
      </c>
      <c r="AZ181" s="56">
        <v>3</v>
      </c>
      <c r="BA181" s="56">
        <v>3</v>
      </c>
      <c r="BB181" s="56">
        <v>0</v>
      </c>
      <c r="BC181" s="56">
        <v>0</v>
      </c>
      <c r="BD181" s="56">
        <v>4</v>
      </c>
      <c r="BE181" s="56">
        <v>24</v>
      </c>
      <c r="BF181" s="56">
        <v>1</v>
      </c>
      <c r="BG181" s="56">
        <v>0</v>
      </c>
      <c r="BH181" s="56">
        <v>4</v>
      </c>
      <c r="BI181" s="56">
        <v>0</v>
      </c>
      <c r="BJ181" s="56" t="s">
        <v>6917</v>
      </c>
      <c r="BK181" s="56">
        <v>53479</v>
      </c>
      <c r="BL181" s="56" t="s">
        <v>3632</v>
      </c>
      <c r="BM181" s="56">
        <v>71503</v>
      </c>
      <c r="BN181" s="56">
        <v>148</v>
      </c>
      <c r="BO181" s="56">
        <v>208989</v>
      </c>
      <c r="BP181" s="56">
        <v>50616</v>
      </c>
      <c r="BQ181" s="56">
        <v>24</v>
      </c>
      <c r="BR181" s="56">
        <v>7243</v>
      </c>
      <c r="BS181" s="56">
        <v>296553</v>
      </c>
      <c r="BT181" s="56">
        <v>51707</v>
      </c>
      <c r="BU181" s="56">
        <v>93502</v>
      </c>
      <c r="BV181" s="56">
        <v>69892</v>
      </c>
      <c r="BW181" s="56">
        <v>51363</v>
      </c>
      <c r="BX181" s="56">
        <v>41739</v>
      </c>
      <c r="BY181" s="56">
        <v>256496</v>
      </c>
      <c r="BZ181" s="56">
        <v>0</v>
      </c>
      <c r="CA181" s="56">
        <v>308203</v>
      </c>
      <c r="CB181" s="56">
        <v>72</v>
      </c>
      <c r="CC181" s="56">
        <v>9061</v>
      </c>
      <c r="CD181" s="56">
        <v>1517</v>
      </c>
      <c r="CE181" s="56">
        <v>4277</v>
      </c>
      <c r="CF181" s="56">
        <v>2072</v>
      </c>
      <c r="CG181" s="56">
        <v>16927</v>
      </c>
      <c r="CH181" s="56">
        <v>16999</v>
      </c>
      <c r="CI181" s="56">
        <v>10</v>
      </c>
      <c r="CJ181" s="56">
        <v>5402</v>
      </c>
      <c r="CK181" s="56">
        <v>2510</v>
      </c>
      <c r="CL181" s="56">
        <v>418</v>
      </c>
      <c r="CM181" s="56">
        <v>8330</v>
      </c>
      <c r="CN181" s="56">
        <v>0</v>
      </c>
      <c r="CO181" s="56">
        <v>8340</v>
      </c>
      <c r="CP181" s="56">
        <v>0</v>
      </c>
      <c r="CQ181" s="56">
        <v>528</v>
      </c>
      <c r="CR181" s="56">
        <v>48</v>
      </c>
      <c r="CS181" s="56">
        <v>0</v>
      </c>
      <c r="CT181" s="56">
        <v>576</v>
      </c>
      <c r="CU181" s="56">
        <v>576</v>
      </c>
      <c r="CV181" s="56">
        <v>2440</v>
      </c>
      <c r="CW181" s="56">
        <v>16676</v>
      </c>
      <c r="CX181" s="56">
        <v>756</v>
      </c>
      <c r="CY181" s="56">
        <v>0</v>
      </c>
      <c r="CZ181" s="56">
        <v>0</v>
      </c>
      <c r="DA181" s="56">
        <v>0</v>
      </c>
      <c r="DB181" s="56">
        <v>4</v>
      </c>
      <c r="DC181" s="56">
        <v>57</v>
      </c>
      <c r="DD181" s="56">
        <v>61</v>
      </c>
      <c r="DE181" s="56">
        <v>68</v>
      </c>
      <c r="DF181" s="56">
        <v>2933</v>
      </c>
      <c r="DG181" s="56">
        <v>202443</v>
      </c>
      <c r="DH181" s="56">
        <v>51978</v>
      </c>
      <c r="DI181" s="56">
        <v>70537</v>
      </c>
      <c r="DJ181" s="56">
        <v>47217</v>
      </c>
      <c r="DK181" s="56">
        <v>372175</v>
      </c>
      <c r="DL181" s="56">
        <v>5781</v>
      </c>
      <c r="DM181" s="56">
        <v>1056</v>
      </c>
      <c r="DN181" s="56">
        <v>1152</v>
      </c>
      <c r="DO181" s="56">
        <v>7989</v>
      </c>
      <c r="DP181" s="56">
        <v>11714</v>
      </c>
      <c r="DQ181" s="56">
        <v>13373</v>
      </c>
      <c r="DR181" s="56">
        <v>5749</v>
      </c>
      <c r="DS181" s="56">
        <v>0</v>
      </c>
      <c r="DT181" s="56">
        <v>0</v>
      </c>
      <c r="DU181" s="56">
        <v>0</v>
      </c>
      <c r="DV181" s="56">
        <v>10620</v>
      </c>
      <c r="DW181" s="56">
        <v>2557</v>
      </c>
      <c r="DX181" s="56">
        <v>51</v>
      </c>
      <c r="DY181" s="56">
        <v>76</v>
      </c>
      <c r="DZ181" s="56">
        <v>89</v>
      </c>
      <c r="EA181" s="56">
        <v>109512</v>
      </c>
      <c r="EB181" s="56">
        <v>1819</v>
      </c>
      <c r="EC181" s="56" t="s">
        <v>56</v>
      </c>
      <c r="ED181" s="56">
        <v>12187</v>
      </c>
      <c r="EE181" s="56">
        <v>141</v>
      </c>
      <c r="EF181" s="56">
        <v>502815</v>
      </c>
      <c r="EG181" s="56">
        <v>83966</v>
      </c>
      <c r="EH181" s="56" t="s">
        <v>56</v>
      </c>
      <c r="EI181" s="56">
        <v>24</v>
      </c>
      <c r="EJ181" s="56">
        <v>443727</v>
      </c>
      <c r="EK181" s="56">
        <v>8</v>
      </c>
      <c r="EL181" s="56">
        <v>58</v>
      </c>
      <c r="EM181" s="56">
        <v>1327221</v>
      </c>
      <c r="EN181" s="56">
        <v>254415</v>
      </c>
      <c r="EO181" s="56" t="s">
        <v>558</v>
      </c>
      <c r="EP181" s="56">
        <v>173577</v>
      </c>
      <c r="EQ181" s="56" t="s">
        <v>558</v>
      </c>
      <c r="ER181" s="56" t="s">
        <v>558</v>
      </c>
      <c r="ES181" s="56" t="s">
        <v>558</v>
      </c>
      <c r="ET181" s="56" t="s">
        <v>558</v>
      </c>
      <c r="EU181" s="56" t="s">
        <v>558</v>
      </c>
      <c r="EV181" s="56" t="s">
        <v>558</v>
      </c>
      <c r="EW181" s="56" t="s">
        <v>558</v>
      </c>
      <c r="EX181" s="56" t="s">
        <v>558</v>
      </c>
      <c r="EY181" s="56" t="s">
        <v>558</v>
      </c>
      <c r="EZ181" s="56" t="s">
        <v>558</v>
      </c>
      <c r="FA181" s="56" t="s">
        <v>558</v>
      </c>
      <c r="FB181" s="56" t="s">
        <v>558</v>
      </c>
      <c r="FC181" s="56" t="s">
        <v>558</v>
      </c>
      <c r="FD181" s="56" t="s">
        <v>558</v>
      </c>
      <c r="FE181" s="56" t="s">
        <v>558</v>
      </c>
      <c r="FF181" s="56">
        <v>9806</v>
      </c>
      <c r="FG181" s="56" t="s">
        <v>558</v>
      </c>
      <c r="FH181" s="56">
        <v>53245</v>
      </c>
      <c r="FI181" s="56">
        <v>75136</v>
      </c>
      <c r="FJ181" s="56">
        <v>51930</v>
      </c>
      <c r="FK181" s="56">
        <v>0</v>
      </c>
      <c r="FL181" s="56">
        <v>401905</v>
      </c>
      <c r="FM181" s="56" t="s">
        <v>558</v>
      </c>
      <c r="FN181" s="56">
        <v>4692</v>
      </c>
      <c r="FO181" s="56">
        <v>0</v>
      </c>
      <c r="FP181" s="56">
        <v>36785</v>
      </c>
      <c r="FQ181" s="56">
        <v>474</v>
      </c>
      <c r="FR181" s="56">
        <v>1578</v>
      </c>
      <c r="FS181" s="56">
        <v>750</v>
      </c>
      <c r="FT181" s="56">
        <v>809</v>
      </c>
      <c r="FU181" s="56">
        <v>14839</v>
      </c>
      <c r="FV181" s="56">
        <v>0</v>
      </c>
      <c r="FW181" s="56">
        <v>59927</v>
      </c>
      <c r="FX181" s="56" t="s">
        <v>558</v>
      </c>
      <c r="FY181" s="56">
        <v>559612</v>
      </c>
      <c r="FZ181" s="56">
        <v>1186736</v>
      </c>
      <c r="GA181" s="56">
        <v>251726</v>
      </c>
      <c r="GB181" s="56">
        <v>144210</v>
      </c>
      <c r="GC181" s="56">
        <v>207852</v>
      </c>
      <c r="GD181" s="56">
        <v>1790524</v>
      </c>
      <c r="GE181" s="56">
        <v>76401</v>
      </c>
      <c r="GF181" s="56">
        <v>1714123</v>
      </c>
      <c r="GG181" s="56">
        <v>559612</v>
      </c>
      <c r="GH181" s="56" t="s">
        <v>558</v>
      </c>
      <c r="GI181" s="56">
        <v>185869</v>
      </c>
      <c r="GJ181" s="56" t="s">
        <v>558</v>
      </c>
      <c r="GK181" s="56" t="s">
        <v>558</v>
      </c>
      <c r="GL181" s="56" t="s">
        <v>558</v>
      </c>
      <c r="GM181" s="56" t="s">
        <v>558</v>
      </c>
      <c r="GN181" s="56" t="s">
        <v>558</v>
      </c>
      <c r="GO181" s="56" t="s">
        <v>7636</v>
      </c>
      <c r="GP181" s="56" t="s">
        <v>558</v>
      </c>
      <c r="GQ181" s="56" t="s">
        <v>558</v>
      </c>
      <c r="GR181" s="56" t="s">
        <v>558</v>
      </c>
      <c r="GS181" s="56" t="s">
        <v>558</v>
      </c>
      <c r="GT181" s="56" t="s">
        <v>558</v>
      </c>
      <c r="GU181" s="56" t="s">
        <v>558</v>
      </c>
      <c r="GV181" s="56" t="s">
        <v>7637</v>
      </c>
      <c r="GW181" s="56">
        <v>24</v>
      </c>
      <c r="GX181" s="56">
        <v>0</v>
      </c>
      <c r="GY181" s="56">
        <v>24</v>
      </c>
      <c r="GZ181" s="56">
        <v>0</v>
      </c>
      <c r="HA181" s="56">
        <v>0</v>
      </c>
      <c r="HB181" s="56">
        <v>0</v>
      </c>
      <c r="HD181" s="56">
        <f t="shared" si="6"/>
        <v>8340</v>
      </c>
      <c r="HE181" s="56">
        <f t="shared" si="7"/>
        <v>576</v>
      </c>
      <c r="HF181" s="56">
        <f t="shared" si="8"/>
        <v>7989</v>
      </c>
    </row>
    <row r="182" spans="1:214" ht="12.75" customHeight="1" x14ac:dyDescent="0.3">
      <c r="A182" s="56" t="s">
        <v>156</v>
      </c>
      <c r="B182" s="56">
        <v>2</v>
      </c>
      <c r="C182" s="56" t="s">
        <v>251</v>
      </c>
      <c r="D182" s="56" t="s">
        <v>3822</v>
      </c>
      <c r="E182" s="56" t="s">
        <v>2175</v>
      </c>
      <c r="F182" s="56" t="s">
        <v>907</v>
      </c>
      <c r="G182" s="56">
        <v>44</v>
      </c>
      <c r="H182" s="56">
        <v>0</v>
      </c>
      <c r="I182" s="56" t="s">
        <v>6841</v>
      </c>
      <c r="J182" s="56" t="s">
        <v>39</v>
      </c>
      <c r="L182" s="56" t="s">
        <v>193</v>
      </c>
      <c r="M182" s="56">
        <v>1</v>
      </c>
      <c r="N182" s="56">
        <v>0</v>
      </c>
      <c r="O182" s="56">
        <v>1</v>
      </c>
      <c r="P182" s="56">
        <v>1</v>
      </c>
      <c r="Q182" s="56">
        <v>3</v>
      </c>
      <c r="R182" s="56">
        <v>5</v>
      </c>
      <c r="S182" s="56">
        <v>3</v>
      </c>
      <c r="T182" s="56">
        <v>0</v>
      </c>
      <c r="U182" s="56">
        <v>0</v>
      </c>
      <c r="V182" s="56">
        <v>0</v>
      </c>
      <c r="W182" s="56">
        <v>0</v>
      </c>
      <c r="X182" s="56">
        <v>1</v>
      </c>
      <c r="Y182" s="56">
        <v>0</v>
      </c>
      <c r="Z182" s="56">
        <v>0</v>
      </c>
      <c r="AA182" s="56">
        <v>15</v>
      </c>
      <c r="AB182" s="56">
        <v>0</v>
      </c>
      <c r="AC182" s="56">
        <v>0</v>
      </c>
      <c r="AD182" s="56">
        <v>0</v>
      </c>
      <c r="AE182" s="56">
        <v>0</v>
      </c>
      <c r="AF182" s="56">
        <v>0</v>
      </c>
      <c r="AG182" s="56">
        <v>0</v>
      </c>
      <c r="AH182" s="56">
        <v>0</v>
      </c>
      <c r="AI182" s="56">
        <v>0</v>
      </c>
      <c r="AJ182" s="56">
        <v>0</v>
      </c>
      <c r="AK182" s="56">
        <v>0</v>
      </c>
      <c r="AL182" s="56">
        <v>0</v>
      </c>
      <c r="AM182" s="56">
        <v>0</v>
      </c>
      <c r="AN182" s="56">
        <v>0</v>
      </c>
      <c r="AO182" s="56">
        <v>0</v>
      </c>
      <c r="AP182" s="56">
        <v>0</v>
      </c>
      <c r="AQ182" s="56">
        <v>1</v>
      </c>
      <c r="AR182" s="56">
        <v>0</v>
      </c>
      <c r="AS182" s="56">
        <v>1</v>
      </c>
      <c r="AT182" s="56">
        <v>1</v>
      </c>
      <c r="AU182" s="56">
        <v>3</v>
      </c>
      <c r="AV182" s="56">
        <v>5</v>
      </c>
      <c r="AW182" s="56">
        <v>3</v>
      </c>
      <c r="AX182" s="56">
        <v>0</v>
      </c>
      <c r="AY182" s="56">
        <v>0</v>
      </c>
      <c r="AZ182" s="56">
        <v>0</v>
      </c>
      <c r="BA182" s="56">
        <v>0</v>
      </c>
      <c r="BB182" s="56">
        <v>1</v>
      </c>
      <c r="BC182" s="56">
        <v>0</v>
      </c>
      <c r="BD182" s="56">
        <v>0</v>
      </c>
      <c r="BE182" s="56">
        <v>15</v>
      </c>
      <c r="BF182" s="56">
        <v>1</v>
      </c>
      <c r="BG182" s="56">
        <v>0</v>
      </c>
      <c r="BH182" s="56">
        <v>0</v>
      </c>
      <c r="BI182" s="56">
        <v>0</v>
      </c>
      <c r="BJ182" s="56" t="s">
        <v>3633</v>
      </c>
      <c r="BK182" s="56">
        <v>150615</v>
      </c>
      <c r="BL182" s="56" t="s">
        <v>3633</v>
      </c>
      <c r="BM182" s="56">
        <v>592880</v>
      </c>
      <c r="BN182" s="56">
        <v>229</v>
      </c>
      <c r="BO182" s="56">
        <v>515412</v>
      </c>
      <c r="BP182" s="56">
        <v>112199</v>
      </c>
      <c r="BQ182" s="56">
        <v>14</v>
      </c>
      <c r="BR182" s="56" t="s">
        <v>558</v>
      </c>
      <c r="BS182" s="56">
        <v>267789</v>
      </c>
      <c r="BT182" s="56">
        <v>26085</v>
      </c>
      <c r="BU182" s="56">
        <v>90929</v>
      </c>
      <c r="BV182" s="56">
        <v>67419</v>
      </c>
      <c r="BW182" s="56">
        <v>62571</v>
      </c>
      <c r="BX182" s="56">
        <v>17113</v>
      </c>
      <c r="BY182" s="56">
        <v>238032</v>
      </c>
      <c r="BZ182" s="56">
        <v>5654</v>
      </c>
      <c r="CA182" s="56">
        <v>269771</v>
      </c>
      <c r="CB182" s="56">
        <v>380</v>
      </c>
      <c r="CC182" s="56">
        <v>11874</v>
      </c>
      <c r="CD182" s="56">
        <v>4483</v>
      </c>
      <c r="CE182" s="56">
        <v>7854</v>
      </c>
      <c r="CF182" s="56">
        <v>2546</v>
      </c>
      <c r="CG182" s="56">
        <v>26757</v>
      </c>
      <c r="CH182" s="56">
        <v>27137</v>
      </c>
      <c r="CI182" s="56">
        <v>0</v>
      </c>
      <c r="CJ182" s="56">
        <v>8934</v>
      </c>
      <c r="CK182" s="56">
        <v>899</v>
      </c>
      <c r="CL182" s="56">
        <v>12030</v>
      </c>
      <c r="CM182" s="56">
        <v>21863</v>
      </c>
      <c r="CN182" s="56">
        <v>344</v>
      </c>
      <c r="CO182" s="56">
        <v>22207</v>
      </c>
      <c r="CP182" s="56">
        <v>0</v>
      </c>
      <c r="CQ182" s="56">
        <v>608</v>
      </c>
      <c r="CR182" s="56">
        <v>121</v>
      </c>
      <c r="CS182" s="56">
        <v>323</v>
      </c>
      <c r="CT182" s="56">
        <v>1052</v>
      </c>
      <c r="CU182" s="56">
        <v>1052</v>
      </c>
      <c r="CV182" s="56">
        <v>405</v>
      </c>
      <c r="CW182" s="56" t="s">
        <v>558</v>
      </c>
      <c r="CX182" s="56">
        <v>172</v>
      </c>
      <c r="CY182" s="56">
        <v>0</v>
      </c>
      <c r="CZ182" s="56">
        <v>0</v>
      </c>
      <c r="DA182" s="56">
        <v>0</v>
      </c>
      <c r="DB182" s="56">
        <v>13.5</v>
      </c>
      <c r="DC182" s="56">
        <v>70.7</v>
      </c>
      <c r="DD182" s="56">
        <v>84.2</v>
      </c>
      <c r="DE182" s="56">
        <v>58</v>
      </c>
      <c r="DF182" s="56">
        <v>3893</v>
      </c>
      <c r="DG182" s="56">
        <v>191002</v>
      </c>
      <c r="DH182" s="56">
        <v>73888</v>
      </c>
      <c r="DI182" s="56">
        <v>128802</v>
      </c>
      <c r="DJ182" s="56">
        <v>15839</v>
      </c>
      <c r="DK182" s="56">
        <v>409531</v>
      </c>
      <c r="DL182" s="56">
        <v>8934</v>
      </c>
      <c r="DM182" s="56">
        <v>975</v>
      </c>
      <c r="DN182" s="56">
        <v>18066</v>
      </c>
      <c r="DO182" s="56">
        <v>27975</v>
      </c>
      <c r="DP182" s="56">
        <v>8446</v>
      </c>
      <c r="DQ182" s="56">
        <v>8182</v>
      </c>
      <c r="DR182" s="56">
        <v>6740</v>
      </c>
      <c r="DS182" s="56">
        <v>0</v>
      </c>
      <c r="DT182" s="56">
        <v>0</v>
      </c>
      <c r="DU182" s="56">
        <v>0</v>
      </c>
      <c r="DV182" s="56">
        <v>32518</v>
      </c>
      <c r="DW182" s="56">
        <v>10561</v>
      </c>
      <c r="DX182" s="56">
        <v>79</v>
      </c>
      <c r="DY182" s="56">
        <v>85</v>
      </c>
      <c r="DZ182" s="56">
        <v>92</v>
      </c>
      <c r="EA182" s="56">
        <v>87512</v>
      </c>
      <c r="EB182" s="56">
        <v>5684</v>
      </c>
      <c r="EC182" s="56" t="s">
        <v>56</v>
      </c>
      <c r="ED182" s="56">
        <v>17518</v>
      </c>
      <c r="EE182" s="56">
        <v>224</v>
      </c>
      <c r="EF182" s="56">
        <v>1077809</v>
      </c>
      <c r="EG182" s="56">
        <v>10000</v>
      </c>
      <c r="EH182" s="56" t="s">
        <v>56</v>
      </c>
      <c r="EI182" s="56">
        <v>8</v>
      </c>
      <c r="EJ182" s="56">
        <v>191512</v>
      </c>
      <c r="EK182" s="56">
        <v>6</v>
      </c>
      <c r="EL182" s="56">
        <v>23</v>
      </c>
      <c r="EM182" s="56">
        <v>2598089</v>
      </c>
      <c r="EN182" s="56" t="s">
        <v>558</v>
      </c>
      <c r="EO182" s="56">
        <v>3274</v>
      </c>
      <c r="EP182" s="56">
        <v>92890</v>
      </c>
      <c r="EQ182" s="56">
        <v>39568</v>
      </c>
      <c r="ER182" s="56">
        <v>25577</v>
      </c>
      <c r="ES182" s="56">
        <v>14055</v>
      </c>
      <c r="ET182" s="56">
        <v>39551</v>
      </c>
      <c r="EU182" s="56">
        <v>24182</v>
      </c>
      <c r="EV182" s="56">
        <v>1893</v>
      </c>
      <c r="EW182" s="56">
        <v>3454</v>
      </c>
      <c r="EX182" s="56">
        <v>5302</v>
      </c>
      <c r="EY182" s="56">
        <v>10510</v>
      </c>
      <c r="EZ182" s="56">
        <v>5365</v>
      </c>
      <c r="FA182" s="56">
        <v>0</v>
      </c>
      <c r="FB182" s="56">
        <v>0</v>
      </c>
      <c r="FC182" s="56">
        <v>0</v>
      </c>
      <c r="FD182" s="56">
        <v>11121</v>
      </c>
      <c r="FE182" s="56">
        <v>28191</v>
      </c>
      <c r="FF182" s="56">
        <v>2370</v>
      </c>
      <c r="FG182" s="56">
        <v>307303</v>
      </c>
      <c r="FH182" s="56">
        <v>0</v>
      </c>
      <c r="FI182" s="56">
        <v>44496</v>
      </c>
      <c r="FJ182" s="56">
        <v>21217</v>
      </c>
      <c r="FK182" s="56">
        <v>0</v>
      </c>
      <c r="FL182" s="56">
        <v>228256</v>
      </c>
      <c r="FM182" s="56" t="s">
        <v>558</v>
      </c>
      <c r="FN182" s="56">
        <v>5230</v>
      </c>
      <c r="FO182" s="56">
        <v>155</v>
      </c>
      <c r="FP182" s="56">
        <v>13412</v>
      </c>
      <c r="FQ182" s="56">
        <v>5201</v>
      </c>
      <c r="FR182" s="56">
        <v>17637</v>
      </c>
      <c r="FS182" s="56">
        <v>2468</v>
      </c>
      <c r="FT182" s="56">
        <v>0</v>
      </c>
      <c r="FU182" s="56">
        <v>11937</v>
      </c>
      <c r="FV182" s="56">
        <v>0</v>
      </c>
      <c r="FW182" s="56">
        <v>56040</v>
      </c>
      <c r="FX182" s="56" t="s">
        <v>558</v>
      </c>
      <c r="FY182" s="56">
        <v>0</v>
      </c>
      <c r="FZ182" s="56">
        <v>2594655</v>
      </c>
      <c r="GA182" s="56" t="s">
        <v>558</v>
      </c>
      <c r="GB182" s="56">
        <v>319330</v>
      </c>
      <c r="GC182" s="56">
        <v>307053</v>
      </c>
      <c r="GD182" s="56" t="s">
        <v>558</v>
      </c>
      <c r="GE182" s="56">
        <v>75744</v>
      </c>
      <c r="GF182" s="56" t="s">
        <v>558</v>
      </c>
      <c r="GG182" s="56">
        <v>0</v>
      </c>
      <c r="GH182" s="56">
        <v>0</v>
      </c>
      <c r="GI182" s="56">
        <v>1369</v>
      </c>
      <c r="GJ182" s="56">
        <v>0</v>
      </c>
      <c r="GK182" s="56">
        <v>0</v>
      </c>
      <c r="GL182" s="56">
        <v>0</v>
      </c>
      <c r="GM182" s="56">
        <v>0</v>
      </c>
      <c r="GN182" s="56">
        <v>1369</v>
      </c>
      <c r="GO182" s="56" t="s">
        <v>558</v>
      </c>
      <c r="GP182" s="56" t="s">
        <v>558</v>
      </c>
      <c r="GQ182" s="56" t="s">
        <v>558</v>
      </c>
      <c r="GR182" s="56" t="s">
        <v>7638</v>
      </c>
      <c r="GS182" s="56">
        <v>0</v>
      </c>
      <c r="GT182" s="56" t="s">
        <v>558</v>
      </c>
      <c r="GU182" s="56" t="s">
        <v>558</v>
      </c>
      <c r="GV182" s="56" t="s">
        <v>7639</v>
      </c>
      <c r="GW182" s="56">
        <v>15</v>
      </c>
      <c r="GX182" s="56">
        <v>0</v>
      </c>
      <c r="GY182" s="56">
        <v>15</v>
      </c>
      <c r="GZ182" s="56">
        <v>0</v>
      </c>
      <c r="HA182" s="56">
        <v>0</v>
      </c>
      <c r="HB182" s="56">
        <v>0</v>
      </c>
      <c r="HD182" s="56">
        <f t="shared" si="6"/>
        <v>22207</v>
      </c>
      <c r="HE182" s="56">
        <f t="shared" si="7"/>
        <v>1052</v>
      </c>
      <c r="HF182" s="56">
        <f t="shared" si="8"/>
        <v>27975</v>
      </c>
    </row>
    <row r="183" spans="1:214" ht="12.75" customHeight="1" x14ac:dyDescent="0.3">
      <c r="A183" s="56" t="s">
        <v>156</v>
      </c>
      <c r="B183" s="56">
        <v>3</v>
      </c>
      <c r="C183" s="56" t="s">
        <v>251</v>
      </c>
      <c r="D183" s="56" t="s">
        <v>3823</v>
      </c>
      <c r="E183" s="56" t="s">
        <v>967</v>
      </c>
      <c r="F183" s="56" t="s">
        <v>907</v>
      </c>
      <c r="G183" s="56">
        <v>16</v>
      </c>
      <c r="H183" s="56">
        <v>43.5</v>
      </c>
      <c r="I183" s="56" t="s">
        <v>6841</v>
      </c>
      <c r="J183" s="56" t="s">
        <v>39</v>
      </c>
      <c r="L183" s="56" t="s">
        <v>195</v>
      </c>
      <c r="M183" s="56">
        <v>0</v>
      </c>
      <c r="N183" s="56">
        <v>0</v>
      </c>
      <c r="O183" s="56">
        <v>0</v>
      </c>
      <c r="P183" s="56">
        <v>0</v>
      </c>
      <c r="Q183" s="56">
        <v>0</v>
      </c>
      <c r="R183" s="56">
        <v>6</v>
      </c>
      <c r="S183" s="56">
        <v>0</v>
      </c>
      <c r="T183" s="56">
        <v>0</v>
      </c>
      <c r="U183" s="56">
        <v>6</v>
      </c>
      <c r="V183" s="56">
        <v>0</v>
      </c>
      <c r="W183" s="56">
        <v>0</v>
      </c>
      <c r="X183" s="56">
        <v>2</v>
      </c>
      <c r="Y183" s="56">
        <v>0</v>
      </c>
      <c r="Z183" s="56">
        <v>0</v>
      </c>
      <c r="AA183" s="56">
        <v>14</v>
      </c>
      <c r="AB183" s="56">
        <v>0</v>
      </c>
      <c r="AC183" s="56">
        <v>0</v>
      </c>
      <c r="AD183" s="56">
        <v>0</v>
      </c>
      <c r="AE183" s="56">
        <v>0</v>
      </c>
      <c r="AF183" s="56">
        <v>0</v>
      </c>
      <c r="AG183" s="56">
        <v>0</v>
      </c>
      <c r="AH183" s="56">
        <v>0</v>
      </c>
      <c r="AI183" s="56">
        <v>0</v>
      </c>
      <c r="AJ183" s="56">
        <v>0</v>
      </c>
      <c r="AK183" s="56">
        <v>0</v>
      </c>
      <c r="AL183" s="56">
        <v>0</v>
      </c>
      <c r="AM183" s="56">
        <v>0</v>
      </c>
      <c r="AN183" s="56">
        <v>0</v>
      </c>
      <c r="AO183" s="56">
        <v>0</v>
      </c>
      <c r="AP183" s="56">
        <v>0</v>
      </c>
      <c r="AQ183" s="56">
        <v>0</v>
      </c>
      <c r="AR183" s="56">
        <v>0</v>
      </c>
      <c r="AS183" s="56">
        <v>0</v>
      </c>
      <c r="AT183" s="56">
        <v>0</v>
      </c>
      <c r="AU183" s="56">
        <v>0</v>
      </c>
      <c r="AV183" s="56">
        <v>6</v>
      </c>
      <c r="AW183" s="56">
        <v>0</v>
      </c>
      <c r="AX183" s="56">
        <v>0</v>
      </c>
      <c r="AY183" s="56">
        <v>6</v>
      </c>
      <c r="AZ183" s="56">
        <v>0</v>
      </c>
      <c r="BA183" s="56">
        <v>0</v>
      </c>
      <c r="BB183" s="56">
        <v>2</v>
      </c>
      <c r="BC183" s="56">
        <v>0</v>
      </c>
      <c r="BD183" s="56">
        <v>0</v>
      </c>
      <c r="BE183" s="56">
        <v>14</v>
      </c>
      <c r="BF183" s="56">
        <v>1</v>
      </c>
      <c r="BG183" s="56">
        <v>0</v>
      </c>
      <c r="BH183" s="56">
        <v>0</v>
      </c>
      <c r="BI183" s="56">
        <v>0</v>
      </c>
      <c r="BJ183" s="56" t="s">
        <v>3634</v>
      </c>
      <c r="BK183" s="56">
        <v>103249</v>
      </c>
      <c r="BL183" s="56" t="s">
        <v>3634</v>
      </c>
      <c r="BM183" s="56">
        <v>108173</v>
      </c>
      <c r="BN183" s="56">
        <v>95</v>
      </c>
      <c r="BO183" s="56">
        <v>128877</v>
      </c>
      <c r="BP183" s="56">
        <v>30791</v>
      </c>
      <c r="BQ183" s="56">
        <v>9</v>
      </c>
      <c r="BR183" s="56" t="s">
        <v>558</v>
      </c>
      <c r="BS183" s="56">
        <v>137698</v>
      </c>
      <c r="BT183" s="56">
        <v>12006</v>
      </c>
      <c r="BU183" s="56">
        <v>49171</v>
      </c>
      <c r="BV183" s="56">
        <v>18337</v>
      </c>
      <c r="BW183" s="56">
        <v>28456</v>
      </c>
      <c r="BX183" s="56">
        <v>11185</v>
      </c>
      <c r="BY183" s="56">
        <v>107149</v>
      </c>
      <c r="BZ183" s="56">
        <v>15390</v>
      </c>
      <c r="CA183" s="56">
        <v>134545</v>
      </c>
      <c r="CB183" s="56">
        <v>25</v>
      </c>
      <c r="CC183" s="56">
        <v>6485</v>
      </c>
      <c r="CD183" s="56">
        <v>1360</v>
      </c>
      <c r="CE183" s="56">
        <v>1228</v>
      </c>
      <c r="CF183" s="56">
        <v>182</v>
      </c>
      <c r="CG183" s="56">
        <v>9255</v>
      </c>
      <c r="CH183" s="56">
        <v>9280</v>
      </c>
      <c r="CI183" s="56">
        <v>61</v>
      </c>
      <c r="CJ183" s="56">
        <v>2804</v>
      </c>
      <c r="CK183" s="56">
        <v>234</v>
      </c>
      <c r="CL183" s="56">
        <v>4753</v>
      </c>
      <c r="CM183" s="56">
        <v>7791</v>
      </c>
      <c r="CN183" s="56">
        <v>3557</v>
      </c>
      <c r="CO183" s="56">
        <v>11409</v>
      </c>
      <c r="CP183" s="56">
        <v>0</v>
      </c>
      <c r="CQ183" s="56">
        <v>38</v>
      </c>
      <c r="CR183" s="56" t="s">
        <v>7394</v>
      </c>
      <c r="CS183" s="56">
        <v>421</v>
      </c>
      <c r="CT183" s="56">
        <v>459</v>
      </c>
      <c r="CU183" s="56">
        <v>459</v>
      </c>
      <c r="CV183" s="56">
        <v>2868</v>
      </c>
      <c r="CW183" s="56">
        <v>48</v>
      </c>
      <c r="CX183" s="56">
        <v>1067</v>
      </c>
      <c r="CY183" s="56">
        <v>0</v>
      </c>
      <c r="CZ183" s="56">
        <v>0</v>
      </c>
      <c r="DA183" s="56">
        <v>0</v>
      </c>
      <c r="DB183" s="56">
        <v>1</v>
      </c>
      <c r="DC183" s="56">
        <v>26</v>
      </c>
      <c r="DD183" s="56">
        <v>27</v>
      </c>
      <c r="DE183" s="56">
        <v>0</v>
      </c>
      <c r="DF183" s="56">
        <v>0</v>
      </c>
      <c r="DG183" s="56">
        <v>135488</v>
      </c>
      <c r="DH183" s="56">
        <v>17861</v>
      </c>
      <c r="DI183" s="56">
        <v>42542</v>
      </c>
      <c r="DJ183" s="56">
        <v>10346</v>
      </c>
      <c r="DK183" s="56">
        <v>206237</v>
      </c>
      <c r="DL183" s="56">
        <v>9314</v>
      </c>
      <c r="DM183" s="56" t="s">
        <v>7383</v>
      </c>
      <c r="DN183" s="56">
        <v>5915</v>
      </c>
      <c r="DO183" s="56">
        <v>15229</v>
      </c>
      <c r="DP183" s="56">
        <v>5785</v>
      </c>
      <c r="DQ183" s="56">
        <v>1523</v>
      </c>
      <c r="DR183" s="56">
        <v>2139</v>
      </c>
      <c r="DS183" s="56">
        <v>0</v>
      </c>
      <c r="DT183" s="56">
        <v>0</v>
      </c>
      <c r="DU183" s="56">
        <v>0</v>
      </c>
      <c r="DV183" s="56">
        <v>9653</v>
      </c>
      <c r="DW183" s="56">
        <v>2620</v>
      </c>
      <c r="DX183" s="56" t="s">
        <v>558</v>
      </c>
      <c r="DY183" s="56" t="s">
        <v>558</v>
      </c>
      <c r="DZ183" s="56" t="s">
        <v>558</v>
      </c>
      <c r="EA183" s="56">
        <v>21664</v>
      </c>
      <c r="EB183" s="56">
        <v>49</v>
      </c>
      <c r="EC183" s="56" t="s">
        <v>56</v>
      </c>
      <c r="ED183" s="56">
        <v>9574</v>
      </c>
      <c r="EE183" s="56">
        <v>85</v>
      </c>
      <c r="EF183" s="56">
        <v>226343</v>
      </c>
      <c r="EG183" s="56">
        <v>0</v>
      </c>
      <c r="EH183" s="56" t="s">
        <v>56</v>
      </c>
      <c r="EI183" s="56">
        <v>10</v>
      </c>
      <c r="EJ183" s="56">
        <v>55891</v>
      </c>
      <c r="EK183" s="56">
        <v>0</v>
      </c>
      <c r="EL183" s="56">
        <v>0</v>
      </c>
      <c r="EM183" s="56">
        <v>681121</v>
      </c>
      <c r="EN183" s="56">
        <v>126336</v>
      </c>
      <c r="EO183" s="56">
        <v>807</v>
      </c>
      <c r="EP183" s="56">
        <v>34834</v>
      </c>
      <c r="EQ183" s="56">
        <v>4197</v>
      </c>
      <c r="ER183" s="56">
        <v>5300</v>
      </c>
      <c r="ES183" s="56">
        <v>1200</v>
      </c>
      <c r="ET183" s="56">
        <v>2542</v>
      </c>
      <c r="EU183" s="56">
        <v>3982</v>
      </c>
      <c r="EV183" s="56" t="s">
        <v>3591</v>
      </c>
      <c r="EW183" s="56">
        <v>4980</v>
      </c>
      <c r="EX183" s="56">
        <v>14385</v>
      </c>
      <c r="EY183" s="56" t="s">
        <v>3613</v>
      </c>
      <c r="EZ183" s="56" t="s">
        <v>3613</v>
      </c>
      <c r="FA183" s="56">
        <v>0</v>
      </c>
      <c r="FB183" s="56">
        <v>0</v>
      </c>
      <c r="FC183" s="56">
        <v>0</v>
      </c>
      <c r="FD183" s="56">
        <v>0</v>
      </c>
      <c r="FE183" s="56">
        <v>0</v>
      </c>
      <c r="FF183" s="56">
        <v>0</v>
      </c>
      <c r="FG183" s="56">
        <v>72227</v>
      </c>
      <c r="FH183" s="56">
        <v>43735</v>
      </c>
      <c r="FI183" s="56">
        <v>104996</v>
      </c>
      <c r="FJ183" s="56">
        <v>13183</v>
      </c>
      <c r="FK183" s="56">
        <v>0</v>
      </c>
      <c r="FL183" s="56">
        <v>228854</v>
      </c>
      <c r="FM183" s="56">
        <v>1270452</v>
      </c>
      <c r="FN183" s="56">
        <v>6091</v>
      </c>
      <c r="FO183" s="56">
        <v>0</v>
      </c>
      <c r="FP183" s="56">
        <v>0</v>
      </c>
      <c r="FQ183" s="56">
        <v>4027</v>
      </c>
      <c r="FR183" s="56">
        <v>0</v>
      </c>
      <c r="FS183" s="56">
        <v>0</v>
      </c>
      <c r="FT183" s="56">
        <v>0</v>
      </c>
      <c r="FU183" s="56">
        <v>57616</v>
      </c>
      <c r="FV183" s="56">
        <v>0</v>
      </c>
      <c r="FW183" s="56">
        <v>67734</v>
      </c>
      <c r="FX183" s="56">
        <v>1202718</v>
      </c>
      <c r="FY183" s="56">
        <v>993495</v>
      </c>
      <c r="FZ183" s="56">
        <v>716620</v>
      </c>
      <c r="GA183" s="56">
        <v>112610</v>
      </c>
      <c r="GB183" s="56">
        <v>92140</v>
      </c>
      <c r="GC183" s="56">
        <v>330514</v>
      </c>
      <c r="GD183" s="56">
        <v>1251884</v>
      </c>
      <c r="GE183" s="56">
        <v>69950</v>
      </c>
      <c r="GF183" s="56">
        <v>1181934</v>
      </c>
      <c r="GG183" s="56">
        <v>120909</v>
      </c>
      <c r="GH183" s="56">
        <v>0</v>
      </c>
      <c r="GI183" s="56">
        <v>166472.98000000001</v>
      </c>
      <c r="GJ183" s="56">
        <v>0</v>
      </c>
      <c r="GK183" s="56">
        <v>0</v>
      </c>
      <c r="GL183" s="56">
        <v>0</v>
      </c>
      <c r="GM183" s="56">
        <v>0</v>
      </c>
      <c r="GN183" s="56">
        <v>166472.98000000001</v>
      </c>
      <c r="GO183" s="56" t="s">
        <v>558</v>
      </c>
      <c r="GP183" s="56" t="s">
        <v>558</v>
      </c>
      <c r="GQ183" s="56" t="s">
        <v>7640</v>
      </c>
      <c r="GR183" s="56" t="s">
        <v>558</v>
      </c>
      <c r="GS183" s="56" t="s">
        <v>558</v>
      </c>
      <c r="GT183" s="56" t="s">
        <v>558</v>
      </c>
      <c r="GU183" s="56" t="s">
        <v>558</v>
      </c>
      <c r="GV183" s="56" t="s">
        <v>7641</v>
      </c>
      <c r="GW183" s="56">
        <v>14</v>
      </c>
      <c r="GX183" s="56">
        <v>0</v>
      </c>
      <c r="GY183" s="56">
        <v>0</v>
      </c>
      <c r="GZ183" s="56">
        <v>0</v>
      </c>
      <c r="HA183" s="56">
        <v>14</v>
      </c>
      <c r="HB183" s="56">
        <v>0</v>
      </c>
      <c r="HD183" s="56">
        <f t="shared" si="6"/>
        <v>11409</v>
      </c>
      <c r="HE183" s="56" t="str">
        <f t="shared" si="7"/>
        <v>..</v>
      </c>
      <c r="HF183" s="56" t="str">
        <f t="shared" si="8"/>
        <v>..</v>
      </c>
    </row>
    <row r="184" spans="1:214" ht="12.75" customHeight="1" x14ac:dyDescent="0.3">
      <c r="A184" s="56" t="s">
        <v>156</v>
      </c>
      <c r="B184" s="56">
        <v>4</v>
      </c>
      <c r="C184" s="56" t="s">
        <v>251</v>
      </c>
      <c r="D184" s="56" t="s">
        <v>3824</v>
      </c>
      <c r="E184" s="56" t="s">
        <v>968</v>
      </c>
      <c r="F184" s="56" t="s">
        <v>907</v>
      </c>
      <c r="G184" s="56">
        <v>30</v>
      </c>
      <c r="H184" s="56">
        <v>27.5</v>
      </c>
      <c r="I184" s="56" t="s">
        <v>6841</v>
      </c>
      <c r="J184" s="56" t="s">
        <v>39</v>
      </c>
      <c r="L184" s="56" t="s">
        <v>196</v>
      </c>
      <c r="M184" s="56">
        <v>0</v>
      </c>
      <c r="N184" s="56">
        <v>0</v>
      </c>
      <c r="O184" s="56">
        <v>4</v>
      </c>
      <c r="P184" s="56">
        <v>0</v>
      </c>
      <c r="Q184" s="56">
        <v>1</v>
      </c>
      <c r="R184" s="56">
        <v>0</v>
      </c>
      <c r="S184" s="56">
        <v>0</v>
      </c>
      <c r="T184" s="56">
        <v>0</v>
      </c>
      <c r="U184" s="56">
        <v>3</v>
      </c>
      <c r="V184" s="56">
        <v>0</v>
      </c>
      <c r="W184" s="56">
        <v>0</v>
      </c>
      <c r="X184" s="56">
        <v>0</v>
      </c>
      <c r="Y184" s="56">
        <v>0</v>
      </c>
      <c r="Z184" s="56">
        <v>0</v>
      </c>
      <c r="AA184" s="56">
        <v>8</v>
      </c>
      <c r="AB184" s="56">
        <v>0</v>
      </c>
      <c r="AC184" s="56">
        <v>0</v>
      </c>
      <c r="AD184" s="56">
        <v>0</v>
      </c>
      <c r="AE184" s="56">
        <v>0</v>
      </c>
      <c r="AF184" s="56">
        <v>0</v>
      </c>
      <c r="AG184" s="56">
        <v>0</v>
      </c>
      <c r="AH184" s="56">
        <v>0</v>
      </c>
      <c r="AI184" s="56">
        <v>0</v>
      </c>
      <c r="AJ184" s="56">
        <v>0</v>
      </c>
      <c r="AK184" s="56">
        <v>0</v>
      </c>
      <c r="AL184" s="56">
        <v>0</v>
      </c>
      <c r="AM184" s="56">
        <v>0</v>
      </c>
      <c r="AN184" s="56">
        <v>0</v>
      </c>
      <c r="AO184" s="56">
        <v>0</v>
      </c>
      <c r="AP184" s="56">
        <v>0</v>
      </c>
      <c r="AQ184" s="56">
        <v>0</v>
      </c>
      <c r="AR184" s="56">
        <v>0</v>
      </c>
      <c r="AS184" s="56">
        <v>4</v>
      </c>
      <c r="AT184" s="56">
        <v>0</v>
      </c>
      <c r="AU184" s="56">
        <v>1</v>
      </c>
      <c r="AV184" s="56">
        <v>0</v>
      </c>
      <c r="AW184" s="56">
        <v>0</v>
      </c>
      <c r="AX184" s="56">
        <v>0</v>
      </c>
      <c r="AY184" s="56">
        <v>3</v>
      </c>
      <c r="AZ184" s="56">
        <v>0</v>
      </c>
      <c r="BA184" s="56">
        <v>0</v>
      </c>
      <c r="BB184" s="56">
        <v>0</v>
      </c>
      <c r="BC184" s="56">
        <v>0</v>
      </c>
      <c r="BD184" s="56">
        <v>0</v>
      </c>
      <c r="BE184" s="56">
        <v>8</v>
      </c>
      <c r="BF184" s="56">
        <v>1</v>
      </c>
      <c r="BG184" s="56">
        <v>0</v>
      </c>
      <c r="BH184" s="56" t="s">
        <v>558</v>
      </c>
      <c r="BI184" s="56" t="s">
        <v>558</v>
      </c>
      <c r="BJ184" s="56" t="s">
        <v>3635</v>
      </c>
      <c r="BK184" s="56">
        <v>99331</v>
      </c>
      <c r="BL184" s="56" t="s">
        <v>3635</v>
      </c>
      <c r="BM184" s="56">
        <v>213393</v>
      </c>
      <c r="BN184" s="56">
        <v>95</v>
      </c>
      <c r="BO184" s="56">
        <v>239222</v>
      </c>
      <c r="BP184" s="56">
        <v>21690</v>
      </c>
      <c r="BQ184" s="56">
        <v>8</v>
      </c>
      <c r="BR184" s="56" t="s">
        <v>558</v>
      </c>
      <c r="BS184" s="56">
        <v>139540</v>
      </c>
      <c r="BT184" s="56">
        <v>17361</v>
      </c>
      <c r="BU184" s="56">
        <v>44729</v>
      </c>
      <c r="BV184" s="56">
        <v>21285</v>
      </c>
      <c r="BW184" s="56">
        <v>36885</v>
      </c>
      <c r="BX184" s="56">
        <v>9064</v>
      </c>
      <c r="BY184" s="56">
        <v>111963</v>
      </c>
      <c r="BZ184" s="56">
        <v>0</v>
      </c>
      <c r="CA184" s="56">
        <v>129324</v>
      </c>
      <c r="CB184" s="56">
        <v>76</v>
      </c>
      <c r="CC184" s="56">
        <v>9168</v>
      </c>
      <c r="CD184" s="56">
        <v>940</v>
      </c>
      <c r="CE184" s="56">
        <v>7360</v>
      </c>
      <c r="CF184" s="56">
        <v>299</v>
      </c>
      <c r="CG184" s="56">
        <v>17767</v>
      </c>
      <c r="CH184" s="56">
        <v>17843</v>
      </c>
      <c r="CI184" s="56">
        <v>13</v>
      </c>
      <c r="CJ184" s="56">
        <v>3685</v>
      </c>
      <c r="CK184" s="56">
        <v>568</v>
      </c>
      <c r="CL184" s="56">
        <v>4629</v>
      </c>
      <c r="CM184" s="56">
        <v>8882</v>
      </c>
      <c r="CN184" s="56">
        <v>0</v>
      </c>
      <c r="CO184" s="56">
        <v>8895</v>
      </c>
      <c r="CP184" s="56">
        <v>12</v>
      </c>
      <c r="CQ184" s="56">
        <v>276</v>
      </c>
      <c r="CR184" s="56">
        <v>132</v>
      </c>
      <c r="CS184" s="56">
        <v>427</v>
      </c>
      <c r="CT184" s="56">
        <v>835</v>
      </c>
      <c r="CU184" s="56">
        <v>847</v>
      </c>
      <c r="CV184" s="56">
        <v>2980</v>
      </c>
      <c r="CW184" s="56">
        <v>1126</v>
      </c>
      <c r="CX184" s="56">
        <v>2172</v>
      </c>
      <c r="CY184" s="56">
        <v>0</v>
      </c>
      <c r="CZ184" s="56">
        <v>0</v>
      </c>
      <c r="DA184" s="56">
        <v>0</v>
      </c>
      <c r="DB184" s="56">
        <v>6</v>
      </c>
      <c r="DC184" s="56">
        <v>31</v>
      </c>
      <c r="DD184" s="56">
        <v>37</v>
      </c>
      <c r="DE184" s="56">
        <v>108</v>
      </c>
      <c r="DF184" s="56">
        <v>1271</v>
      </c>
      <c r="DG184" s="56">
        <v>171782</v>
      </c>
      <c r="DH184" s="56">
        <v>41942</v>
      </c>
      <c r="DI184" s="56">
        <v>115109</v>
      </c>
      <c r="DJ184" s="56">
        <v>16619</v>
      </c>
      <c r="DK184" s="56">
        <v>345452</v>
      </c>
      <c r="DL184" s="56">
        <v>6402</v>
      </c>
      <c r="DM184" s="56">
        <v>6121</v>
      </c>
      <c r="DN184" s="56">
        <v>5402</v>
      </c>
      <c r="DO184" s="56">
        <v>17925</v>
      </c>
      <c r="DP184" s="56">
        <v>9799</v>
      </c>
      <c r="DQ184" s="56">
        <v>11948</v>
      </c>
      <c r="DR184" s="56">
        <v>9531</v>
      </c>
      <c r="DS184" s="56">
        <v>0</v>
      </c>
      <c r="DT184" s="56">
        <v>0</v>
      </c>
      <c r="DU184" s="56">
        <v>0</v>
      </c>
      <c r="DV184" s="56">
        <v>11971</v>
      </c>
      <c r="DW184" s="56" t="s">
        <v>558</v>
      </c>
      <c r="DX184" s="56">
        <v>62</v>
      </c>
      <c r="DY184" s="56">
        <v>74</v>
      </c>
      <c r="DZ184" s="56">
        <v>84</v>
      </c>
      <c r="EA184" s="56">
        <v>111939</v>
      </c>
      <c r="EB184" s="56">
        <v>538</v>
      </c>
      <c r="EC184" s="56" t="s">
        <v>56</v>
      </c>
      <c r="ED184" s="56">
        <v>14736</v>
      </c>
      <c r="EE184" s="56">
        <v>38</v>
      </c>
      <c r="EF184" s="56">
        <v>460747</v>
      </c>
      <c r="EG184" s="56" t="s">
        <v>558</v>
      </c>
      <c r="EH184" s="56" t="s">
        <v>558</v>
      </c>
      <c r="EI184" s="56">
        <v>7</v>
      </c>
      <c r="EJ184" s="56">
        <v>93301</v>
      </c>
      <c r="EK184" s="56">
        <v>0</v>
      </c>
      <c r="EL184" s="56">
        <v>14</v>
      </c>
      <c r="EM184" s="56">
        <v>1080464</v>
      </c>
      <c r="EN184" s="56">
        <v>19380</v>
      </c>
      <c r="EO184" s="56">
        <v>3200</v>
      </c>
      <c r="EP184" s="56" t="s">
        <v>558</v>
      </c>
      <c r="EQ184" s="56" t="s">
        <v>558</v>
      </c>
      <c r="ER184" s="56" t="s">
        <v>558</v>
      </c>
      <c r="ES184" s="56" t="s">
        <v>558</v>
      </c>
      <c r="ET184" s="56">
        <v>8858</v>
      </c>
      <c r="EU184" s="56" t="s">
        <v>558</v>
      </c>
      <c r="EV184" s="56" t="s">
        <v>558</v>
      </c>
      <c r="EW184" s="56">
        <v>3456</v>
      </c>
      <c r="EX184" s="56" t="s">
        <v>558</v>
      </c>
      <c r="EY184" s="56" t="s">
        <v>558</v>
      </c>
      <c r="EZ184" s="56" t="s">
        <v>558</v>
      </c>
      <c r="FA184" s="56">
        <v>0</v>
      </c>
      <c r="FB184" s="56">
        <v>0</v>
      </c>
      <c r="FC184" s="56">
        <v>0</v>
      </c>
      <c r="FD184" s="56" t="s">
        <v>558</v>
      </c>
      <c r="FE184" s="56" t="s">
        <v>558</v>
      </c>
      <c r="FF184" s="56">
        <v>905</v>
      </c>
      <c r="FG184" s="56" t="s">
        <v>558</v>
      </c>
      <c r="FH184" s="56">
        <v>37841.910000000003</v>
      </c>
      <c r="FI184" s="56">
        <v>228020</v>
      </c>
      <c r="FJ184" s="56" t="s">
        <v>558</v>
      </c>
      <c r="FK184" s="56" t="s">
        <v>558</v>
      </c>
      <c r="FL184" s="56" t="s">
        <v>558</v>
      </c>
      <c r="FM184" s="56" t="s">
        <v>558</v>
      </c>
      <c r="FN184" s="56">
        <v>7203</v>
      </c>
      <c r="FO184" s="56">
        <v>4503</v>
      </c>
      <c r="FP184" s="56">
        <v>0</v>
      </c>
      <c r="FQ184" s="56">
        <v>2744</v>
      </c>
      <c r="FR184" s="56">
        <v>0</v>
      </c>
      <c r="FS184" s="56">
        <v>4548</v>
      </c>
      <c r="FT184" s="56">
        <v>0</v>
      </c>
      <c r="FU184" s="56">
        <v>20540</v>
      </c>
      <c r="FV184" s="56">
        <v>0</v>
      </c>
      <c r="FW184" s="56">
        <v>39538</v>
      </c>
      <c r="FX184" s="56" t="s">
        <v>558</v>
      </c>
      <c r="FY184" s="56" t="s">
        <v>558</v>
      </c>
      <c r="FZ184" s="56">
        <v>1337400</v>
      </c>
      <c r="GA184" s="56">
        <v>25900</v>
      </c>
      <c r="GB184" s="56" t="s">
        <v>558</v>
      </c>
      <c r="GC184" s="56" t="s">
        <v>558</v>
      </c>
      <c r="GD184" s="56" t="s">
        <v>558</v>
      </c>
      <c r="GE184" s="56" t="s">
        <v>558</v>
      </c>
      <c r="GF184" s="56" t="s">
        <v>558</v>
      </c>
      <c r="GG184" s="56" t="s">
        <v>558</v>
      </c>
      <c r="GH184" s="56">
        <v>0</v>
      </c>
      <c r="GI184" s="56">
        <v>0</v>
      </c>
      <c r="GJ184" s="56">
        <v>0</v>
      </c>
      <c r="GK184" s="56">
        <v>0</v>
      </c>
      <c r="GL184" s="56">
        <v>0</v>
      </c>
      <c r="GM184" s="56">
        <v>0</v>
      </c>
      <c r="GN184" s="56">
        <v>0</v>
      </c>
      <c r="GO184" s="56" t="s">
        <v>558</v>
      </c>
      <c r="GP184" s="56" t="s">
        <v>558</v>
      </c>
      <c r="GQ184" s="56" t="s">
        <v>558</v>
      </c>
      <c r="GR184" s="56" t="s">
        <v>558</v>
      </c>
      <c r="GS184" s="56" t="s">
        <v>558</v>
      </c>
      <c r="GT184" s="56" t="s">
        <v>558</v>
      </c>
      <c r="GU184" s="56" t="s">
        <v>558</v>
      </c>
      <c r="GV184" s="56" t="s">
        <v>558</v>
      </c>
      <c r="GW184" s="56">
        <v>8</v>
      </c>
      <c r="GX184" s="56">
        <v>0</v>
      </c>
      <c r="GY184" s="56">
        <v>8</v>
      </c>
      <c r="GZ184" s="56">
        <v>0</v>
      </c>
      <c r="HA184" s="56">
        <v>0</v>
      </c>
      <c r="HB184" s="56">
        <v>0</v>
      </c>
      <c r="HD184" s="56">
        <f t="shared" si="6"/>
        <v>8895</v>
      </c>
      <c r="HE184" s="56">
        <f t="shared" si="7"/>
        <v>847</v>
      </c>
      <c r="HF184" s="56">
        <f t="shared" si="8"/>
        <v>17925</v>
      </c>
    </row>
    <row r="185" spans="1:214" ht="12.75" customHeight="1" x14ac:dyDescent="0.3">
      <c r="A185" s="56" t="s">
        <v>156</v>
      </c>
      <c r="B185" s="56">
        <v>5</v>
      </c>
      <c r="C185" s="56" t="s">
        <v>251</v>
      </c>
      <c r="D185" s="56" t="s">
        <v>3825</v>
      </c>
      <c r="E185" s="56" t="s">
        <v>969</v>
      </c>
      <c r="F185" s="56" t="s">
        <v>907</v>
      </c>
      <c r="G185" s="56">
        <v>6.8</v>
      </c>
      <c r="H185" s="56">
        <v>36.5</v>
      </c>
      <c r="I185" s="56" t="s">
        <v>6841</v>
      </c>
      <c r="J185" s="56" t="s">
        <v>39</v>
      </c>
      <c r="L185" s="56" t="s">
        <v>197</v>
      </c>
      <c r="M185" s="56">
        <v>0</v>
      </c>
      <c r="N185" s="56">
        <v>1</v>
      </c>
      <c r="O185" s="56">
        <v>0</v>
      </c>
      <c r="P185" s="56">
        <v>3</v>
      </c>
      <c r="Q185" s="56">
        <v>1</v>
      </c>
      <c r="R185" s="56">
        <v>1</v>
      </c>
      <c r="S185" s="56">
        <v>0</v>
      </c>
      <c r="T185" s="56">
        <v>1</v>
      </c>
      <c r="U185" s="56">
        <v>3</v>
      </c>
      <c r="V185" s="56">
        <v>2</v>
      </c>
      <c r="W185" s="56">
        <v>0</v>
      </c>
      <c r="X185" s="56">
        <v>0</v>
      </c>
      <c r="Y185" s="56">
        <v>0</v>
      </c>
      <c r="Z185" s="56">
        <v>0</v>
      </c>
      <c r="AA185" s="56">
        <v>12</v>
      </c>
      <c r="AB185" s="56">
        <v>0</v>
      </c>
      <c r="AC185" s="56">
        <v>0</v>
      </c>
      <c r="AD185" s="56">
        <v>0</v>
      </c>
      <c r="AE185" s="56">
        <v>0</v>
      </c>
      <c r="AF185" s="56">
        <v>0</v>
      </c>
      <c r="AG185" s="56">
        <v>0</v>
      </c>
      <c r="AH185" s="56">
        <v>0</v>
      </c>
      <c r="AI185" s="56">
        <v>0</v>
      </c>
      <c r="AJ185" s="56">
        <v>0</v>
      </c>
      <c r="AK185" s="56">
        <v>0</v>
      </c>
      <c r="AL185" s="56">
        <v>0</v>
      </c>
      <c r="AM185" s="56">
        <v>0</v>
      </c>
      <c r="AN185" s="56">
        <v>0</v>
      </c>
      <c r="AO185" s="56">
        <v>0</v>
      </c>
      <c r="AP185" s="56">
        <v>0</v>
      </c>
      <c r="AQ185" s="56">
        <v>0</v>
      </c>
      <c r="AR185" s="56">
        <v>1</v>
      </c>
      <c r="AS185" s="56">
        <v>0</v>
      </c>
      <c r="AT185" s="56">
        <v>3</v>
      </c>
      <c r="AU185" s="56">
        <v>1</v>
      </c>
      <c r="AV185" s="56">
        <v>1</v>
      </c>
      <c r="AW185" s="56">
        <v>0</v>
      </c>
      <c r="AX185" s="56">
        <v>1</v>
      </c>
      <c r="AY185" s="56">
        <v>3</v>
      </c>
      <c r="AZ185" s="56">
        <v>2</v>
      </c>
      <c r="BA185" s="56">
        <v>0</v>
      </c>
      <c r="BB185" s="56">
        <v>0</v>
      </c>
      <c r="BC185" s="56">
        <v>0</v>
      </c>
      <c r="BD185" s="56">
        <v>0</v>
      </c>
      <c r="BE185" s="56">
        <v>12</v>
      </c>
      <c r="BF185" s="56">
        <v>1</v>
      </c>
      <c r="BG185" s="56">
        <v>0</v>
      </c>
      <c r="BH185" s="56">
        <v>0</v>
      </c>
      <c r="BI185" s="56">
        <v>0</v>
      </c>
      <c r="BJ185" s="56" t="s">
        <v>3636</v>
      </c>
      <c r="BK185" s="56">
        <v>63207</v>
      </c>
      <c r="BL185" s="56" t="s">
        <v>3636</v>
      </c>
      <c r="BM185" s="56">
        <v>129905</v>
      </c>
      <c r="BN185" s="56">
        <v>71</v>
      </c>
      <c r="BO185" s="56">
        <v>147108</v>
      </c>
      <c r="BP185" s="56">
        <v>36453</v>
      </c>
      <c r="BQ185" s="56">
        <v>12</v>
      </c>
      <c r="BR185" s="56" t="s">
        <v>558</v>
      </c>
      <c r="BS185" s="56">
        <v>116406</v>
      </c>
      <c r="BT185" s="56">
        <v>526</v>
      </c>
      <c r="BU185" s="56">
        <v>36416</v>
      </c>
      <c r="BV185" s="56">
        <v>16717</v>
      </c>
      <c r="BW185" s="56">
        <v>26165</v>
      </c>
      <c r="BX185" s="56">
        <v>7962</v>
      </c>
      <c r="BY185" s="56">
        <v>87260</v>
      </c>
      <c r="BZ185" s="56">
        <v>23948</v>
      </c>
      <c r="CA185" s="56">
        <v>111734</v>
      </c>
      <c r="CB185" s="56">
        <v>9</v>
      </c>
      <c r="CC185" s="56">
        <v>4390</v>
      </c>
      <c r="CD185" s="56">
        <v>1084</v>
      </c>
      <c r="CE185" s="56">
        <v>5481</v>
      </c>
      <c r="CF185" s="56">
        <v>2446</v>
      </c>
      <c r="CG185" s="56">
        <v>13401</v>
      </c>
      <c r="CH185" s="56">
        <v>13410</v>
      </c>
      <c r="CI185" s="56">
        <v>0</v>
      </c>
      <c r="CJ185" s="56">
        <v>3839</v>
      </c>
      <c r="CK185" s="56">
        <v>421</v>
      </c>
      <c r="CL185" s="56">
        <v>3924</v>
      </c>
      <c r="CM185" s="56">
        <v>8184</v>
      </c>
      <c r="CN185" s="56">
        <v>1396</v>
      </c>
      <c r="CO185" s="56">
        <v>9580</v>
      </c>
      <c r="CP185" s="56">
        <v>0</v>
      </c>
      <c r="CQ185" s="56">
        <v>165</v>
      </c>
      <c r="CR185" s="56">
        <v>1</v>
      </c>
      <c r="CS185" s="56">
        <v>212</v>
      </c>
      <c r="CT185" s="56">
        <v>378</v>
      </c>
      <c r="CU185" s="56">
        <v>378</v>
      </c>
      <c r="CV185" s="56">
        <v>1222</v>
      </c>
      <c r="CW185" s="56">
        <v>6151</v>
      </c>
      <c r="CX185" s="56">
        <v>2410</v>
      </c>
      <c r="CY185" s="56">
        <v>0</v>
      </c>
      <c r="CZ185" s="56" t="s">
        <v>558</v>
      </c>
      <c r="DA185" s="56">
        <v>0</v>
      </c>
      <c r="DB185" s="56">
        <v>8.66</v>
      </c>
      <c r="DC185" s="56">
        <v>35.39</v>
      </c>
      <c r="DD185" s="56">
        <v>44.05</v>
      </c>
      <c r="DE185" s="56">
        <v>114</v>
      </c>
      <c r="DF185" s="56">
        <v>2295</v>
      </c>
      <c r="DG185" s="56">
        <v>151412</v>
      </c>
      <c r="DH185" s="56">
        <v>31416</v>
      </c>
      <c r="DI185" s="56">
        <v>86863</v>
      </c>
      <c r="DJ185" s="56">
        <v>14740</v>
      </c>
      <c r="DK185" s="56">
        <v>284431</v>
      </c>
      <c r="DL185" s="56">
        <v>12223</v>
      </c>
      <c r="DM185" s="56">
        <v>960</v>
      </c>
      <c r="DN185" s="56">
        <v>5547</v>
      </c>
      <c r="DO185" s="56">
        <v>18730</v>
      </c>
      <c r="DP185" s="56">
        <v>6616</v>
      </c>
      <c r="DQ185" s="56">
        <v>44642</v>
      </c>
      <c r="DR185" s="56">
        <v>7413</v>
      </c>
      <c r="DS185" s="56">
        <v>0</v>
      </c>
      <c r="DT185" s="56">
        <v>173</v>
      </c>
      <c r="DU185" s="56">
        <v>0</v>
      </c>
      <c r="DV185" s="56">
        <v>23138</v>
      </c>
      <c r="DW185" s="56">
        <v>10474</v>
      </c>
      <c r="DX185" s="56">
        <v>62</v>
      </c>
      <c r="DY185" s="56">
        <v>72</v>
      </c>
      <c r="DZ185" s="56">
        <v>82</v>
      </c>
      <c r="EA185" s="56">
        <v>71600</v>
      </c>
      <c r="EB185" s="56">
        <v>3400</v>
      </c>
      <c r="EC185" s="56" t="s">
        <v>778</v>
      </c>
      <c r="ED185" s="56">
        <v>15458</v>
      </c>
      <c r="EE185" s="56">
        <v>112</v>
      </c>
      <c r="EF185" s="56">
        <v>581419</v>
      </c>
      <c r="EG185" s="56">
        <v>29070</v>
      </c>
      <c r="EH185" s="56" t="s">
        <v>56</v>
      </c>
      <c r="EI185" s="56">
        <v>11</v>
      </c>
      <c r="EJ185" s="56">
        <v>138971</v>
      </c>
      <c r="EK185" s="56">
        <v>5</v>
      </c>
      <c r="EL185" s="56">
        <v>11</v>
      </c>
      <c r="EM185" s="56">
        <v>1228264</v>
      </c>
      <c r="EN185" s="56">
        <v>144652</v>
      </c>
      <c r="EO185" s="56">
        <v>328.99</v>
      </c>
      <c r="EP185" s="56">
        <v>35734</v>
      </c>
      <c r="EQ185" s="56">
        <v>6421.77</v>
      </c>
      <c r="ER185" s="56">
        <v>17124</v>
      </c>
      <c r="ES185" s="56">
        <v>2715</v>
      </c>
      <c r="ET185" s="56">
        <v>9622.98</v>
      </c>
      <c r="EU185" s="56">
        <v>6627.84</v>
      </c>
      <c r="EV185" s="56">
        <v>224.76</v>
      </c>
      <c r="EW185" s="56">
        <v>2252.42</v>
      </c>
      <c r="EX185" s="56">
        <v>4835.24</v>
      </c>
      <c r="EY185" s="56">
        <v>8965.7199999999993</v>
      </c>
      <c r="EZ185" s="56">
        <v>17851.48</v>
      </c>
      <c r="FA185" s="56">
        <v>0</v>
      </c>
      <c r="FB185" s="56">
        <v>500</v>
      </c>
      <c r="FC185" s="56">
        <v>0</v>
      </c>
      <c r="FD185" s="56">
        <v>29829.64</v>
      </c>
      <c r="FE185" s="56">
        <v>0</v>
      </c>
      <c r="FF185" s="56">
        <v>227.5</v>
      </c>
      <c r="FG185" s="56">
        <v>143261.33999999997</v>
      </c>
      <c r="FH185" s="56">
        <v>32630</v>
      </c>
      <c r="FI185" s="56">
        <v>157433</v>
      </c>
      <c r="FJ185" s="56">
        <v>4760.3900000000003</v>
      </c>
      <c r="FK185" s="56">
        <v>7382.88</v>
      </c>
      <c r="FL185" s="56">
        <v>184861</v>
      </c>
      <c r="FM185" s="56">
        <v>1903244.6099999996</v>
      </c>
      <c r="FN185" s="56">
        <v>6918.5</v>
      </c>
      <c r="FO185" s="56">
        <v>7605.35</v>
      </c>
      <c r="FP185" s="56">
        <v>824</v>
      </c>
      <c r="FQ185" s="56">
        <v>3912</v>
      </c>
      <c r="FR185" s="56">
        <v>0</v>
      </c>
      <c r="FS185" s="56">
        <v>0</v>
      </c>
      <c r="FT185" s="56">
        <v>0</v>
      </c>
      <c r="FU185" s="56">
        <v>35270.99</v>
      </c>
      <c r="FV185" s="56">
        <v>253230.48</v>
      </c>
      <c r="FW185" s="56">
        <v>307761.32</v>
      </c>
      <c r="FX185" s="56">
        <v>1595483.2899999996</v>
      </c>
      <c r="FY185" s="56">
        <v>389356.4</v>
      </c>
      <c r="FZ185" s="56">
        <v>1265111.92</v>
      </c>
      <c r="GA185" s="56">
        <v>148991.56</v>
      </c>
      <c r="GB185" s="56">
        <v>141884</v>
      </c>
      <c r="GC185" s="56">
        <v>365070</v>
      </c>
      <c r="GD185" s="56">
        <v>1921057.48</v>
      </c>
      <c r="GE185" s="56">
        <v>316993.83</v>
      </c>
      <c r="GF185" s="56">
        <v>1604063.65</v>
      </c>
      <c r="GG185" s="56">
        <v>389356</v>
      </c>
      <c r="GH185" s="56">
        <v>0</v>
      </c>
      <c r="GI185" s="56">
        <v>0</v>
      </c>
      <c r="GJ185" s="56">
        <v>0</v>
      </c>
      <c r="GK185" s="56">
        <v>0</v>
      </c>
      <c r="GL185" s="56">
        <v>0</v>
      </c>
      <c r="GM185" s="56">
        <v>0</v>
      </c>
      <c r="GN185" s="56">
        <v>0</v>
      </c>
      <c r="GO185" s="56" t="s">
        <v>558</v>
      </c>
      <c r="GP185" s="56" t="s">
        <v>558</v>
      </c>
      <c r="GQ185" s="56" t="s">
        <v>558</v>
      </c>
      <c r="GR185" s="56" t="s">
        <v>558</v>
      </c>
      <c r="GS185" s="56">
        <v>0</v>
      </c>
      <c r="GT185" s="56" t="s">
        <v>558</v>
      </c>
      <c r="GU185" s="56" t="s">
        <v>558</v>
      </c>
      <c r="GV185" s="56" t="s">
        <v>7642</v>
      </c>
      <c r="GW185" s="56">
        <v>12</v>
      </c>
      <c r="GX185" s="56">
        <v>0</v>
      </c>
      <c r="GY185" s="56">
        <v>12</v>
      </c>
      <c r="GZ185" s="56">
        <v>0</v>
      </c>
      <c r="HA185" s="56">
        <v>0</v>
      </c>
      <c r="HB185" s="56">
        <v>0</v>
      </c>
      <c r="HD185" s="56">
        <f t="shared" si="6"/>
        <v>9580</v>
      </c>
      <c r="HE185" s="56">
        <f t="shared" si="7"/>
        <v>378</v>
      </c>
      <c r="HF185" s="56">
        <f t="shared" si="8"/>
        <v>18730</v>
      </c>
    </row>
    <row r="186" spans="1:214" ht="12.75" customHeight="1" x14ac:dyDescent="0.3">
      <c r="A186" s="56" t="s">
        <v>156</v>
      </c>
      <c r="B186" s="56">
        <v>6</v>
      </c>
      <c r="C186" s="56" t="s">
        <v>251</v>
      </c>
      <c r="D186" s="56" t="s">
        <v>3826</v>
      </c>
      <c r="E186" s="56" t="s">
        <v>970</v>
      </c>
      <c r="F186" s="56" t="s">
        <v>907</v>
      </c>
      <c r="G186" s="56">
        <v>24</v>
      </c>
      <c r="H186" s="56">
        <v>33.5</v>
      </c>
      <c r="I186" s="56" t="s">
        <v>6841</v>
      </c>
      <c r="J186" s="56" t="s">
        <v>39</v>
      </c>
      <c r="L186" s="56" t="s">
        <v>198</v>
      </c>
      <c r="M186" s="56">
        <v>1</v>
      </c>
      <c r="N186" s="56">
        <v>0</v>
      </c>
      <c r="O186" s="56">
        <v>1</v>
      </c>
      <c r="P186" s="56">
        <v>2</v>
      </c>
      <c r="Q186" s="56">
        <v>0</v>
      </c>
      <c r="R186" s="56">
        <v>0</v>
      </c>
      <c r="S186" s="56">
        <v>4</v>
      </c>
      <c r="T186" s="56">
        <v>0</v>
      </c>
      <c r="U186" s="56">
        <v>0</v>
      </c>
      <c r="V186" s="56">
        <v>0</v>
      </c>
      <c r="W186" s="56">
        <v>1</v>
      </c>
      <c r="X186" s="56">
        <v>0</v>
      </c>
      <c r="Y186" s="56">
        <v>0</v>
      </c>
      <c r="Z186" s="56">
        <v>1</v>
      </c>
      <c r="AA186" s="56">
        <v>10</v>
      </c>
      <c r="AB186" s="56">
        <v>0</v>
      </c>
      <c r="AC186" s="56">
        <v>0</v>
      </c>
      <c r="AD186" s="56">
        <v>0</v>
      </c>
      <c r="AE186" s="56">
        <v>0</v>
      </c>
      <c r="AF186" s="56">
        <v>0</v>
      </c>
      <c r="AG186" s="56">
        <v>0</v>
      </c>
      <c r="AH186" s="56">
        <v>0</v>
      </c>
      <c r="AI186" s="56">
        <v>0</v>
      </c>
      <c r="AJ186" s="56">
        <v>0</v>
      </c>
      <c r="AK186" s="56">
        <v>0</v>
      </c>
      <c r="AL186" s="56">
        <v>0</v>
      </c>
      <c r="AM186" s="56">
        <v>0</v>
      </c>
      <c r="AN186" s="56">
        <v>0</v>
      </c>
      <c r="AO186" s="56">
        <v>0</v>
      </c>
      <c r="AP186" s="56">
        <v>0</v>
      </c>
      <c r="AQ186" s="56">
        <v>1</v>
      </c>
      <c r="AR186" s="56">
        <v>0</v>
      </c>
      <c r="AS186" s="56">
        <v>1</v>
      </c>
      <c r="AT186" s="56">
        <v>2</v>
      </c>
      <c r="AU186" s="56">
        <v>0</v>
      </c>
      <c r="AV186" s="56">
        <v>0</v>
      </c>
      <c r="AW186" s="56">
        <v>4</v>
      </c>
      <c r="AX186" s="56">
        <v>0</v>
      </c>
      <c r="AY186" s="56">
        <v>0</v>
      </c>
      <c r="AZ186" s="56">
        <v>0</v>
      </c>
      <c r="BA186" s="56">
        <v>1</v>
      </c>
      <c r="BB186" s="56">
        <v>0</v>
      </c>
      <c r="BC186" s="56">
        <v>0</v>
      </c>
      <c r="BD186" s="56">
        <v>1</v>
      </c>
      <c r="BE186" s="56">
        <v>10</v>
      </c>
      <c r="BF186" s="56">
        <v>1</v>
      </c>
      <c r="BG186" s="56">
        <v>0</v>
      </c>
      <c r="BH186" s="56">
        <v>0</v>
      </c>
      <c r="BI186" s="56">
        <v>0</v>
      </c>
      <c r="BJ186" s="56" t="s">
        <v>2450</v>
      </c>
      <c r="BK186" s="56">
        <v>96950</v>
      </c>
      <c r="BL186" s="56" t="s">
        <v>2267</v>
      </c>
      <c r="BM186" s="56">
        <v>157157</v>
      </c>
      <c r="BN186" s="56">
        <v>117</v>
      </c>
      <c r="BO186" s="56">
        <v>355351</v>
      </c>
      <c r="BP186" s="56">
        <v>47990</v>
      </c>
      <c r="BQ186" s="56">
        <v>8</v>
      </c>
      <c r="BR186" s="56" t="s">
        <v>558</v>
      </c>
      <c r="BS186" s="56">
        <v>93610</v>
      </c>
      <c r="BT186" s="56">
        <v>441</v>
      </c>
      <c r="BU186" s="56">
        <v>39553</v>
      </c>
      <c r="BV186" s="56">
        <v>16416</v>
      </c>
      <c r="BW186" s="56">
        <v>29122</v>
      </c>
      <c r="BX186" s="56">
        <v>7185</v>
      </c>
      <c r="BY186" s="56">
        <v>92276</v>
      </c>
      <c r="BZ186" s="56">
        <v>2973</v>
      </c>
      <c r="CA186" s="56">
        <v>95690</v>
      </c>
      <c r="CB186" s="56">
        <v>0</v>
      </c>
      <c r="CC186" s="56">
        <v>4725</v>
      </c>
      <c r="CD186" s="56">
        <v>1599</v>
      </c>
      <c r="CE186" s="56">
        <v>3791</v>
      </c>
      <c r="CF186" s="56">
        <v>321</v>
      </c>
      <c r="CG186" s="56">
        <v>10436</v>
      </c>
      <c r="CH186" s="56">
        <v>10436</v>
      </c>
      <c r="CI186" s="56">
        <v>7</v>
      </c>
      <c r="CJ186" s="56">
        <v>2960</v>
      </c>
      <c r="CK186" s="56">
        <v>655</v>
      </c>
      <c r="CL186" s="56">
        <v>369</v>
      </c>
      <c r="CM186" s="56">
        <v>3984</v>
      </c>
      <c r="CN186" s="56">
        <v>0</v>
      </c>
      <c r="CO186" s="56">
        <v>3991</v>
      </c>
      <c r="CP186" s="56">
        <v>0</v>
      </c>
      <c r="CQ186" s="56">
        <v>382</v>
      </c>
      <c r="CR186" s="56">
        <v>66</v>
      </c>
      <c r="CS186" s="56">
        <v>0</v>
      </c>
      <c r="CT186" s="56">
        <v>448</v>
      </c>
      <c r="CU186" s="56">
        <v>448</v>
      </c>
      <c r="CV186" s="56">
        <v>1066</v>
      </c>
      <c r="CW186" s="56">
        <v>36</v>
      </c>
      <c r="CX186" s="56">
        <v>336</v>
      </c>
      <c r="CY186" s="56">
        <v>0</v>
      </c>
      <c r="CZ186" s="56">
        <v>0</v>
      </c>
      <c r="DA186" s="56">
        <v>0</v>
      </c>
      <c r="DB186" s="56">
        <v>3.7</v>
      </c>
      <c r="DC186" s="56">
        <v>24</v>
      </c>
      <c r="DD186" s="56">
        <v>27.7</v>
      </c>
      <c r="DE186" s="56">
        <v>17</v>
      </c>
      <c r="DF186" s="56">
        <v>336</v>
      </c>
      <c r="DG186" s="56">
        <v>173882</v>
      </c>
      <c r="DH186" s="56">
        <v>43960</v>
      </c>
      <c r="DI186" s="56">
        <v>137867</v>
      </c>
      <c r="DJ186" s="56">
        <v>14393</v>
      </c>
      <c r="DK186" s="56">
        <v>370102</v>
      </c>
      <c r="DL186" s="56">
        <v>7842</v>
      </c>
      <c r="DM186" s="56">
        <v>2124</v>
      </c>
      <c r="DN186" s="56">
        <v>2626</v>
      </c>
      <c r="DO186" s="56">
        <v>12592</v>
      </c>
      <c r="DP186" s="56">
        <v>9057</v>
      </c>
      <c r="DQ186" s="56">
        <v>13440</v>
      </c>
      <c r="DR186" s="56">
        <v>4816</v>
      </c>
      <c r="DS186" s="56">
        <v>0</v>
      </c>
      <c r="DT186" s="56">
        <v>0</v>
      </c>
      <c r="DU186" s="56">
        <v>0</v>
      </c>
      <c r="DV186" s="56">
        <v>27069</v>
      </c>
      <c r="DW186" s="56">
        <v>16083</v>
      </c>
      <c r="DX186" s="56">
        <v>50</v>
      </c>
      <c r="DY186" s="56">
        <v>59</v>
      </c>
      <c r="DZ186" s="56">
        <v>67</v>
      </c>
      <c r="EA186" s="56" t="s">
        <v>558</v>
      </c>
      <c r="EB186" s="56" t="s">
        <v>558</v>
      </c>
      <c r="EC186" s="56" t="s">
        <v>558</v>
      </c>
      <c r="ED186" s="56">
        <v>19240</v>
      </c>
      <c r="EE186" s="56" t="s">
        <v>3619</v>
      </c>
      <c r="EF186" s="56">
        <v>511555</v>
      </c>
      <c r="EG186" s="56">
        <v>0</v>
      </c>
      <c r="EH186" s="56" t="s">
        <v>558</v>
      </c>
      <c r="EI186" s="56">
        <v>8</v>
      </c>
      <c r="EJ186" s="56">
        <v>632409</v>
      </c>
      <c r="EK186" s="56">
        <v>0</v>
      </c>
      <c r="EL186" s="56">
        <v>0</v>
      </c>
      <c r="EM186" s="56">
        <v>1167293</v>
      </c>
      <c r="EN186" s="56">
        <v>80742.320000000007</v>
      </c>
      <c r="EO186" s="56">
        <v>0</v>
      </c>
      <c r="EP186" s="56">
        <v>37918</v>
      </c>
      <c r="EQ186" s="56">
        <v>13945</v>
      </c>
      <c r="ER186" s="56">
        <v>19820</v>
      </c>
      <c r="ES186" s="56">
        <v>1927</v>
      </c>
      <c r="ET186" s="56">
        <v>1338</v>
      </c>
      <c r="EU186" s="56">
        <v>7805</v>
      </c>
      <c r="EV186" s="56">
        <v>1544</v>
      </c>
      <c r="EW186" s="56">
        <v>57</v>
      </c>
      <c r="EX186" s="56">
        <v>1500</v>
      </c>
      <c r="EY186" s="56">
        <v>3094</v>
      </c>
      <c r="EZ186" s="56">
        <v>500</v>
      </c>
      <c r="FA186" s="56">
        <v>0</v>
      </c>
      <c r="FB186" s="56">
        <v>0</v>
      </c>
      <c r="FC186" s="56">
        <v>0</v>
      </c>
      <c r="FD186" s="56">
        <v>4682</v>
      </c>
      <c r="FE186" s="56">
        <v>0</v>
      </c>
      <c r="FF186" s="56">
        <v>0</v>
      </c>
      <c r="FG186" s="56">
        <v>94130</v>
      </c>
      <c r="FH186" s="56">
        <v>93132.09</v>
      </c>
      <c r="FI186" s="56">
        <v>93893.47</v>
      </c>
      <c r="FJ186" s="56">
        <v>21175.7</v>
      </c>
      <c r="FK186" s="56">
        <v>16191.82</v>
      </c>
      <c r="FL186" s="56">
        <v>16524.5</v>
      </c>
      <c r="FM186" s="56">
        <v>1583082.9000000001</v>
      </c>
      <c r="FN186" s="56">
        <v>9440.27</v>
      </c>
      <c r="FO186" s="56">
        <v>0</v>
      </c>
      <c r="FP186" s="56">
        <v>8360.1</v>
      </c>
      <c r="FQ186" s="56">
        <v>1520.58</v>
      </c>
      <c r="FR186" s="56">
        <v>230.65</v>
      </c>
      <c r="FS186" s="56">
        <v>59281.65</v>
      </c>
      <c r="FT186" s="56">
        <v>0</v>
      </c>
      <c r="FU186" s="56">
        <v>35960.910000000003</v>
      </c>
      <c r="FV186" s="56">
        <v>723508.21</v>
      </c>
      <c r="FW186" s="56">
        <v>838302.37</v>
      </c>
      <c r="FX186" s="56">
        <v>744780.53000000014</v>
      </c>
      <c r="FY186" s="56">
        <v>52814.22</v>
      </c>
      <c r="FZ186" s="56">
        <v>1266437.6100000001</v>
      </c>
      <c r="GA186" s="56">
        <v>102644.41</v>
      </c>
      <c r="GB186" s="56">
        <v>107184.43</v>
      </c>
      <c r="GC186" s="56">
        <v>212097.46000000002</v>
      </c>
      <c r="GD186" s="56">
        <v>1688363.91</v>
      </c>
      <c r="GE186" s="56">
        <v>925152.22</v>
      </c>
      <c r="GF186" s="56">
        <v>763211.69</v>
      </c>
      <c r="GG186" s="56">
        <v>51604.07</v>
      </c>
      <c r="GH186" s="56">
        <v>0</v>
      </c>
      <c r="GI186" s="56">
        <v>51060.959999999999</v>
      </c>
      <c r="GJ186" s="56">
        <v>0</v>
      </c>
      <c r="GK186" s="56">
        <v>0</v>
      </c>
      <c r="GL186" s="56">
        <v>0</v>
      </c>
      <c r="GM186" s="56">
        <v>0</v>
      </c>
      <c r="GN186" s="56">
        <v>51060.959999999999</v>
      </c>
      <c r="GO186" s="56" t="s">
        <v>558</v>
      </c>
      <c r="GP186" s="56" t="s">
        <v>558</v>
      </c>
      <c r="GQ186" s="56" t="s">
        <v>558</v>
      </c>
      <c r="GR186" s="56" t="s">
        <v>558</v>
      </c>
      <c r="GS186" s="56" t="s">
        <v>558</v>
      </c>
      <c r="GT186" s="56" t="s">
        <v>558</v>
      </c>
      <c r="GU186" s="56" t="s">
        <v>558</v>
      </c>
      <c r="GV186" s="56" t="s">
        <v>7643</v>
      </c>
      <c r="GW186" s="56">
        <v>10</v>
      </c>
      <c r="GX186" s="56">
        <v>0</v>
      </c>
      <c r="GY186" s="56">
        <v>10</v>
      </c>
      <c r="GZ186" s="56">
        <v>0</v>
      </c>
      <c r="HA186" s="56">
        <v>0</v>
      </c>
      <c r="HB186" s="56">
        <v>0</v>
      </c>
      <c r="HD186" s="56">
        <f t="shared" si="6"/>
        <v>3991</v>
      </c>
      <c r="HE186" s="56">
        <f t="shared" si="7"/>
        <v>448</v>
      </c>
      <c r="HF186" s="56">
        <f t="shared" si="8"/>
        <v>12592</v>
      </c>
    </row>
    <row r="187" spans="1:214" ht="12.75" customHeight="1" x14ac:dyDescent="0.3">
      <c r="A187" s="56" t="s">
        <v>156</v>
      </c>
      <c r="B187" s="56">
        <v>7</v>
      </c>
      <c r="C187" s="56" t="s">
        <v>251</v>
      </c>
      <c r="D187" s="56" t="s">
        <v>3827</v>
      </c>
      <c r="E187" s="56" t="s">
        <v>971</v>
      </c>
      <c r="F187" s="56" t="s">
        <v>907</v>
      </c>
      <c r="G187" s="56">
        <v>45.5</v>
      </c>
      <c r="H187" s="56">
        <v>10</v>
      </c>
      <c r="I187" s="56" t="s">
        <v>6841</v>
      </c>
      <c r="J187" s="56" t="s">
        <v>39</v>
      </c>
      <c r="L187" s="56" t="s">
        <v>199</v>
      </c>
      <c r="M187" s="56">
        <v>0</v>
      </c>
      <c r="N187" s="56">
        <v>0</v>
      </c>
      <c r="O187" s="56">
        <v>12</v>
      </c>
      <c r="P187" s="56">
        <v>0</v>
      </c>
      <c r="Q187" s="56">
        <v>9</v>
      </c>
      <c r="R187" s="56">
        <v>0</v>
      </c>
      <c r="S187" s="56">
        <v>7</v>
      </c>
      <c r="T187" s="56">
        <v>0</v>
      </c>
      <c r="U187" s="56">
        <v>0</v>
      </c>
      <c r="V187" s="56">
        <v>0</v>
      </c>
      <c r="W187" s="56">
        <v>0</v>
      </c>
      <c r="X187" s="56">
        <v>3</v>
      </c>
      <c r="Y187" s="56">
        <v>0</v>
      </c>
      <c r="Z187" s="56">
        <v>0</v>
      </c>
      <c r="AA187" s="56">
        <v>31</v>
      </c>
      <c r="AB187" s="56">
        <v>0</v>
      </c>
      <c r="AC187" s="56">
        <v>0</v>
      </c>
      <c r="AD187" s="56">
        <v>0</v>
      </c>
      <c r="AE187" s="56">
        <v>0</v>
      </c>
      <c r="AF187" s="56">
        <v>0</v>
      </c>
      <c r="AG187" s="56">
        <v>0</v>
      </c>
      <c r="AH187" s="56">
        <v>0</v>
      </c>
      <c r="AI187" s="56">
        <v>0</v>
      </c>
      <c r="AJ187" s="56">
        <v>0</v>
      </c>
      <c r="AK187" s="56">
        <v>0</v>
      </c>
      <c r="AL187" s="56">
        <v>0</v>
      </c>
      <c r="AM187" s="56">
        <v>0</v>
      </c>
      <c r="AN187" s="56">
        <v>0</v>
      </c>
      <c r="AO187" s="56">
        <v>0</v>
      </c>
      <c r="AP187" s="56">
        <v>0</v>
      </c>
      <c r="AQ187" s="56">
        <v>0</v>
      </c>
      <c r="AR187" s="56">
        <v>0</v>
      </c>
      <c r="AS187" s="56">
        <v>12</v>
      </c>
      <c r="AT187" s="56">
        <v>0</v>
      </c>
      <c r="AU187" s="56">
        <v>9</v>
      </c>
      <c r="AV187" s="56">
        <v>0</v>
      </c>
      <c r="AW187" s="56">
        <v>7</v>
      </c>
      <c r="AX187" s="56">
        <v>0</v>
      </c>
      <c r="AY187" s="56">
        <v>0</v>
      </c>
      <c r="AZ187" s="56">
        <v>0</v>
      </c>
      <c r="BA187" s="56">
        <v>0</v>
      </c>
      <c r="BB187" s="56">
        <v>3</v>
      </c>
      <c r="BC187" s="56">
        <v>0</v>
      </c>
      <c r="BD187" s="56">
        <v>0</v>
      </c>
      <c r="BE187" s="56">
        <v>31</v>
      </c>
      <c r="BF187" s="56">
        <v>1</v>
      </c>
      <c r="BG187" s="56">
        <v>0</v>
      </c>
      <c r="BH187" s="56" t="s">
        <v>558</v>
      </c>
      <c r="BI187" s="56" t="s">
        <v>558</v>
      </c>
      <c r="BJ187" s="56" t="s">
        <v>6918</v>
      </c>
      <c r="BK187" s="56">
        <v>249495</v>
      </c>
      <c r="BL187" s="56" t="s">
        <v>6918</v>
      </c>
      <c r="BM187" s="56">
        <v>468787</v>
      </c>
      <c r="BN187" s="56">
        <v>280</v>
      </c>
      <c r="BO187" s="56">
        <v>520500</v>
      </c>
      <c r="BP187" s="56">
        <v>168111</v>
      </c>
      <c r="BQ187" s="56">
        <v>28</v>
      </c>
      <c r="BR187" s="56" t="s">
        <v>558</v>
      </c>
      <c r="BS187" s="56">
        <v>1276021</v>
      </c>
      <c r="BT187" s="56">
        <v>315312</v>
      </c>
      <c r="BU187" s="56">
        <v>206339</v>
      </c>
      <c r="BV187" s="56">
        <v>224282</v>
      </c>
      <c r="BW187" s="56">
        <v>158869</v>
      </c>
      <c r="BX187" s="56">
        <v>47713</v>
      </c>
      <c r="BY187" s="56">
        <v>637203</v>
      </c>
      <c r="BZ187" s="56">
        <v>298000</v>
      </c>
      <c r="CA187" s="56">
        <v>1250515</v>
      </c>
      <c r="CB187" s="56">
        <v>423</v>
      </c>
      <c r="CC187" s="56">
        <v>22104</v>
      </c>
      <c r="CD187" s="56">
        <v>10954</v>
      </c>
      <c r="CE187" s="56">
        <v>23946</v>
      </c>
      <c r="CF187" s="56">
        <v>4599</v>
      </c>
      <c r="CG187" s="56">
        <v>61603</v>
      </c>
      <c r="CH187" s="56">
        <v>62026</v>
      </c>
      <c r="CI187" s="56">
        <v>946</v>
      </c>
      <c r="CJ187" s="56">
        <v>19129</v>
      </c>
      <c r="CK187" s="56">
        <v>6505</v>
      </c>
      <c r="CL187" s="56">
        <v>63502</v>
      </c>
      <c r="CM187" s="56">
        <v>89136</v>
      </c>
      <c r="CN187" s="56">
        <v>0</v>
      </c>
      <c r="CO187" s="56">
        <v>90082</v>
      </c>
      <c r="CP187" s="56">
        <v>0</v>
      </c>
      <c r="CQ187" s="56">
        <v>1635</v>
      </c>
      <c r="CR187" s="56">
        <v>126</v>
      </c>
      <c r="CS187" s="56">
        <v>58</v>
      </c>
      <c r="CT187" s="56">
        <v>1819</v>
      </c>
      <c r="CU187" s="56">
        <v>1819</v>
      </c>
      <c r="CV187" s="56">
        <v>12337</v>
      </c>
      <c r="CW187" s="56">
        <v>7312</v>
      </c>
      <c r="CX187" s="56">
        <v>6184</v>
      </c>
      <c r="CY187" s="56">
        <v>2430565</v>
      </c>
      <c r="CZ187" s="56">
        <v>0</v>
      </c>
      <c r="DA187" s="56">
        <v>0</v>
      </c>
      <c r="DB187" s="56">
        <v>38</v>
      </c>
      <c r="DC187" s="56">
        <v>141.72</v>
      </c>
      <c r="DD187" s="56">
        <v>179.72</v>
      </c>
      <c r="DE187" s="56">
        <v>43</v>
      </c>
      <c r="DF187" s="56">
        <v>2901.5</v>
      </c>
      <c r="DG187" s="56">
        <v>589047</v>
      </c>
      <c r="DH187" s="56">
        <v>378155</v>
      </c>
      <c r="DI187" s="56">
        <v>518127</v>
      </c>
      <c r="DJ187" s="56">
        <v>86637</v>
      </c>
      <c r="DK187" s="56">
        <v>1571966</v>
      </c>
      <c r="DL187" s="56">
        <v>31725</v>
      </c>
      <c r="DM187" s="56">
        <v>10115</v>
      </c>
      <c r="DN187" s="56">
        <v>45229</v>
      </c>
      <c r="DO187" s="56">
        <v>87069</v>
      </c>
      <c r="DP187" s="56">
        <v>134100</v>
      </c>
      <c r="DQ187" s="56">
        <v>749099</v>
      </c>
      <c r="DR187" s="56">
        <v>76123</v>
      </c>
      <c r="DS187" s="56">
        <v>4798</v>
      </c>
      <c r="DT187" s="56">
        <v>0</v>
      </c>
      <c r="DU187" s="56">
        <v>0</v>
      </c>
      <c r="DV187" s="56">
        <v>249402</v>
      </c>
      <c r="DW187" s="56">
        <v>165894</v>
      </c>
      <c r="DX187" s="56">
        <v>62.96</v>
      </c>
      <c r="DY187" s="56">
        <v>74.430000000000007</v>
      </c>
      <c r="DZ187" s="56">
        <v>83.95</v>
      </c>
      <c r="EA187" s="56">
        <v>404408</v>
      </c>
      <c r="EB187" s="56" t="s">
        <v>558</v>
      </c>
      <c r="EC187" s="56" t="s">
        <v>558</v>
      </c>
      <c r="ED187" s="56">
        <v>101098</v>
      </c>
      <c r="EE187" s="56">
        <v>125</v>
      </c>
      <c r="EF187" s="56">
        <v>3028708</v>
      </c>
      <c r="EG187" s="56">
        <v>0</v>
      </c>
      <c r="EH187" s="56" t="s">
        <v>558</v>
      </c>
      <c r="EI187" s="56" t="s">
        <v>558</v>
      </c>
      <c r="EJ187" s="56">
        <v>5995417</v>
      </c>
      <c r="EK187" s="56">
        <v>81</v>
      </c>
      <c r="EL187" s="56">
        <v>155</v>
      </c>
      <c r="EM187" s="56">
        <v>6673087</v>
      </c>
      <c r="EN187" s="56">
        <v>1345306</v>
      </c>
      <c r="EO187" s="56">
        <v>28550</v>
      </c>
      <c r="EP187" s="56">
        <v>182967.58</v>
      </c>
      <c r="EQ187" s="56">
        <v>122956.13</v>
      </c>
      <c r="ER187" s="56">
        <v>129353.51</v>
      </c>
      <c r="ES187" s="56">
        <v>31248.47</v>
      </c>
      <c r="ET187" s="56">
        <v>79701.539999999994</v>
      </c>
      <c r="EU187" s="56">
        <v>64381.88</v>
      </c>
      <c r="EV187" s="56">
        <v>5752.18</v>
      </c>
      <c r="EW187" s="56">
        <v>4211.17</v>
      </c>
      <c r="EX187" s="56">
        <v>45955.95</v>
      </c>
      <c r="EY187" s="56">
        <v>27901</v>
      </c>
      <c r="EZ187" s="56">
        <v>49526.33</v>
      </c>
      <c r="FA187" s="56">
        <v>1691</v>
      </c>
      <c r="FB187" s="56">
        <v>0</v>
      </c>
      <c r="FC187" s="56">
        <v>0</v>
      </c>
      <c r="FD187" s="56">
        <v>34993</v>
      </c>
      <c r="FE187" s="56">
        <v>0</v>
      </c>
      <c r="FF187" s="56">
        <v>4950</v>
      </c>
      <c r="FG187" s="56">
        <v>814139.74</v>
      </c>
      <c r="FH187" s="56">
        <v>500000</v>
      </c>
      <c r="FI187" s="56">
        <v>335025</v>
      </c>
      <c r="FJ187" s="56">
        <v>72449</v>
      </c>
      <c r="FK187" s="56">
        <v>4772</v>
      </c>
      <c r="FL187" s="56">
        <v>0</v>
      </c>
      <c r="FM187" s="56">
        <v>9744778.7400000002</v>
      </c>
      <c r="FN187" s="56">
        <v>49782</v>
      </c>
      <c r="FO187" s="56">
        <v>1134</v>
      </c>
      <c r="FP187" s="56">
        <v>85302</v>
      </c>
      <c r="FQ187" s="56">
        <v>12009</v>
      </c>
      <c r="FR187" s="56">
        <v>0</v>
      </c>
      <c r="FS187" s="56">
        <v>37140</v>
      </c>
      <c r="FT187" s="56">
        <v>0</v>
      </c>
      <c r="FU187" s="56">
        <v>73604</v>
      </c>
      <c r="FV187" s="56">
        <v>116873</v>
      </c>
      <c r="FW187" s="56">
        <v>375844</v>
      </c>
      <c r="FX187" s="56">
        <v>9368934.7400000002</v>
      </c>
      <c r="FY187" s="56">
        <v>885758</v>
      </c>
      <c r="FZ187" s="56">
        <v>7199000</v>
      </c>
      <c r="GA187" s="56">
        <v>1084000</v>
      </c>
      <c r="GB187" s="56">
        <v>680000</v>
      </c>
      <c r="GC187" s="56">
        <v>963000</v>
      </c>
      <c r="GD187" s="56">
        <v>9926000</v>
      </c>
      <c r="GE187" s="56">
        <v>647000</v>
      </c>
      <c r="GF187" s="56">
        <v>9279000</v>
      </c>
      <c r="GG187" s="56">
        <v>850000</v>
      </c>
      <c r="GH187" s="56" t="s">
        <v>558</v>
      </c>
      <c r="GI187" s="56">
        <v>277000</v>
      </c>
      <c r="GJ187" s="56" t="s">
        <v>558</v>
      </c>
      <c r="GK187" s="56" t="s">
        <v>558</v>
      </c>
      <c r="GL187" s="56" t="s">
        <v>558</v>
      </c>
      <c r="GM187" s="56" t="s">
        <v>558</v>
      </c>
      <c r="GN187" s="56" t="s">
        <v>558</v>
      </c>
      <c r="GO187" s="56" t="s">
        <v>558</v>
      </c>
      <c r="GP187" s="56" t="s">
        <v>558</v>
      </c>
      <c r="GQ187" s="56" t="s">
        <v>558</v>
      </c>
      <c r="GR187" s="56" t="s">
        <v>558</v>
      </c>
      <c r="GS187" s="56" t="s">
        <v>558</v>
      </c>
      <c r="GT187" s="56" t="s">
        <v>558</v>
      </c>
      <c r="GU187" s="56" t="s">
        <v>558</v>
      </c>
      <c r="GV187" s="56" t="s">
        <v>7644</v>
      </c>
      <c r="GW187" s="56">
        <v>31</v>
      </c>
      <c r="GX187" s="56">
        <v>0</v>
      </c>
      <c r="GY187" s="56">
        <v>31</v>
      </c>
      <c r="GZ187" s="56">
        <v>0</v>
      </c>
      <c r="HA187" s="56">
        <v>0</v>
      </c>
      <c r="HB187" s="56">
        <v>0</v>
      </c>
      <c r="HD187" s="56">
        <f t="shared" si="6"/>
        <v>90082</v>
      </c>
      <c r="HE187" s="56">
        <f t="shared" si="7"/>
        <v>1819</v>
      </c>
      <c r="HF187" s="56">
        <f t="shared" si="8"/>
        <v>87069</v>
      </c>
    </row>
    <row r="188" spans="1:214" ht="12.75" customHeight="1" x14ac:dyDescent="0.3">
      <c r="A188" s="56" t="s">
        <v>156</v>
      </c>
      <c r="B188" s="56">
        <v>8</v>
      </c>
      <c r="C188" s="56" t="s">
        <v>251</v>
      </c>
      <c r="D188" s="56" t="s">
        <v>3828</v>
      </c>
      <c r="E188" s="56" t="s">
        <v>972</v>
      </c>
      <c r="F188" s="56" t="s">
        <v>907</v>
      </c>
      <c r="G188" s="56">
        <v>31.5</v>
      </c>
      <c r="H188" s="56">
        <v>26</v>
      </c>
      <c r="I188" s="56" t="s">
        <v>6841</v>
      </c>
      <c r="J188" s="56" t="s">
        <v>39</v>
      </c>
      <c r="L188" s="56" t="s">
        <v>201</v>
      </c>
      <c r="M188" s="56">
        <v>0</v>
      </c>
      <c r="N188" s="56">
        <v>0</v>
      </c>
      <c r="O188" s="56">
        <v>0</v>
      </c>
      <c r="P188" s="56">
        <v>6</v>
      </c>
      <c r="Q188" s="56">
        <v>0</v>
      </c>
      <c r="R188" s="56">
        <v>1</v>
      </c>
      <c r="S188" s="56">
        <v>0</v>
      </c>
      <c r="T188" s="56">
        <v>0</v>
      </c>
      <c r="U188" s="56">
        <v>0</v>
      </c>
      <c r="V188" s="56">
        <v>1</v>
      </c>
      <c r="W188" s="56">
        <v>0</v>
      </c>
      <c r="X188" s="56">
        <v>0</v>
      </c>
      <c r="Y188" s="56">
        <v>0</v>
      </c>
      <c r="Z188" s="56">
        <v>0</v>
      </c>
      <c r="AA188" s="56">
        <v>8</v>
      </c>
      <c r="AB188" s="56">
        <v>0</v>
      </c>
      <c r="AC188" s="56">
        <v>0</v>
      </c>
      <c r="AD188" s="56">
        <v>0</v>
      </c>
      <c r="AE188" s="56">
        <v>0</v>
      </c>
      <c r="AF188" s="56">
        <v>0</v>
      </c>
      <c r="AG188" s="56">
        <v>0</v>
      </c>
      <c r="AH188" s="56">
        <v>0</v>
      </c>
      <c r="AI188" s="56">
        <v>0</v>
      </c>
      <c r="AJ188" s="56">
        <v>0</v>
      </c>
      <c r="AK188" s="56">
        <v>0</v>
      </c>
      <c r="AL188" s="56">
        <v>0</v>
      </c>
      <c r="AM188" s="56">
        <v>0</v>
      </c>
      <c r="AN188" s="56">
        <v>0</v>
      </c>
      <c r="AO188" s="56">
        <v>0</v>
      </c>
      <c r="AP188" s="56">
        <v>0</v>
      </c>
      <c r="AQ188" s="56">
        <v>0</v>
      </c>
      <c r="AR188" s="56">
        <v>0</v>
      </c>
      <c r="AS188" s="56">
        <v>0</v>
      </c>
      <c r="AT188" s="56">
        <v>6</v>
      </c>
      <c r="AU188" s="56">
        <v>0</v>
      </c>
      <c r="AV188" s="56">
        <v>1</v>
      </c>
      <c r="AW188" s="56">
        <v>0</v>
      </c>
      <c r="AX188" s="56">
        <v>0</v>
      </c>
      <c r="AY188" s="56">
        <v>0</v>
      </c>
      <c r="AZ188" s="56">
        <v>1</v>
      </c>
      <c r="BA188" s="56">
        <v>0</v>
      </c>
      <c r="BB188" s="56">
        <v>0</v>
      </c>
      <c r="BC188" s="56">
        <v>0</v>
      </c>
      <c r="BD188" s="56">
        <v>0</v>
      </c>
      <c r="BE188" s="56">
        <v>8</v>
      </c>
      <c r="BF188" s="56">
        <v>1</v>
      </c>
      <c r="BG188" s="56">
        <v>0</v>
      </c>
      <c r="BH188" s="56">
        <v>0</v>
      </c>
      <c r="BI188" s="56">
        <v>0</v>
      </c>
      <c r="BJ188" s="56" t="s">
        <v>7212</v>
      </c>
      <c r="BK188" s="56">
        <v>124142</v>
      </c>
      <c r="BL188" s="56" t="s">
        <v>202</v>
      </c>
      <c r="BM188" s="56">
        <v>106625</v>
      </c>
      <c r="BN188" s="56">
        <v>71</v>
      </c>
      <c r="BO188" s="56">
        <v>157929</v>
      </c>
      <c r="BP188" s="56">
        <v>38370</v>
      </c>
      <c r="BQ188" s="56">
        <v>8</v>
      </c>
      <c r="BR188" s="56">
        <v>9028</v>
      </c>
      <c r="BS188" s="56">
        <v>221846</v>
      </c>
      <c r="BT188" s="56">
        <v>30329</v>
      </c>
      <c r="BU188" s="56">
        <v>78941</v>
      </c>
      <c r="BV188" s="56">
        <v>61580</v>
      </c>
      <c r="BW188" s="56">
        <v>37631</v>
      </c>
      <c r="BX188" s="56">
        <v>14108</v>
      </c>
      <c r="BY188" s="56">
        <v>192260</v>
      </c>
      <c r="BZ188" s="56">
        <v>0</v>
      </c>
      <c r="CA188" s="56">
        <v>222589</v>
      </c>
      <c r="CB188" s="56">
        <v>417</v>
      </c>
      <c r="CC188" s="56">
        <v>16292</v>
      </c>
      <c r="CD188" s="56">
        <v>6122</v>
      </c>
      <c r="CE188" s="56">
        <v>5008</v>
      </c>
      <c r="CF188" s="56">
        <v>1494</v>
      </c>
      <c r="CG188" s="56">
        <v>28916</v>
      </c>
      <c r="CH188" s="56">
        <v>29333</v>
      </c>
      <c r="CI188" s="56">
        <v>51</v>
      </c>
      <c r="CJ188" s="56">
        <v>8196</v>
      </c>
      <c r="CK188" s="56">
        <v>529</v>
      </c>
      <c r="CL188" s="56">
        <v>4380</v>
      </c>
      <c r="CM188" s="56">
        <v>13105</v>
      </c>
      <c r="CN188" s="56">
        <v>0</v>
      </c>
      <c r="CO188" s="56">
        <v>13156</v>
      </c>
      <c r="CP188" s="56">
        <v>0</v>
      </c>
      <c r="CQ188" s="56">
        <v>1340</v>
      </c>
      <c r="CR188" s="56">
        <v>50</v>
      </c>
      <c r="CS188" s="56">
        <v>724</v>
      </c>
      <c r="CT188" s="56">
        <v>2114</v>
      </c>
      <c r="CU188" s="56">
        <v>2114</v>
      </c>
      <c r="CV188" s="56">
        <v>1566</v>
      </c>
      <c r="CW188" s="56">
        <v>45</v>
      </c>
      <c r="CX188" s="56">
        <v>1871</v>
      </c>
      <c r="CY188" s="56">
        <v>0</v>
      </c>
      <c r="CZ188" s="56">
        <v>0</v>
      </c>
      <c r="DA188" s="56">
        <v>0</v>
      </c>
      <c r="DB188" s="56">
        <v>10.45</v>
      </c>
      <c r="DC188" s="56">
        <v>46.3</v>
      </c>
      <c r="DD188" s="56">
        <v>56.75</v>
      </c>
      <c r="DE188" s="56" t="s">
        <v>558</v>
      </c>
      <c r="DF188" s="56">
        <v>210.5</v>
      </c>
      <c r="DG188" s="56">
        <v>338731</v>
      </c>
      <c r="DH188" s="56">
        <v>111477</v>
      </c>
      <c r="DI188" s="56">
        <v>149396</v>
      </c>
      <c r="DJ188" s="56">
        <v>27466</v>
      </c>
      <c r="DK188" s="56">
        <v>627070</v>
      </c>
      <c r="DL188" s="56">
        <v>27562</v>
      </c>
      <c r="DM188" s="56">
        <v>1297</v>
      </c>
      <c r="DN188" s="56">
        <v>7288</v>
      </c>
      <c r="DO188" s="56">
        <v>36147</v>
      </c>
      <c r="DP188" s="56">
        <v>2600</v>
      </c>
      <c r="DQ188" s="56">
        <v>16264</v>
      </c>
      <c r="DR188" s="56">
        <v>7577</v>
      </c>
      <c r="DS188" s="56">
        <v>0</v>
      </c>
      <c r="DT188" s="56">
        <v>0</v>
      </c>
      <c r="DU188" s="56">
        <v>0</v>
      </c>
      <c r="DV188" s="56">
        <v>48543</v>
      </c>
      <c r="DW188" s="56" t="s">
        <v>558</v>
      </c>
      <c r="DX188" s="56">
        <v>60</v>
      </c>
      <c r="DY188" s="56">
        <v>68</v>
      </c>
      <c r="DZ188" s="56">
        <v>78</v>
      </c>
      <c r="EA188" s="56" t="s">
        <v>558</v>
      </c>
      <c r="EB188" s="56" t="s">
        <v>558</v>
      </c>
      <c r="EC188" s="56" t="s">
        <v>558</v>
      </c>
      <c r="ED188" s="56">
        <v>24573</v>
      </c>
      <c r="EE188" s="56">
        <v>262</v>
      </c>
      <c r="EF188" s="56">
        <v>516813</v>
      </c>
      <c r="EG188" s="56">
        <v>0</v>
      </c>
      <c r="EH188" s="56" t="s">
        <v>56</v>
      </c>
      <c r="EI188" s="56">
        <v>7</v>
      </c>
      <c r="EJ188" s="56">
        <v>136998</v>
      </c>
      <c r="EK188" s="56">
        <v>3</v>
      </c>
      <c r="EL188" s="56">
        <v>8</v>
      </c>
      <c r="EM188" s="56">
        <v>1575018</v>
      </c>
      <c r="EN188" s="56">
        <v>312319</v>
      </c>
      <c r="EO188" s="56">
        <v>2796.89</v>
      </c>
      <c r="EP188" s="56">
        <v>124699.23</v>
      </c>
      <c r="EQ188" s="56">
        <v>51180.22</v>
      </c>
      <c r="ER188" s="56">
        <v>23722.21</v>
      </c>
      <c r="ES188" s="56">
        <v>9886.39</v>
      </c>
      <c r="ET188" s="56">
        <v>16564.34</v>
      </c>
      <c r="EU188" s="56">
        <v>48312.61</v>
      </c>
      <c r="EV188" s="56">
        <v>880.51</v>
      </c>
      <c r="EW188" s="56">
        <v>8667.93</v>
      </c>
      <c r="EX188" s="56">
        <v>3391.05</v>
      </c>
      <c r="EY188" s="56">
        <v>7033.72</v>
      </c>
      <c r="EZ188" s="56">
        <v>9110.1</v>
      </c>
      <c r="FA188" s="56">
        <v>0</v>
      </c>
      <c r="FB188" s="56">
        <v>0</v>
      </c>
      <c r="FC188" s="56">
        <v>0</v>
      </c>
      <c r="FD188" s="56">
        <v>4191.2</v>
      </c>
      <c r="FE188" s="56">
        <v>0</v>
      </c>
      <c r="FF188" s="56">
        <v>0</v>
      </c>
      <c r="FG188" s="56">
        <v>310436.39999999997</v>
      </c>
      <c r="FH188" s="56">
        <v>65518</v>
      </c>
      <c r="FI188" s="56">
        <v>156620</v>
      </c>
      <c r="FJ188" s="56">
        <v>8741</v>
      </c>
      <c r="FK188" s="56">
        <v>0</v>
      </c>
      <c r="FL188" s="56">
        <v>573088</v>
      </c>
      <c r="FM188" s="56">
        <v>3001740.4</v>
      </c>
      <c r="FN188" s="56">
        <v>21613</v>
      </c>
      <c r="FO188" s="56">
        <v>260</v>
      </c>
      <c r="FP188" s="56">
        <v>10156</v>
      </c>
      <c r="FQ188" s="56">
        <v>5895</v>
      </c>
      <c r="FR188" s="56">
        <v>0</v>
      </c>
      <c r="FS188" s="56">
        <v>72750</v>
      </c>
      <c r="FT188" s="56">
        <v>0</v>
      </c>
      <c r="FU188" s="56">
        <v>56929</v>
      </c>
      <c r="FV188" s="56">
        <v>13195</v>
      </c>
      <c r="FW188" s="56">
        <v>180798</v>
      </c>
      <c r="FX188" s="56">
        <v>2820942.4</v>
      </c>
      <c r="FY188" s="56">
        <v>275383</v>
      </c>
      <c r="FZ188" s="56">
        <v>1686280</v>
      </c>
      <c r="GA188" s="56">
        <v>263180</v>
      </c>
      <c r="GB188" s="56">
        <v>324610</v>
      </c>
      <c r="GC188" s="56">
        <v>763920</v>
      </c>
      <c r="GD188" s="56">
        <v>3037990</v>
      </c>
      <c r="GE188" s="56">
        <v>112900</v>
      </c>
      <c r="GF188" s="56">
        <v>2925090</v>
      </c>
      <c r="GG188" s="56">
        <v>275380</v>
      </c>
      <c r="GH188" s="56">
        <v>0</v>
      </c>
      <c r="GI188" s="56">
        <v>1619</v>
      </c>
      <c r="GJ188" s="56">
        <v>0</v>
      </c>
      <c r="GK188" s="56">
        <v>0</v>
      </c>
      <c r="GL188" s="56">
        <v>0</v>
      </c>
      <c r="GM188" s="56">
        <v>0</v>
      </c>
      <c r="GN188" s="56">
        <v>1619</v>
      </c>
      <c r="GO188" s="56">
        <v>0</v>
      </c>
      <c r="GP188" s="56">
        <v>0</v>
      </c>
      <c r="GQ188" s="56">
        <v>0</v>
      </c>
      <c r="GR188" s="56" t="s">
        <v>558</v>
      </c>
      <c r="GS188" s="56">
        <v>0</v>
      </c>
      <c r="GT188" s="56" t="s">
        <v>558</v>
      </c>
      <c r="GU188" s="56" t="s">
        <v>558</v>
      </c>
      <c r="GV188" s="56" t="s">
        <v>7645</v>
      </c>
      <c r="GW188" s="56">
        <v>8</v>
      </c>
      <c r="GX188" s="56">
        <v>0</v>
      </c>
      <c r="GY188" s="56">
        <v>0</v>
      </c>
      <c r="GZ188" s="56">
        <v>0</v>
      </c>
      <c r="HA188" s="56">
        <v>8</v>
      </c>
      <c r="HB188" s="56">
        <v>0</v>
      </c>
      <c r="HD188" s="56">
        <f t="shared" si="6"/>
        <v>13156</v>
      </c>
      <c r="HE188" s="56">
        <f t="shared" si="7"/>
        <v>2114</v>
      </c>
      <c r="HF188" s="56">
        <f t="shared" si="8"/>
        <v>36147</v>
      </c>
    </row>
    <row r="189" spans="1:214" ht="12.75" customHeight="1" x14ac:dyDescent="0.3">
      <c r="A189" s="56" t="s">
        <v>156</v>
      </c>
      <c r="B189" s="56">
        <v>9</v>
      </c>
      <c r="C189" s="56" t="s">
        <v>251</v>
      </c>
      <c r="D189" s="56" t="s">
        <v>3829</v>
      </c>
      <c r="E189" s="56" t="s">
        <v>973</v>
      </c>
      <c r="F189" s="56" t="s">
        <v>907</v>
      </c>
      <c r="G189" s="56">
        <v>18</v>
      </c>
      <c r="H189" s="56">
        <v>0</v>
      </c>
      <c r="I189" s="56" t="s">
        <v>6841</v>
      </c>
      <c r="J189" s="56" t="s">
        <v>39</v>
      </c>
      <c r="L189" s="56" t="s">
        <v>203</v>
      </c>
      <c r="M189" s="56">
        <v>2</v>
      </c>
      <c r="N189" s="56">
        <v>0</v>
      </c>
      <c r="O189" s="56">
        <v>3</v>
      </c>
      <c r="P189" s="56">
        <v>5</v>
      </c>
      <c r="Q189" s="56">
        <v>3</v>
      </c>
      <c r="R189" s="56">
        <v>5</v>
      </c>
      <c r="S189" s="56">
        <v>0</v>
      </c>
      <c r="T189" s="56">
        <v>2</v>
      </c>
      <c r="U189" s="56">
        <v>1</v>
      </c>
      <c r="V189" s="56">
        <v>8</v>
      </c>
      <c r="W189" s="56">
        <v>6</v>
      </c>
      <c r="X189" s="56">
        <v>2</v>
      </c>
      <c r="Y189" s="56">
        <v>0</v>
      </c>
      <c r="Z189" s="56">
        <v>0</v>
      </c>
      <c r="AA189" s="56">
        <v>37</v>
      </c>
      <c r="AB189" s="56">
        <v>0</v>
      </c>
      <c r="AC189" s="56">
        <v>0</v>
      </c>
      <c r="AD189" s="56">
        <v>0</v>
      </c>
      <c r="AE189" s="56">
        <v>0</v>
      </c>
      <c r="AF189" s="56">
        <v>0</v>
      </c>
      <c r="AG189" s="56">
        <v>0</v>
      </c>
      <c r="AH189" s="56">
        <v>0</v>
      </c>
      <c r="AI189" s="56">
        <v>0</v>
      </c>
      <c r="AJ189" s="56">
        <v>0</v>
      </c>
      <c r="AK189" s="56">
        <v>0</v>
      </c>
      <c r="AL189" s="56">
        <v>0</v>
      </c>
      <c r="AM189" s="56">
        <v>0</v>
      </c>
      <c r="AN189" s="56">
        <v>0</v>
      </c>
      <c r="AO189" s="56">
        <v>0</v>
      </c>
      <c r="AP189" s="56">
        <v>0</v>
      </c>
      <c r="AQ189" s="56">
        <v>2</v>
      </c>
      <c r="AR189" s="56">
        <v>0</v>
      </c>
      <c r="AS189" s="56">
        <v>3</v>
      </c>
      <c r="AT189" s="56">
        <v>5</v>
      </c>
      <c r="AU189" s="56">
        <v>3</v>
      </c>
      <c r="AV189" s="56">
        <v>5</v>
      </c>
      <c r="AW189" s="56">
        <v>0</v>
      </c>
      <c r="AX189" s="56">
        <v>2</v>
      </c>
      <c r="AY189" s="56">
        <v>1</v>
      </c>
      <c r="AZ189" s="56">
        <v>8</v>
      </c>
      <c r="BA189" s="56">
        <v>6</v>
      </c>
      <c r="BB189" s="56">
        <v>2</v>
      </c>
      <c r="BC189" s="56">
        <v>0</v>
      </c>
      <c r="BD189" s="56">
        <v>0</v>
      </c>
      <c r="BE189" s="56">
        <v>37</v>
      </c>
      <c r="BF189" s="56">
        <v>1</v>
      </c>
      <c r="BG189" s="56">
        <v>0</v>
      </c>
      <c r="BH189" s="56">
        <v>0</v>
      </c>
      <c r="BI189" s="56">
        <v>0</v>
      </c>
      <c r="BJ189" s="56" t="s">
        <v>1379</v>
      </c>
      <c r="BK189" s="56">
        <v>133166</v>
      </c>
      <c r="BL189" s="56" t="s">
        <v>1379</v>
      </c>
      <c r="BM189" s="56">
        <v>178765</v>
      </c>
      <c r="BN189" s="56" t="s">
        <v>558</v>
      </c>
      <c r="BO189" s="56">
        <v>497049</v>
      </c>
      <c r="BP189" s="56">
        <v>126316</v>
      </c>
      <c r="BQ189" s="56">
        <v>35</v>
      </c>
      <c r="BR189" s="56" t="s">
        <v>558</v>
      </c>
      <c r="BS189" s="56">
        <v>472325</v>
      </c>
      <c r="BT189" s="56">
        <v>31771</v>
      </c>
      <c r="BU189" s="56">
        <v>145167</v>
      </c>
      <c r="BV189" s="56">
        <v>54344</v>
      </c>
      <c r="BW189" s="56">
        <v>127415</v>
      </c>
      <c r="BX189" s="56">
        <v>100458</v>
      </c>
      <c r="BY189" s="56">
        <v>427384</v>
      </c>
      <c r="BZ189" s="56">
        <v>16788</v>
      </c>
      <c r="CA189" s="56">
        <v>475943</v>
      </c>
      <c r="CB189" s="56">
        <v>1151</v>
      </c>
      <c r="CC189" s="56">
        <v>22599</v>
      </c>
      <c r="CD189" s="56">
        <v>5182</v>
      </c>
      <c r="CE189" s="56">
        <v>18377</v>
      </c>
      <c r="CF189" s="56">
        <v>4529</v>
      </c>
      <c r="CG189" s="56">
        <v>50687</v>
      </c>
      <c r="CH189" s="56">
        <v>51838</v>
      </c>
      <c r="CI189" s="56">
        <v>0</v>
      </c>
      <c r="CJ189" s="56">
        <v>14953</v>
      </c>
      <c r="CK189" s="56">
        <v>3485</v>
      </c>
      <c r="CL189" s="56">
        <v>941</v>
      </c>
      <c r="CM189" s="56">
        <v>19379</v>
      </c>
      <c r="CN189" s="56">
        <v>2</v>
      </c>
      <c r="CO189" s="56">
        <v>19381</v>
      </c>
      <c r="CP189" s="56">
        <v>0</v>
      </c>
      <c r="CQ189" s="56">
        <v>1306</v>
      </c>
      <c r="CR189" s="56">
        <v>154</v>
      </c>
      <c r="CS189" s="56">
        <v>22</v>
      </c>
      <c r="CT189" s="56">
        <v>1482</v>
      </c>
      <c r="CU189" s="56">
        <v>1482</v>
      </c>
      <c r="CV189" s="56">
        <v>2271</v>
      </c>
      <c r="CW189" s="56">
        <v>60</v>
      </c>
      <c r="CX189" s="56">
        <v>1901</v>
      </c>
      <c r="CY189" s="56">
        <v>0</v>
      </c>
      <c r="CZ189" s="56">
        <v>0</v>
      </c>
      <c r="DA189" s="56">
        <v>0</v>
      </c>
      <c r="DB189" s="56">
        <v>10</v>
      </c>
      <c r="DC189" s="56" t="s">
        <v>558</v>
      </c>
      <c r="DD189" s="56" t="s">
        <v>558</v>
      </c>
      <c r="DE189" s="56">
        <v>33</v>
      </c>
      <c r="DF189" s="56">
        <v>659</v>
      </c>
      <c r="DG189" s="56">
        <v>608846</v>
      </c>
      <c r="DH189" s="56">
        <v>144737</v>
      </c>
      <c r="DI189" s="56">
        <v>393033</v>
      </c>
      <c r="DJ189" s="56">
        <v>142811</v>
      </c>
      <c r="DK189" s="56">
        <v>1289427</v>
      </c>
      <c r="DL189" s="56">
        <v>46808</v>
      </c>
      <c r="DM189" s="56">
        <v>9458</v>
      </c>
      <c r="DN189" s="56">
        <v>1928</v>
      </c>
      <c r="DO189" s="56">
        <v>58194</v>
      </c>
      <c r="DP189" s="56">
        <v>11727</v>
      </c>
      <c r="DQ189" s="56">
        <v>57725</v>
      </c>
      <c r="DR189" s="56">
        <v>11939</v>
      </c>
      <c r="DS189" s="56">
        <v>0</v>
      </c>
      <c r="DT189" s="56">
        <v>0</v>
      </c>
      <c r="DU189" s="56">
        <v>0</v>
      </c>
      <c r="DV189" s="56">
        <v>123325</v>
      </c>
      <c r="DW189" s="56" t="s">
        <v>558</v>
      </c>
      <c r="DX189" s="56">
        <v>45</v>
      </c>
      <c r="DY189" s="56">
        <v>66</v>
      </c>
      <c r="DZ189" s="56">
        <v>76</v>
      </c>
      <c r="EA189" s="56">
        <v>237074</v>
      </c>
      <c r="EB189" s="56">
        <v>1124</v>
      </c>
      <c r="EC189" s="56" t="s">
        <v>55</v>
      </c>
      <c r="ED189" s="56">
        <v>41586</v>
      </c>
      <c r="EE189" s="56">
        <v>217</v>
      </c>
      <c r="EF189" s="56">
        <v>1417206</v>
      </c>
      <c r="EG189" s="56" t="s">
        <v>558</v>
      </c>
      <c r="EH189" s="56" t="s">
        <v>56</v>
      </c>
      <c r="EI189" s="56">
        <v>33</v>
      </c>
      <c r="EJ189" s="56">
        <v>167712</v>
      </c>
      <c r="EK189" s="56">
        <v>0</v>
      </c>
      <c r="EL189" s="56">
        <v>127</v>
      </c>
      <c r="EM189" s="56">
        <v>3676562</v>
      </c>
      <c r="EN189" s="56">
        <v>694483</v>
      </c>
      <c r="EO189" s="56">
        <v>7780</v>
      </c>
      <c r="EP189" s="56">
        <v>150029</v>
      </c>
      <c r="EQ189" s="56">
        <v>38612</v>
      </c>
      <c r="ER189" s="56">
        <v>70866</v>
      </c>
      <c r="ES189" s="56">
        <v>24472</v>
      </c>
      <c r="ET189" s="56">
        <v>1305</v>
      </c>
      <c r="EU189" s="56">
        <v>46915</v>
      </c>
      <c r="EV189" s="56">
        <v>3425</v>
      </c>
      <c r="EW189" s="56">
        <v>589</v>
      </c>
      <c r="EX189" s="56">
        <v>7899</v>
      </c>
      <c r="EY189" s="56">
        <v>9816.5400000000009</v>
      </c>
      <c r="EZ189" s="56">
        <v>9359</v>
      </c>
      <c r="FA189" s="56">
        <v>0</v>
      </c>
      <c r="FB189" s="56">
        <v>0</v>
      </c>
      <c r="FC189" s="56">
        <v>0</v>
      </c>
      <c r="FD189" s="56">
        <v>0</v>
      </c>
      <c r="FE189" s="56">
        <v>0</v>
      </c>
      <c r="FF189" s="56">
        <v>4913</v>
      </c>
      <c r="FG189" s="56">
        <v>375980.54</v>
      </c>
      <c r="FH189" s="56">
        <v>26176</v>
      </c>
      <c r="FI189" s="56">
        <v>232619</v>
      </c>
      <c r="FJ189" s="56">
        <v>75168</v>
      </c>
      <c r="FK189" s="56">
        <v>31380</v>
      </c>
      <c r="FL189" s="56">
        <v>929453</v>
      </c>
      <c r="FM189" s="56">
        <v>6041821.54</v>
      </c>
      <c r="FN189" s="56">
        <v>35359</v>
      </c>
      <c r="FO189" s="56">
        <v>0</v>
      </c>
      <c r="FP189" s="56">
        <v>1183</v>
      </c>
      <c r="FQ189" s="56">
        <v>0</v>
      </c>
      <c r="FR189" s="56">
        <v>0</v>
      </c>
      <c r="FS189" s="56">
        <v>15167</v>
      </c>
      <c r="FT189" s="56">
        <v>0</v>
      </c>
      <c r="FU189" s="56">
        <v>119939</v>
      </c>
      <c r="FV189" s="56">
        <v>0</v>
      </c>
      <c r="FW189" s="56">
        <v>171648</v>
      </c>
      <c r="FX189" s="56">
        <v>5870173.54</v>
      </c>
      <c r="FY189" s="56">
        <v>1781952</v>
      </c>
      <c r="FZ189" s="56">
        <v>3704889</v>
      </c>
      <c r="GA189" s="56">
        <v>739003</v>
      </c>
      <c r="GB189" s="56">
        <v>530051</v>
      </c>
      <c r="GC189" s="56">
        <v>1057939</v>
      </c>
      <c r="GD189" s="56">
        <v>6031882</v>
      </c>
      <c r="GE189" s="56">
        <v>267722</v>
      </c>
      <c r="GF189" s="56">
        <v>5764160</v>
      </c>
      <c r="GG189" s="56">
        <v>1617708</v>
      </c>
      <c r="GH189" s="56">
        <v>0</v>
      </c>
      <c r="GI189" s="56">
        <v>0</v>
      </c>
      <c r="GJ189" s="56">
        <v>0</v>
      </c>
      <c r="GK189" s="56">
        <v>0</v>
      </c>
      <c r="GL189" s="56">
        <v>0</v>
      </c>
      <c r="GM189" s="56">
        <v>0</v>
      </c>
      <c r="GN189" s="56">
        <v>0</v>
      </c>
      <c r="GO189" s="56" t="s">
        <v>558</v>
      </c>
      <c r="GP189" s="56" t="s">
        <v>3658</v>
      </c>
      <c r="GQ189" s="56" t="s">
        <v>558</v>
      </c>
      <c r="GR189" s="56" t="s">
        <v>558</v>
      </c>
      <c r="GS189" s="56" t="s">
        <v>558</v>
      </c>
      <c r="GT189" s="56" t="s">
        <v>558</v>
      </c>
      <c r="GU189" s="56" t="s">
        <v>558</v>
      </c>
      <c r="GV189" s="56" t="s">
        <v>7646</v>
      </c>
      <c r="GW189" s="56">
        <v>37</v>
      </c>
      <c r="GX189" s="56">
        <v>0</v>
      </c>
      <c r="GY189" s="56">
        <v>6</v>
      </c>
      <c r="GZ189" s="56">
        <v>0</v>
      </c>
      <c r="HA189" s="56">
        <v>31</v>
      </c>
      <c r="HB189" s="56">
        <v>0</v>
      </c>
      <c r="HD189" s="56">
        <f t="shared" si="6"/>
        <v>19381</v>
      </c>
      <c r="HE189" s="56">
        <f t="shared" si="7"/>
        <v>1482</v>
      </c>
      <c r="HF189" s="56">
        <f t="shared" si="8"/>
        <v>58194</v>
      </c>
    </row>
    <row r="190" spans="1:214" ht="12.75" customHeight="1" x14ac:dyDescent="0.3">
      <c r="A190" s="56" t="s">
        <v>156</v>
      </c>
      <c r="B190" s="56">
        <v>10</v>
      </c>
      <c r="C190" s="56" t="s">
        <v>251</v>
      </c>
      <c r="D190" s="56" t="s">
        <v>3830</v>
      </c>
      <c r="E190" s="56" t="s">
        <v>974</v>
      </c>
      <c r="F190" s="56" t="s">
        <v>907</v>
      </c>
      <c r="G190" s="56">
        <v>22</v>
      </c>
      <c r="H190" s="56">
        <v>35.5</v>
      </c>
      <c r="I190" s="56" t="s">
        <v>6841</v>
      </c>
      <c r="J190" s="56" t="s">
        <v>39</v>
      </c>
      <c r="L190" s="56" t="s">
        <v>204</v>
      </c>
      <c r="M190" s="56">
        <v>1</v>
      </c>
      <c r="N190" s="56">
        <v>2</v>
      </c>
      <c r="O190" s="56">
        <v>1</v>
      </c>
      <c r="P190" s="56">
        <v>20</v>
      </c>
      <c r="Q190" s="56">
        <v>9</v>
      </c>
      <c r="R190" s="56">
        <v>0</v>
      </c>
      <c r="S190" s="56">
        <v>0</v>
      </c>
      <c r="T190" s="56">
        <v>0</v>
      </c>
      <c r="U190" s="56">
        <v>0</v>
      </c>
      <c r="V190" s="56">
        <v>0</v>
      </c>
      <c r="W190" s="56">
        <v>0</v>
      </c>
      <c r="X190" s="56">
        <v>0</v>
      </c>
      <c r="Y190" s="56">
        <v>0</v>
      </c>
      <c r="Z190" s="56">
        <v>0</v>
      </c>
      <c r="AA190" s="56">
        <v>33</v>
      </c>
      <c r="AB190" s="56">
        <v>0</v>
      </c>
      <c r="AC190" s="56">
        <v>0</v>
      </c>
      <c r="AD190" s="56">
        <v>0</v>
      </c>
      <c r="AE190" s="56">
        <v>0</v>
      </c>
      <c r="AF190" s="56">
        <v>0</v>
      </c>
      <c r="AG190" s="56">
        <v>0</v>
      </c>
      <c r="AH190" s="56">
        <v>0</v>
      </c>
      <c r="AI190" s="56">
        <v>0</v>
      </c>
      <c r="AJ190" s="56">
        <v>0</v>
      </c>
      <c r="AK190" s="56">
        <v>0</v>
      </c>
      <c r="AL190" s="56">
        <v>0</v>
      </c>
      <c r="AM190" s="56">
        <v>0</v>
      </c>
      <c r="AN190" s="56">
        <v>0</v>
      </c>
      <c r="AO190" s="56">
        <v>0</v>
      </c>
      <c r="AP190" s="56">
        <v>0</v>
      </c>
      <c r="AQ190" s="56">
        <v>1</v>
      </c>
      <c r="AR190" s="56">
        <v>2</v>
      </c>
      <c r="AS190" s="56">
        <v>1</v>
      </c>
      <c r="AT190" s="56">
        <v>20</v>
      </c>
      <c r="AU190" s="56">
        <v>9</v>
      </c>
      <c r="AV190" s="56">
        <v>0</v>
      </c>
      <c r="AW190" s="56">
        <v>0</v>
      </c>
      <c r="AX190" s="56">
        <v>0</v>
      </c>
      <c r="AY190" s="56">
        <v>0</v>
      </c>
      <c r="AZ190" s="56">
        <v>0</v>
      </c>
      <c r="BA190" s="56">
        <v>0</v>
      </c>
      <c r="BB190" s="56">
        <v>0</v>
      </c>
      <c r="BC190" s="56">
        <v>0</v>
      </c>
      <c r="BD190" s="56">
        <v>0</v>
      </c>
      <c r="BE190" s="56">
        <v>33</v>
      </c>
      <c r="BF190" s="56">
        <v>1</v>
      </c>
      <c r="BG190" s="56">
        <v>0</v>
      </c>
      <c r="BH190" s="56">
        <v>0</v>
      </c>
      <c r="BI190" s="56">
        <v>0</v>
      </c>
      <c r="BJ190" s="56" t="s">
        <v>3637</v>
      </c>
      <c r="BK190" s="56">
        <v>159531</v>
      </c>
      <c r="BL190" s="56" t="s">
        <v>3638</v>
      </c>
      <c r="BM190" s="56">
        <v>521191</v>
      </c>
      <c r="BN190" s="56">
        <v>583</v>
      </c>
      <c r="BO190" s="56">
        <v>1449140</v>
      </c>
      <c r="BP190" s="56">
        <v>486353</v>
      </c>
      <c r="BQ190" s="56">
        <v>33</v>
      </c>
      <c r="BR190" s="56">
        <v>1662072</v>
      </c>
      <c r="BS190" s="56">
        <v>2657074</v>
      </c>
      <c r="BT190" s="56">
        <v>1386546</v>
      </c>
      <c r="BU190" s="56">
        <v>220174</v>
      </c>
      <c r="BV190" s="56">
        <v>275092</v>
      </c>
      <c r="BW190" s="56">
        <v>406761</v>
      </c>
      <c r="BX190" s="56">
        <v>167622</v>
      </c>
      <c r="BY190" s="56">
        <v>1069649</v>
      </c>
      <c r="BZ190" s="56">
        <v>154329</v>
      </c>
      <c r="CA190" s="56">
        <v>2610524</v>
      </c>
      <c r="CB190" s="56">
        <v>4066</v>
      </c>
      <c r="CC190" s="56">
        <v>75824</v>
      </c>
      <c r="CD190" s="56">
        <v>34173</v>
      </c>
      <c r="CE190" s="56">
        <v>40017</v>
      </c>
      <c r="CF190" s="56">
        <v>16254</v>
      </c>
      <c r="CG190" s="56">
        <v>166268</v>
      </c>
      <c r="CH190" s="56">
        <v>170334</v>
      </c>
      <c r="CI190" s="56">
        <v>1711</v>
      </c>
      <c r="CJ190" s="56">
        <v>23703</v>
      </c>
      <c r="CK190" s="56" t="s">
        <v>3612</v>
      </c>
      <c r="CL190" s="56">
        <v>21358</v>
      </c>
      <c r="CM190" s="56">
        <v>45061</v>
      </c>
      <c r="CN190" s="56">
        <v>0</v>
      </c>
      <c r="CO190" s="56">
        <v>46772</v>
      </c>
      <c r="CP190" s="56">
        <v>0</v>
      </c>
      <c r="CQ190" s="56">
        <v>1909</v>
      </c>
      <c r="CR190" s="56" t="s">
        <v>7394</v>
      </c>
      <c r="CS190" s="56">
        <v>1232</v>
      </c>
      <c r="CT190" s="56">
        <v>3141</v>
      </c>
      <c r="CU190" s="56">
        <v>3141</v>
      </c>
      <c r="CV190" s="56">
        <v>11987</v>
      </c>
      <c r="CW190" s="56">
        <v>14760</v>
      </c>
      <c r="CX190" s="56">
        <v>3335</v>
      </c>
      <c r="CY190" s="56">
        <v>14000000</v>
      </c>
      <c r="CZ190" s="56">
        <v>0</v>
      </c>
      <c r="DA190" s="56">
        <v>0</v>
      </c>
      <c r="DB190" s="56">
        <v>29</v>
      </c>
      <c r="DC190" s="56">
        <v>237</v>
      </c>
      <c r="DD190" s="56">
        <v>266</v>
      </c>
      <c r="DE190" s="56">
        <v>261</v>
      </c>
      <c r="DF190" s="56">
        <v>13196</v>
      </c>
      <c r="DG190" s="56">
        <v>718219</v>
      </c>
      <c r="DH190" s="56">
        <v>428233</v>
      </c>
      <c r="DI190" s="56">
        <v>681250</v>
      </c>
      <c r="DJ190" s="56">
        <v>126606</v>
      </c>
      <c r="DK190" s="56">
        <v>1954308</v>
      </c>
      <c r="DL190" s="56">
        <v>47186</v>
      </c>
      <c r="DM190" s="56" t="s">
        <v>7383</v>
      </c>
      <c r="DN190" s="56">
        <v>71513</v>
      </c>
      <c r="DO190" s="56">
        <v>118699</v>
      </c>
      <c r="DP190" s="56">
        <v>48942</v>
      </c>
      <c r="DQ190" s="56">
        <v>57629</v>
      </c>
      <c r="DR190" s="56">
        <v>27945</v>
      </c>
      <c r="DS190" s="56">
        <v>220708</v>
      </c>
      <c r="DT190" s="56">
        <v>0</v>
      </c>
      <c r="DU190" s="56">
        <v>0</v>
      </c>
      <c r="DV190" s="56">
        <v>142407</v>
      </c>
      <c r="DW190" s="56">
        <v>58242</v>
      </c>
      <c r="DX190" s="56">
        <v>44.07</v>
      </c>
      <c r="DY190" s="56">
        <v>64</v>
      </c>
      <c r="DZ190" s="56">
        <v>76</v>
      </c>
      <c r="EA190" s="56" t="s">
        <v>558</v>
      </c>
      <c r="EB190" s="56" t="s">
        <v>558</v>
      </c>
      <c r="EC190" s="56" t="s">
        <v>558</v>
      </c>
      <c r="ED190" s="56">
        <v>151051</v>
      </c>
      <c r="EE190" s="56">
        <v>71</v>
      </c>
      <c r="EF190" s="56">
        <v>3744595</v>
      </c>
      <c r="EG190" s="56">
        <v>0</v>
      </c>
      <c r="EH190" s="56" t="s">
        <v>56</v>
      </c>
      <c r="EI190" s="56">
        <v>33</v>
      </c>
      <c r="EJ190" s="56">
        <v>914850</v>
      </c>
      <c r="EK190" s="56">
        <v>47</v>
      </c>
      <c r="EL190" s="56">
        <v>36</v>
      </c>
      <c r="EM190" s="56">
        <v>7486287.0999999996</v>
      </c>
      <c r="EN190" s="56">
        <v>716502.49</v>
      </c>
      <c r="EO190" s="56">
        <v>13930</v>
      </c>
      <c r="EP190" s="56">
        <v>323205</v>
      </c>
      <c r="EQ190" s="56">
        <v>239012</v>
      </c>
      <c r="ER190" s="56">
        <v>147191</v>
      </c>
      <c r="ES190" s="56">
        <v>51977</v>
      </c>
      <c r="ET190" s="56">
        <v>63969</v>
      </c>
      <c r="EU190" s="56">
        <v>47176</v>
      </c>
      <c r="EV190" s="56" t="s">
        <v>3591</v>
      </c>
      <c r="EW190" s="56">
        <v>10076</v>
      </c>
      <c r="EX190" s="56">
        <v>25845</v>
      </c>
      <c r="EY190" s="56">
        <v>13095</v>
      </c>
      <c r="EZ190" s="56">
        <v>9684</v>
      </c>
      <c r="FA190" s="56">
        <v>18800</v>
      </c>
      <c r="FB190" s="56">
        <v>0</v>
      </c>
      <c r="FC190" s="56">
        <v>0</v>
      </c>
      <c r="FD190" s="56">
        <v>102659</v>
      </c>
      <c r="FE190" s="56">
        <v>1323</v>
      </c>
      <c r="FF190" s="56">
        <v>0</v>
      </c>
      <c r="FG190" s="56">
        <v>1067942</v>
      </c>
      <c r="FH190" s="56">
        <v>0</v>
      </c>
      <c r="FI190" s="56">
        <v>148628.13</v>
      </c>
      <c r="FJ190" s="56">
        <v>33375.550000000003</v>
      </c>
      <c r="FK190" s="56">
        <v>0</v>
      </c>
      <c r="FL190" s="56">
        <v>2070577.12</v>
      </c>
      <c r="FM190" s="56">
        <v>11523312.390000001</v>
      </c>
      <c r="FN190" s="56">
        <v>26265.52</v>
      </c>
      <c r="FO190" s="56">
        <v>0</v>
      </c>
      <c r="FP190" s="56">
        <v>21899.95</v>
      </c>
      <c r="FQ190" s="56">
        <v>281.04000000000002</v>
      </c>
      <c r="FR190" s="56">
        <v>0</v>
      </c>
      <c r="FS190" s="56">
        <v>50000</v>
      </c>
      <c r="FT190" s="56">
        <v>0</v>
      </c>
      <c r="FU190" s="56">
        <v>60910.87</v>
      </c>
      <c r="FV190" s="56">
        <v>0</v>
      </c>
      <c r="FW190" s="56">
        <v>159357.38</v>
      </c>
      <c r="FX190" s="56">
        <v>11363955.01</v>
      </c>
      <c r="FY190" s="56" t="s">
        <v>558</v>
      </c>
      <c r="FZ190" s="56">
        <v>7550697</v>
      </c>
      <c r="GA190" s="56">
        <v>791533</v>
      </c>
      <c r="GB190" s="56">
        <v>972942</v>
      </c>
      <c r="GC190" s="56">
        <v>2247922.69</v>
      </c>
      <c r="GD190" s="56">
        <v>11563094.689999999</v>
      </c>
      <c r="GE190" s="56">
        <v>167285</v>
      </c>
      <c r="GF190" s="56">
        <v>11395809.689999999</v>
      </c>
      <c r="GG190" s="56" t="s">
        <v>558</v>
      </c>
      <c r="GH190" s="56">
        <v>0</v>
      </c>
      <c r="GI190" s="56">
        <v>2282396.2000000002</v>
      </c>
      <c r="GJ190" s="56">
        <v>0</v>
      </c>
      <c r="GK190" s="56">
        <v>0</v>
      </c>
      <c r="GL190" s="56">
        <v>0</v>
      </c>
      <c r="GM190" s="56">
        <v>0</v>
      </c>
      <c r="GN190" s="56">
        <v>2282396.2000000002</v>
      </c>
      <c r="GO190" s="56" t="s">
        <v>558</v>
      </c>
      <c r="GP190" s="56" t="s">
        <v>558</v>
      </c>
      <c r="GQ190" s="56" t="s">
        <v>7647</v>
      </c>
      <c r="GR190" s="56" t="s">
        <v>7648</v>
      </c>
      <c r="GS190" s="56" t="s">
        <v>558</v>
      </c>
      <c r="GT190" s="56" t="s">
        <v>558</v>
      </c>
      <c r="GU190" s="56" t="s">
        <v>558</v>
      </c>
      <c r="GV190" s="56" t="s">
        <v>7649</v>
      </c>
      <c r="GW190" s="56">
        <v>33</v>
      </c>
      <c r="GX190" s="56">
        <v>0</v>
      </c>
      <c r="GY190" s="56">
        <v>33</v>
      </c>
      <c r="GZ190" s="56">
        <v>0</v>
      </c>
      <c r="HA190" s="56">
        <v>0</v>
      </c>
      <c r="HB190" s="56">
        <v>0</v>
      </c>
      <c r="HD190" s="56" t="str">
        <f t="shared" si="6"/>
        <v>..</v>
      </c>
      <c r="HE190" s="56" t="str">
        <f t="shared" si="7"/>
        <v>..</v>
      </c>
      <c r="HF190" s="56" t="str">
        <f t="shared" si="8"/>
        <v>..</v>
      </c>
    </row>
    <row r="191" spans="1:214" ht="12.75" customHeight="1" x14ac:dyDescent="0.3">
      <c r="A191" s="56" t="s">
        <v>156</v>
      </c>
      <c r="B191" s="56">
        <v>11</v>
      </c>
      <c r="C191" s="56" t="s">
        <v>251</v>
      </c>
      <c r="D191" s="56" t="s">
        <v>3831</v>
      </c>
      <c r="E191" s="56" t="s">
        <v>975</v>
      </c>
      <c r="F191" s="56" t="s">
        <v>907</v>
      </c>
      <c r="G191" s="56">
        <v>22</v>
      </c>
      <c r="H191" s="56">
        <v>37.5</v>
      </c>
      <c r="I191" s="56" t="s">
        <v>6841</v>
      </c>
      <c r="J191" s="56" t="s">
        <v>39</v>
      </c>
      <c r="L191" s="56" t="s">
        <v>206</v>
      </c>
      <c r="M191" s="56">
        <v>3</v>
      </c>
      <c r="N191" s="56">
        <v>2</v>
      </c>
      <c r="O191" s="56">
        <v>1</v>
      </c>
      <c r="P191" s="56">
        <v>1</v>
      </c>
      <c r="Q191" s="56">
        <v>5</v>
      </c>
      <c r="R191" s="56">
        <v>4</v>
      </c>
      <c r="S191" s="56">
        <v>1</v>
      </c>
      <c r="T191" s="56">
        <v>4</v>
      </c>
      <c r="U191" s="56">
        <v>4</v>
      </c>
      <c r="V191" s="56">
        <v>9</v>
      </c>
      <c r="W191" s="56">
        <v>4</v>
      </c>
      <c r="X191" s="56">
        <v>8</v>
      </c>
      <c r="Y191" s="56">
        <v>0</v>
      </c>
      <c r="Z191" s="56">
        <v>8</v>
      </c>
      <c r="AA191" s="56">
        <v>54</v>
      </c>
      <c r="AB191" s="56">
        <v>0</v>
      </c>
      <c r="AC191" s="56">
        <v>0</v>
      </c>
      <c r="AD191" s="56">
        <v>0</v>
      </c>
      <c r="AE191" s="56">
        <v>0</v>
      </c>
      <c r="AF191" s="56">
        <v>0</v>
      </c>
      <c r="AG191" s="56">
        <v>0</v>
      </c>
      <c r="AH191" s="56">
        <v>0</v>
      </c>
      <c r="AI191" s="56">
        <v>0</v>
      </c>
      <c r="AJ191" s="56">
        <v>0</v>
      </c>
      <c r="AK191" s="56">
        <v>0</v>
      </c>
      <c r="AL191" s="56">
        <v>0</v>
      </c>
      <c r="AM191" s="56">
        <v>0</v>
      </c>
      <c r="AN191" s="56">
        <v>0</v>
      </c>
      <c r="AO191" s="56">
        <v>0</v>
      </c>
      <c r="AP191" s="56">
        <v>0</v>
      </c>
      <c r="AQ191" s="56">
        <v>3</v>
      </c>
      <c r="AR191" s="56">
        <v>2</v>
      </c>
      <c r="AS191" s="56">
        <v>1</v>
      </c>
      <c r="AT191" s="56">
        <v>1</v>
      </c>
      <c r="AU191" s="56">
        <v>5</v>
      </c>
      <c r="AV191" s="56">
        <v>4</v>
      </c>
      <c r="AW191" s="56">
        <v>1</v>
      </c>
      <c r="AX191" s="56">
        <v>4</v>
      </c>
      <c r="AY191" s="56">
        <v>4</v>
      </c>
      <c r="AZ191" s="56">
        <v>9</v>
      </c>
      <c r="BA191" s="56">
        <v>4</v>
      </c>
      <c r="BB191" s="56">
        <v>8</v>
      </c>
      <c r="BC191" s="56">
        <v>0</v>
      </c>
      <c r="BD191" s="56">
        <v>8</v>
      </c>
      <c r="BE191" s="56">
        <v>54</v>
      </c>
      <c r="BF191" s="56">
        <v>1</v>
      </c>
      <c r="BG191" s="56">
        <v>0</v>
      </c>
      <c r="BH191" s="56">
        <v>0</v>
      </c>
      <c r="BI191" s="56">
        <v>0</v>
      </c>
      <c r="BJ191" s="56" t="s">
        <v>1523</v>
      </c>
      <c r="BK191" s="56">
        <v>110759</v>
      </c>
      <c r="BL191" s="56" t="s">
        <v>1516</v>
      </c>
      <c r="BM191" s="56">
        <v>288415</v>
      </c>
      <c r="BN191" s="56">
        <v>152</v>
      </c>
      <c r="BO191" s="56">
        <v>326418.5</v>
      </c>
      <c r="BP191" s="56">
        <v>56257.416666666672</v>
      </c>
      <c r="BQ191" s="56">
        <v>40</v>
      </c>
      <c r="BR191" s="56" t="s">
        <v>558</v>
      </c>
      <c r="BS191" s="56">
        <v>341304</v>
      </c>
      <c r="BT191" s="56">
        <v>51704</v>
      </c>
      <c r="BU191" s="56">
        <v>79915</v>
      </c>
      <c r="BV191" s="56">
        <v>68201</v>
      </c>
      <c r="BW191" s="56">
        <v>89748</v>
      </c>
      <c r="BX191" s="56">
        <v>33972</v>
      </c>
      <c r="BY191" s="56">
        <v>271836</v>
      </c>
      <c r="BZ191" s="56">
        <v>12061</v>
      </c>
      <c r="CA191" s="56">
        <v>335601</v>
      </c>
      <c r="CB191" s="56">
        <v>2</v>
      </c>
      <c r="CC191" s="56">
        <v>21162</v>
      </c>
      <c r="CD191" s="56">
        <v>10176</v>
      </c>
      <c r="CE191" s="56">
        <v>16424</v>
      </c>
      <c r="CF191" s="56">
        <v>2990</v>
      </c>
      <c r="CG191" s="56">
        <v>50752</v>
      </c>
      <c r="CH191" s="56">
        <v>50754</v>
      </c>
      <c r="CI191" s="56">
        <v>0</v>
      </c>
      <c r="CJ191" s="56">
        <v>6274</v>
      </c>
      <c r="CK191" s="56">
        <v>1096</v>
      </c>
      <c r="CL191" s="56">
        <v>8005</v>
      </c>
      <c r="CM191" s="56">
        <v>15375</v>
      </c>
      <c r="CN191" s="56">
        <v>827</v>
      </c>
      <c r="CO191" s="56">
        <v>16202</v>
      </c>
      <c r="CP191" s="56">
        <v>0</v>
      </c>
      <c r="CQ191" s="56">
        <v>1617</v>
      </c>
      <c r="CR191" s="56">
        <v>107</v>
      </c>
      <c r="CS191" s="56">
        <v>1125</v>
      </c>
      <c r="CT191" s="56">
        <v>2849</v>
      </c>
      <c r="CU191" s="56">
        <v>2849</v>
      </c>
      <c r="CV191" s="56">
        <v>1733</v>
      </c>
      <c r="CW191" s="56">
        <v>3862</v>
      </c>
      <c r="CX191" s="56">
        <v>847</v>
      </c>
      <c r="CY191" s="56">
        <v>0</v>
      </c>
      <c r="CZ191" s="56">
        <v>0</v>
      </c>
      <c r="DA191" s="56">
        <v>728</v>
      </c>
      <c r="DB191" s="56">
        <v>22.7</v>
      </c>
      <c r="DC191" s="56">
        <v>69.5</v>
      </c>
      <c r="DD191" s="56">
        <v>92.2</v>
      </c>
      <c r="DE191" s="56">
        <v>124</v>
      </c>
      <c r="DF191" s="56">
        <v>1746</v>
      </c>
      <c r="DG191" s="56">
        <v>333272</v>
      </c>
      <c r="DH191" s="56">
        <v>149352</v>
      </c>
      <c r="DI191" s="56">
        <v>218261</v>
      </c>
      <c r="DJ191" s="56">
        <v>50024</v>
      </c>
      <c r="DK191" s="56">
        <v>750909</v>
      </c>
      <c r="DL191" s="56">
        <v>17602</v>
      </c>
      <c r="DM191" s="56">
        <v>2549</v>
      </c>
      <c r="DN191" s="56">
        <v>11244</v>
      </c>
      <c r="DO191" s="56">
        <v>31395</v>
      </c>
      <c r="DP191" s="56">
        <v>9411</v>
      </c>
      <c r="DQ191" s="56">
        <v>18929</v>
      </c>
      <c r="DR191" s="56">
        <v>14097</v>
      </c>
      <c r="DS191" s="56">
        <v>0</v>
      </c>
      <c r="DT191" s="56">
        <v>0</v>
      </c>
      <c r="DU191" s="56">
        <v>81</v>
      </c>
      <c r="DV191" s="56">
        <v>105856</v>
      </c>
      <c r="DW191" s="56">
        <v>44442</v>
      </c>
      <c r="DX191" s="56">
        <v>25</v>
      </c>
      <c r="DY191" s="56">
        <v>50</v>
      </c>
      <c r="DZ191" s="56">
        <v>76</v>
      </c>
      <c r="EA191" s="56">
        <v>90376</v>
      </c>
      <c r="EB191" s="56" t="s">
        <v>558</v>
      </c>
      <c r="EC191" s="56" t="s">
        <v>55</v>
      </c>
      <c r="ED191" s="56">
        <v>30592</v>
      </c>
      <c r="EE191" s="56">
        <v>108</v>
      </c>
      <c r="EF191" s="56">
        <v>1640030</v>
      </c>
      <c r="EG191" s="56">
        <v>6968</v>
      </c>
      <c r="EH191" s="56" t="s">
        <v>55</v>
      </c>
      <c r="EI191" s="56">
        <v>19</v>
      </c>
      <c r="EJ191" s="56">
        <v>1052911</v>
      </c>
      <c r="EK191" s="56">
        <v>65</v>
      </c>
      <c r="EL191" s="56">
        <v>503</v>
      </c>
      <c r="EM191" s="56">
        <v>2672273</v>
      </c>
      <c r="EN191" s="56">
        <v>147141</v>
      </c>
      <c r="EO191" s="56">
        <v>52833</v>
      </c>
      <c r="EP191" s="56">
        <v>196150</v>
      </c>
      <c r="EQ191" s="56">
        <v>118630</v>
      </c>
      <c r="ER191" s="56">
        <v>47146</v>
      </c>
      <c r="ES191" s="56">
        <v>57622</v>
      </c>
      <c r="ET191" s="56">
        <v>5474</v>
      </c>
      <c r="EU191" s="56">
        <v>14178</v>
      </c>
      <c r="EV191" s="56">
        <v>1675</v>
      </c>
      <c r="EW191" s="56">
        <v>17258</v>
      </c>
      <c r="EX191" s="56">
        <v>12670</v>
      </c>
      <c r="EY191" s="56">
        <v>3858</v>
      </c>
      <c r="EZ191" s="56">
        <v>532</v>
      </c>
      <c r="FA191" s="56">
        <v>0</v>
      </c>
      <c r="FB191" s="56">
        <v>0</v>
      </c>
      <c r="FC191" s="56">
        <v>0</v>
      </c>
      <c r="FD191" s="56">
        <v>0</v>
      </c>
      <c r="FE191" s="56">
        <v>3391</v>
      </c>
      <c r="FF191" s="56">
        <v>3601</v>
      </c>
      <c r="FG191" s="56">
        <v>535018</v>
      </c>
      <c r="FH191" s="56">
        <v>31416.09</v>
      </c>
      <c r="FI191" s="56">
        <v>55378.68</v>
      </c>
      <c r="FJ191" s="56">
        <v>22854.21</v>
      </c>
      <c r="FK191" s="56">
        <v>2367</v>
      </c>
      <c r="FL191" s="56">
        <v>47646</v>
      </c>
      <c r="FM191" s="56">
        <v>3514093.98</v>
      </c>
      <c r="FN191" s="56">
        <v>8988</v>
      </c>
      <c r="FO191" s="56">
        <v>0</v>
      </c>
      <c r="FP191" s="56">
        <v>0</v>
      </c>
      <c r="FQ191" s="56">
        <v>13266</v>
      </c>
      <c r="FR191" s="56">
        <v>0</v>
      </c>
      <c r="FS191" s="56">
        <v>3544</v>
      </c>
      <c r="FT191" s="56">
        <v>0</v>
      </c>
      <c r="FU191" s="56">
        <v>58534</v>
      </c>
      <c r="FV191" s="56">
        <v>11247</v>
      </c>
      <c r="FW191" s="56">
        <v>95579</v>
      </c>
      <c r="FX191" s="56">
        <v>3418514.98</v>
      </c>
      <c r="FY191" s="56">
        <v>17413.45</v>
      </c>
      <c r="FZ191" s="56">
        <v>2855923</v>
      </c>
      <c r="GA191" s="56">
        <v>119074</v>
      </c>
      <c r="GB191" s="56">
        <v>566415</v>
      </c>
      <c r="GC191" s="56">
        <v>129719</v>
      </c>
      <c r="GD191" s="56">
        <v>3671131</v>
      </c>
      <c r="GE191" s="56">
        <v>125880</v>
      </c>
      <c r="GF191" s="56">
        <v>3545251</v>
      </c>
      <c r="GG191" s="56">
        <v>17413</v>
      </c>
      <c r="GH191" s="56">
        <v>0</v>
      </c>
      <c r="GI191" s="56">
        <v>0</v>
      </c>
      <c r="GJ191" s="56">
        <v>0</v>
      </c>
      <c r="GK191" s="56">
        <v>0</v>
      </c>
      <c r="GL191" s="56">
        <v>0</v>
      </c>
      <c r="GM191" s="56">
        <v>0</v>
      </c>
      <c r="GN191" s="56">
        <v>0</v>
      </c>
      <c r="GO191" s="56" t="s">
        <v>558</v>
      </c>
      <c r="GP191" s="56" t="s">
        <v>7650</v>
      </c>
      <c r="GQ191" s="56" t="s">
        <v>3602</v>
      </c>
      <c r="GR191" s="56" t="s">
        <v>558</v>
      </c>
      <c r="GS191" s="56">
        <v>0</v>
      </c>
      <c r="GT191" s="56" t="s">
        <v>558</v>
      </c>
      <c r="GU191" s="56" t="s">
        <v>558</v>
      </c>
      <c r="GV191" s="56" t="s">
        <v>7651</v>
      </c>
      <c r="GW191" s="56">
        <v>54</v>
      </c>
      <c r="GX191" s="56">
        <v>0</v>
      </c>
      <c r="GY191" s="56">
        <v>0</v>
      </c>
      <c r="GZ191" s="56">
        <v>6</v>
      </c>
      <c r="HA191" s="56">
        <v>48</v>
      </c>
      <c r="HB191" s="56">
        <v>0</v>
      </c>
      <c r="HD191" s="56">
        <f t="shared" si="6"/>
        <v>16202</v>
      </c>
      <c r="HE191" s="56">
        <f t="shared" si="7"/>
        <v>2849</v>
      </c>
      <c r="HF191" s="56">
        <f t="shared" si="8"/>
        <v>31395</v>
      </c>
    </row>
    <row r="192" spans="1:214" ht="12.75" customHeight="1" x14ac:dyDescent="0.3">
      <c r="A192" s="56" t="s">
        <v>156</v>
      </c>
      <c r="B192" s="56">
        <v>12</v>
      </c>
      <c r="C192" s="56" t="s">
        <v>251</v>
      </c>
      <c r="D192" s="56" t="s">
        <v>3832</v>
      </c>
      <c r="E192" s="56" t="s">
        <v>976</v>
      </c>
      <c r="F192" s="56" t="s">
        <v>907</v>
      </c>
      <c r="G192" s="56">
        <v>8</v>
      </c>
      <c r="H192" s="56">
        <v>51.5</v>
      </c>
      <c r="I192" s="56" t="s">
        <v>6841</v>
      </c>
      <c r="J192" s="56" t="s">
        <v>39</v>
      </c>
      <c r="L192" s="56" t="s">
        <v>207</v>
      </c>
      <c r="M192" s="56">
        <v>0</v>
      </c>
      <c r="N192" s="56">
        <v>0</v>
      </c>
      <c r="O192" s="56">
        <v>0</v>
      </c>
      <c r="P192" s="56">
        <v>0</v>
      </c>
      <c r="Q192" s="56">
        <v>2</v>
      </c>
      <c r="R192" s="56">
        <v>0</v>
      </c>
      <c r="S192" s="56">
        <v>4</v>
      </c>
      <c r="T192" s="56">
        <v>0</v>
      </c>
      <c r="U192" s="56">
        <v>0</v>
      </c>
      <c r="V192" s="56">
        <v>1</v>
      </c>
      <c r="W192" s="56">
        <v>0</v>
      </c>
      <c r="X192" s="56">
        <v>0</v>
      </c>
      <c r="Y192" s="56">
        <v>0</v>
      </c>
      <c r="Z192" s="56">
        <v>0</v>
      </c>
      <c r="AA192" s="56">
        <v>7</v>
      </c>
      <c r="AB192" s="56">
        <v>0</v>
      </c>
      <c r="AC192" s="56">
        <v>0</v>
      </c>
      <c r="AD192" s="56">
        <v>0</v>
      </c>
      <c r="AE192" s="56">
        <v>0</v>
      </c>
      <c r="AF192" s="56">
        <v>0</v>
      </c>
      <c r="AG192" s="56">
        <v>0</v>
      </c>
      <c r="AH192" s="56">
        <v>0</v>
      </c>
      <c r="AI192" s="56">
        <v>0</v>
      </c>
      <c r="AJ192" s="56">
        <v>0</v>
      </c>
      <c r="AK192" s="56">
        <v>0</v>
      </c>
      <c r="AL192" s="56">
        <v>0</v>
      </c>
      <c r="AM192" s="56">
        <v>0</v>
      </c>
      <c r="AN192" s="56">
        <v>0</v>
      </c>
      <c r="AO192" s="56">
        <v>0</v>
      </c>
      <c r="AP192" s="56">
        <v>0</v>
      </c>
      <c r="AQ192" s="56">
        <v>0</v>
      </c>
      <c r="AR192" s="56">
        <v>0</v>
      </c>
      <c r="AS192" s="56">
        <v>0</v>
      </c>
      <c r="AT192" s="56">
        <v>0</v>
      </c>
      <c r="AU192" s="56">
        <v>2</v>
      </c>
      <c r="AV192" s="56">
        <v>0</v>
      </c>
      <c r="AW192" s="56">
        <v>4</v>
      </c>
      <c r="AX192" s="56">
        <v>0</v>
      </c>
      <c r="AY192" s="56">
        <v>0</v>
      </c>
      <c r="AZ192" s="56">
        <v>1</v>
      </c>
      <c r="BA192" s="56">
        <v>0</v>
      </c>
      <c r="BB192" s="56">
        <v>0</v>
      </c>
      <c r="BC192" s="56">
        <v>0</v>
      </c>
      <c r="BD192" s="56">
        <v>0</v>
      </c>
      <c r="BE192" s="56">
        <v>7</v>
      </c>
      <c r="BF192" s="56">
        <v>1</v>
      </c>
      <c r="BG192" s="56">
        <v>0</v>
      </c>
      <c r="BH192" s="56">
        <v>0</v>
      </c>
      <c r="BI192" s="56">
        <v>0</v>
      </c>
      <c r="BJ192" s="56" t="s">
        <v>1559</v>
      </c>
      <c r="BK192" s="56">
        <v>43913</v>
      </c>
      <c r="BL192" s="56" t="s">
        <v>1559</v>
      </c>
      <c r="BM192" s="56">
        <v>110911</v>
      </c>
      <c r="BN192" s="56">
        <v>100</v>
      </c>
      <c r="BO192" s="56">
        <v>162581.24999999997</v>
      </c>
      <c r="BP192" s="56">
        <v>36166.880000000005</v>
      </c>
      <c r="BQ192" s="56">
        <v>7</v>
      </c>
      <c r="BR192" s="56" t="s">
        <v>558</v>
      </c>
      <c r="BS192" s="56">
        <v>85198</v>
      </c>
      <c r="BT192" s="56">
        <v>4537</v>
      </c>
      <c r="BU192" s="56">
        <v>31694</v>
      </c>
      <c r="BV192" s="56">
        <v>18035</v>
      </c>
      <c r="BW192" s="56">
        <v>23980</v>
      </c>
      <c r="BX192" s="56">
        <v>6349</v>
      </c>
      <c r="BY192" s="56">
        <v>80058</v>
      </c>
      <c r="BZ192" s="56">
        <v>0</v>
      </c>
      <c r="CA192" s="56">
        <v>84595</v>
      </c>
      <c r="CB192" s="56">
        <v>1</v>
      </c>
      <c r="CC192" s="56">
        <v>2328</v>
      </c>
      <c r="CD192" s="56">
        <v>549</v>
      </c>
      <c r="CE192" s="56">
        <v>2488</v>
      </c>
      <c r="CF192" s="56">
        <v>222</v>
      </c>
      <c r="CG192" s="56">
        <v>5587</v>
      </c>
      <c r="CH192" s="56">
        <v>5588</v>
      </c>
      <c r="CI192" s="56">
        <v>0</v>
      </c>
      <c r="CJ192" s="56">
        <v>4397</v>
      </c>
      <c r="CK192" s="56">
        <v>793</v>
      </c>
      <c r="CL192" s="56">
        <v>3374</v>
      </c>
      <c r="CM192" s="56">
        <v>8564</v>
      </c>
      <c r="CN192" s="56">
        <v>0</v>
      </c>
      <c r="CO192" s="56">
        <v>8564</v>
      </c>
      <c r="CP192" s="56">
        <v>0</v>
      </c>
      <c r="CQ192" s="56">
        <v>143</v>
      </c>
      <c r="CR192" s="56">
        <v>0</v>
      </c>
      <c r="CS192" s="56">
        <v>256</v>
      </c>
      <c r="CT192" s="56">
        <v>399</v>
      </c>
      <c r="CU192" s="56">
        <v>399</v>
      </c>
      <c r="CV192" s="56">
        <v>1732</v>
      </c>
      <c r="CW192" s="56">
        <v>37</v>
      </c>
      <c r="CX192" s="56">
        <v>447</v>
      </c>
      <c r="CY192" s="56">
        <v>0</v>
      </c>
      <c r="CZ192" s="56">
        <v>0</v>
      </c>
      <c r="DA192" s="56">
        <v>0</v>
      </c>
      <c r="DB192" s="56">
        <v>5</v>
      </c>
      <c r="DC192" s="56">
        <v>26</v>
      </c>
      <c r="DD192" s="56">
        <v>31</v>
      </c>
      <c r="DE192" s="56">
        <v>1</v>
      </c>
      <c r="DF192" s="56">
        <v>7</v>
      </c>
      <c r="DG192" s="56">
        <v>69423</v>
      </c>
      <c r="DH192" s="56">
        <v>13321</v>
      </c>
      <c r="DI192" s="56">
        <v>49163</v>
      </c>
      <c r="DJ192" s="56">
        <v>4887</v>
      </c>
      <c r="DK192" s="56">
        <v>136794</v>
      </c>
      <c r="DL192" s="56">
        <v>5880</v>
      </c>
      <c r="DM192" s="56">
        <v>280</v>
      </c>
      <c r="DN192" s="56">
        <v>2585</v>
      </c>
      <c r="DO192" s="56">
        <v>8745</v>
      </c>
      <c r="DP192" s="56">
        <v>5545</v>
      </c>
      <c r="DQ192" s="56">
        <v>5967</v>
      </c>
      <c r="DR192" s="56">
        <v>2313</v>
      </c>
      <c r="DS192" s="56">
        <v>0</v>
      </c>
      <c r="DT192" s="56">
        <v>0</v>
      </c>
      <c r="DU192" s="56">
        <v>0</v>
      </c>
      <c r="DV192" s="56">
        <v>10421</v>
      </c>
      <c r="DW192" s="56">
        <v>2899</v>
      </c>
      <c r="DX192" s="56">
        <v>76.33</v>
      </c>
      <c r="DY192" s="56">
        <v>86.85</v>
      </c>
      <c r="DZ192" s="56">
        <v>95.29</v>
      </c>
      <c r="EA192" s="56">
        <v>52616</v>
      </c>
      <c r="EB192" s="56">
        <v>500</v>
      </c>
      <c r="EC192" s="56" t="s">
        <v>56</v>
      </c>
      <c r="ED192" s="56">
        <v>6830</v>
      </c>
      <c r="EE192" s="56">
        <v>82</v>
      </c>
      <c r="EF192" s="56">
        <v>256465</v>
      </c>
      <c r="EG192" s="56">
        <v>0</v>
      </c>
      <c r="EH192" s="56" t="s">
        <v>56</v>
      </c>
      <c r="EI192" s="56">
        <v>7</v>
      </c>
      <c r="EJ192" s="56">
        <v>90733</v>
      </c>
      <c r="EK192" s="56">
        <v>2</v>
      </c>
      <c r="EL192" s="56">
        <v>17</v>
      </c>
      <c r="EM192" s="56">
        <v>899393.21000000008</v>
      </c>
      <c r="EN192" s="56">
        <v>269464.34000000003</v>
      </c>
      <c r="EO192" s="56">
        <v>7.8</v>
      </c>
      <c r="EP192" s="56">
        <v>25601.260518991643</v>
      </c>
      <c r="EQ192" s="56">
        <v>6459.2853841004799</v>
      </c>
      <c r="ER192" s="56">
        <v>14472.2001012078</v>
      </c>
      <c r="ES192" s="56">
        <v>1787.3402605575795</v>
      </c>
      <c r="ET192" s="56">
        <v>5395.54</v>
      </c>
      <c r="EU192" s="56">
        <v>7068.7706217920786</v>
      </c>
      <c r="EV192" s="56">
        <v>0</v>
      </c>
      <c r="EW192" s="56">
        <v>3869.4898119729787</v>
      </c>
      <c r="EX192" s="56">
        <v>1775.6372759579572</v>
      </c>
      <c r="EY192" s="56">
        <v>3180.24085474201</v>
      </c>
      <c r="EZ192" s="56">
        <v>1724.7951706774777</v>
      </c>
      <c r="FA192" s="56">
        <v>0</v>
      </c>
      <c r="FB192" s="56">
        <v>0</v>
      </c>
      <c r="FC192" s="56">
        <v>0</v>
      </c>
      <c r="FD192" s="56">
        <v>4979.62</v>
      </c>
      <c r="FE192" s="56">
        <v>0</v>
      </c>
      <c r="FF192" s="56">
        <v>0</v>
      </c>
      <c r="FG192" s="56">
        <v>76321.98</v>
      </c>
      <c r="FH192" s="56">
        <v>18717.82</v>
      </c>
      <c r="FI192" s="56">
        <v>79883.02</v>
      </c>
      <c r="FJ192" s="56">
        <v>0</v>
      </c>
      <c r="FK192" s="56">
        <v>267.66000000000003</v>
      </c>
      <c r="FL192" s="56">
        <v>137389.56000000006</v>
      </c>
      <c r="FM192" s="56">
        <v>1481437.59</v>
      </c>
      <c r="FN192" s="56">
        <v>3859.68</v>
      </c>
      <c r="FO192" s="56">
        <v>318.5</v>
      </c>
      <c r="FP192" s="56">
        <v>180</v>
      </c>
      <c r="FQ192" s="56">
        <v>2419.58</v>
      </c>
      <c r="FR192" s="56">
        <v>8145.63</v>
      </c>
      <c r="FS192" s="56">
        <v>27768.62</v>
      </c>
      <c r="FT192" s="56">
        <v>0</v>
      </c>
      <c r="FU192" s="56">
        <v>8903.26</v>
      </c>
      <c r="FV192" s="56">
        <v>2149.2700000000004</v>
      </c>
      <c r="FW192" s="56">
        <v>53744.539999999994</v>
      </c>
      <c r="FX192" s="56">
        <v>1427693.05</v>
      </c>
      <c r="FY192" s="56">
        <v>1311759</v>
      </c>
      <c r="FZ192" s="56">
        <v>955410</v>
      </c>
      <c r="GA192" s="56">
        <v>271780</v>
      </c>
      <c r="GB192" s="56">
        <v>69280</v>
      </c>
      <c r="GC192" s="56">
        <v>77710</v>
      </c>
      <c r="GD192" s="56">
        <v>1374180</v>
      </c>
      <c r="GE192" s="56">
        <v>54230</v>
      </c>
      <c r="GF192" s="56">
        <v>1319950</v>
      </c>
      <c r="GG192" s="56">
        <v>150000</v>
      </c>
      <c r="GH192" s="56">
        <v>0</v>
      </c>
      <c r="GI192" s="56">
        <v>1128927.04</v>
      </c>
      <c r="GJ192" s="56">
        <v>0</v>
      </c>
      <c r="GK192" s="56">
        <v>0</v>
      </c>
      <c r="GL192" s="56">
        <v>0</v>
      </c>
      <c r="GM192" s="56">
        <v>0</v>
      </c>
      <c r="GN192" s="56">
        <v>1128927.04</v>
      </c>
      <c r="GO192" s="56" t="s">
        <v>558</v>
      </c>
      <c r="GP192" s="56" t="s">
        <v>558</v>
      </c>
      <c r="GQ192" s="56" t="s">
        <v>558</v>
      </c>
      <c r="GR192" s="56" t="s">
        <v>558</v>
      </c>
      <c r="GS192" s="56" t="s">
        <v>558</v>
      </c>
      <c r="GT192" s="56" t="s">
        <v>558</v>
      </c>
      <c r="GU192" s="56" t="s">
        <v>558</v>
      </c>
      <c r="GV192" s="56" t="s">
        <v>7652</v>
      </c>
      <c r="GW192" s="56">
        <v>7</v>
      </c>
      <c r="GX192" s="56">
        <v>0</v>
      </c>
      <c r="GY192" s="56">
        <v>7</v>
      </c>
      <c r="GZ192" s="56">
        <v>0</v>
      </c>
      <c r="HA192" s="56">
        <v>0</v>
      </c>
      <c r="HB192" s="56">
        <v>0</v>
      </c>
      <c r="HD192" s="56">
        <f t="shared" si="6"/>
        <v>8564</v>
      </c>
      <c r="HE192" s="56">
        <f t="shared" si="7"/>
        <v>399</v>
      </c>
      <c r="HF192" s="56">
        <f t="shared" si="8"/>
        <v>8745</v>
      </c>
    </row>
    <row r="193" spans="1:214" ht="12.75" customHeight="1" x14ac:dyDescent="0.3">
      <c r="A193" s="56" t="s">
        <v>156</v>
      </c>
      <c r="B193" s="56">
        <v>13</v>
      </c>
      <c r="C193" s="56" t="s">
        <v>251</v>
      </c>
      <c r="D193" s="56" t="s">
        <v>3833</v>
      </c>
      <c r="E193" s="56" t="s">
        <v>977</v>
      </c>
      <c r="F193" s="56" t="s">
        <v>907</v>
      </c>
      <c r="G193" s="56">
        <v>31.5</v>
      </c>
      <c r="H193" s="56">
        <v>17</v>
      </c>
      <c r="I193" s="56" t="s">
        <v>6841</v>
      </c>
      <c r="J193" s="56" t="s">
        <v>39</v>
      </c>
      <c r="L193" s="56" t="s">
        <v>208</v>
      </c>
      <c r="M193" s="56">
        <v>2</v>
      </c>
      <c r="N193" s="56">
        <v>1</v>
      </c>
      <c r="O193" s="56">
        <v>1</v>
      </c>
      <c r="P193" s="56">
        <v>0</v>
      </c>
      <c r="Q193" s="56">
        <v>4</v>
      </c>
      <c r="R193" s="56">
        <v>0</v>
      </c>
      <c r="S193" s="56">
        <v>0</v>
      </c>
      <c r="T193" s="56">
        <v>0</v>
      </c>
      <c r="U193" s="56">
        <v>1</v>
      </c>
      <c r="V193" s="56">
        <v>0</v>
      </c>
      <c r="W193" s="56">
        <v>0</v>
      </c>
      <c r="X193" s="56">
        <v>1</v>
      </c>
      <c r="Y193" s="56">
        <v>0</v>
      </c>
      <c r="Z193" s="56">
        <v>0</v>
      </c>
      <c r="AA193" s="56">
        <v>10</v>
      </c>
      <c r="AB193" s="56">
        <v>0</v>
      </c>
      <c r="AC193" s="56">
        <v>0</v>
      </c>
      <c r="AD193" s="56">
        <v>0</v>
      </c>
      <c r="AE193" s="56">
        <v>0</v>
      </c>
      <c r="AF193" s="56">
        <v>0</v>
      </c>
      <c r="AG193" s="56">
        <v>0</v>
      </c>
      <c r="AH193" s="56">
        <v>0</v>
      </c>
      <c r="AI193" s="56">
        <v>0</v>
      </c>
      <c r="AJ193" s="56">
        <v>0</v>
      </c>
      <c r="AK193" s="56">
        <v>0</v>
      </c>
      <c r="AL193" s="56">
        <v>0</v>
      </c>
      <c r="AM193" s="56">
        <v>0</v>
      </c>
      <c r="AN193" s="56">
        <v>0</v>
      </c>
      <c r="AO193" s="56">
        <v>0</v>
      </c>
      <c r="AP193" s="56">
        <v>0</v>
      </c>
      <c r="AQ193" s="56">
        <v>2</v>
      </c>
      <c r="AR193" s="56">
        <v>1</v>
      </c>
      <c r="AS193" s="56">
        <v>1</v>
      </c>
      <c r="AT193" s="56">
        <v>0</v>
      </c>
      <c r="AU193" s="56">
        <v>4</v>
      </c>
      <c r="AV193" s="56">
        <v>0</v>
      </c>
      <c r="AW193" s="56">
        <v>0</v>
      </c>
      <c r="AX193" s="56">
        <v>0</v>
      </c>
      <c r="AY193" s="56">
        <v>1</v>
      </c>
      <c r="AZ193" s="56">
        <v>0</v>
      </c>
      <c r="BA193" s="56">
        <v>0</v>
      </c>
      <c r="BB193" s="56">
        <v>1</v>
      </c>
      <c r="BC193" s="56">
        <v>0</v>
      </c>
      <c r="BD193" s="56">
        <v>0</v>
      </c>
      <c r="BE193" s="56">
        <v>10</v>
      </c>
      <c r="BF193" s="56">
        <v>0.81163708086785014</v>
      </c>
      <c r="BG193" s="56">
        <v>0.18836291913214989</v>
      </c>
      <c r="BH193" s="56">
        <v>1</v>
      </c>
      <c r="BI193" s="56">
        <v>1</v>
      </c>
      <c r="BJ193" s="56" t="s">
        <v>1804</v>
      </c>
      <c r="BK193" s="56">
        <v>62161</v>
      </c>
      <c r="BL193" s="56" t="s">
        <v>7225</v>
      </c>
      <c r="BM193" s="56">
        <v>171075</v>
      </c>
      <c r="BN193" s="56">
        <v>91</v>
      </c>
      <c r="BO193" s="56">
        <v>193411</v>
      </c>
      <c r="BP193" s="56">
        <v>39123</v>
      </c>
      <c r="BQ193" s="56">
        <v>9</v>
      </c>
      <c r="BR193" s="56">
        <v>161458</v>
      </c>
      <c r="BS193" s="56">
        <v>173092</v>
      </c>
      <c r="BT193" s="56">
        <v>8284</v>
      </c>
      <c r="BU193" s="56">
        <v>63158</v>
      </c>
      <c r="BV193" s="56">
        <v>33630</v>
      </c>
      <c r="BW193" s="56">
        <v>41499</v>
      </c>
      <c r="BX193" s="56">
        <v>18942</v>
      </c>
      <c r="BY193" s="56">
        <v>157229</v>
      </c>
      <c r="BZ193" s="56">
        <v>15899</v>
      </c>
      <c r="CA193" s="56">
        <v>181412</v>
      </c>
      <c r="CB193" s="56">
        <v>55</v>
      </c>
      <c r="CC193" s="56">
        <v>10383</v>
      </c>
      <c r="CD193" s="56">
        <v>2572</v>
      </c>
      <c r="CE193" s="56">
        <v>8741</v>
      </c>
      <c r="CF193" s="56">
        <v>4439</v>
      </c>
      <c r="CG193" s="56">
        <v>26135</v>
      </c>
      <c r="CH193" s="56">
        <v>26190</v>
      </c>
      <c r="CI193" s="56">
        <v>0</v>
      </c>
      <c r="CJ193" s="56">
        <v>5027</v>
      </c>
      <c r="CK193" s="56">
        <v>454</v>
      </c>
      <c r="CL193" s="56">
        <v>14547</v>
      </c>
      <c r="CM193" s="56">
        <v>20028</v>
      </c>
      <c r="CN193" s="56">
        <v>2470</v>
      </c>
      <c r="CO193" s="56">
        <v>22498</v>
      </c>
      <c r="CP193" s="56">
        <v>0</v>
      </c>
      <c r="CQ193" s="56">
        <v>287</v>
      </c>
      <c r="CR193" s="56">
        <v>0</v>
      </c>
      <c r="CS193" s="56">
        <v>1295</v>
      </c>
      <c r="CT193" s="56">
        <v>1582</v>
      </c>
      <c r="CU193" s="56">
        <v>1582</v>
      </c>
      <c r="CV193" s="56">
        <v>1510</v>
      </c>
      <c r="CW193" s="56">
        <v>6127</v>
      </c>
      <c r="CX193" s="56">
        <v>1142</v>
      </c>
      <c r="CY193" s="56">
        <v>0</v>
      </c>
      <c r="CZ193" s="56">
        <v>0</v>
      </c>
      <c r="DA193" s="56">
        <v>0</v>
      </c>
      <c r="DB193" s="56">
        <v>13</v>
      </c>
      <c r="DC193" s="56">
        <v>17</v>
      </c>
      <c r="DD193" s="56">
        <v>30</v>
      </c>
      <c r="DE193" s="56">
        <v>58</v>
      </c>
      <c r="DF193" s="56">
        <v>1185</v>
      </c>
      <c r="DG193" s="56">
        <v>125717</v>
      </c>
      <c r="DH193" s="56">
        <v>28026</v>
      </c>
      <c r="DI193" s="56">
        <v>83064</v>
      </c>
      <c r="DJ193" s="56">
        <v>19376</v>
      </c>
      <c r="DK193" s="56">
        <v>256183</v>
      </c>
      <c r="DL193" s="56">
        <v>7687</v>
      </c>
      <c r="DM193" s="56">
        <v>412</v>
      </c>
      <c r="DN193" s="56">
        <v>16020</v>
      </c>
      <c r="DO193" s="56">
        <v>24119</v>
      </c>
      <c r="DP193" s="56">
        <v>6910</v>
      </c>
      <c r="DQ193" s="56">
        <v>6740</v>
      </c>
      <c r="DR193" s="56">
        <v>9476</v>
      </c>
      <c r="DS193" s="56">
        <v>0</v>
      </c>
      <c r="DT193" s="56">
        <v>0</v>
      </c>
      <c r="DU193" s="56">
        <v>0</v>
      </c>
      <c r="DV193" s="56">
        <v>17418</v>
      </c>
      <c r="DW193" s="56">
        <v>6327</v>
      </c>
      <c r="DX193" s="56">
        <v>69</v>
      </c>
      <c r="DY193" s="56">
        <v>81</v>
      </c>
      <c r="DZ193" s="56">
        <v>91</v>
      </c>
      <c r="EA193" s="56">
        <v>162838</v>
      </c>
      <c r="EB193" s="56" t="s">
        <v>558</v>
      </c>
      <c r="EC193" s="56" t="s">
        <v>55</v>
      </c>
      <c r="ED193" s="56">
        <v>13850</v>
      </c>
      <c r="EE193" s="56">
        <v>40</v>
      </c>
      <c r="EF193" s="56">
        <v>712900</v>
      </c>
      <c r="EG193" s="56">
        <v>0</v>
      </c>
      <c r="EH193" s="56" t="s">
        <v>558</v>
      </c>
      <c r="EI193" s="56">
        <v>9</v>
      </c>
      <c r="EJ193" s="56">
        <v>74233</v>
      </c>
      <c r="EK193" s="56">
        <v>0</v>
      </c>
      <c r="EL193" s="56">
        <v>0</v>
      </c>
      <c r="EM193" s="56">
        <v>1087781</v>
      </c>
      <c r="EN193" s="56">
        <v>120308</v>
      </c>
      <c r="EO193" s="56">
        <v>89</v>
      </c>
      <c r="EP193" s="56">
        <v>57569</v>
      </c>
      <c r="EQ193" s="56">
        <v>17129</v>
      </c>
      <c r="ER193" s="56">
        <v>25472</v>
      </c>
      <c r="ES193" s="56">
        <v>22047</v>
      </c>
      <c r="ET193" s="56">
        <v>17212</v>
      </c>
      <c r="EU193" s="56">
        <v>11422</v>
      </c>
      <c r="EV193" s="56">
        <v>0</v>
      </c>
      <c r="EW193" s="56">
        <v>9916</v>
      </c>
      <c r="EX193" s="56">
        <v>11858</v>
      </c>
      <c r="EY193" s="56">
        <v>8579</v>
      </c>
      <c r="EZ193" s="56">
        <v>15910</v>
      </c>
      <c r="FA193" s="56">
        <v>0</v>
      </c>
      <c r="FB193" s="56">
        <v>0</v>
      </c>
      <c r="FC193" s="56">
        <v>0</v>
      </c>
      <c r="FD193" s="56">
        <v>0</v>
      </c>
      <c r="FE193" s="56">
        <v>55</v>
      </c>
      <c r="FF193" s="56">
        <v>0</v>
      </c>
      <c r="FG193" s="56">
        <v>197258</v>
      </c>
      <c r="FH193" s="56">
        <v>45374</v>
      </c>
      <c r="FI193" s="56">
        <v>9498</v>
      </c>
      <c r="FJ193" s="56">
        <v>14479</v>
      </c>
      <c r="FK193" s="56">
        <v>685</v>
      </c>
      <c r="FL193" s="56">
        <v>115636</v>
      </c>
      <c r="FM193" s="56">
        <v>1591019</v>
      </c>
      <c r="FN193" s="56">
        <v>5094</v>
      </c>
      <c r="FO193" s="56">
        <v>8</v>
      </c>
      <c r="FP193" s="56">
        <v>2659</v>
      </c>
      <c r="FQ193" s="56">
        <v>78</v>
      </c>
      <c r="FR193" s="56">
        <v>83</v>
      </c>
      <c r="FS193" s="56">
        <v>10050</v>
      </c>
      <c r="FT193" s="56">
        <v>6669</v>
      </c>
      <c r="FU193" s="56">
        <v>20548</v>
      </c>
      <c r="FV193" s="56">
        <v>2635</v>
      </c>
      <c r="FW193" s="56">
        <v>47824</v>
      </c>
      <c r="FX193" s="56">
        <v>1543195</v>
      </c>
      <c r="FY193" s="56">
        <v>129160</v>
      </c>
      <c r="FZ193" s="56">
        <v>1100981</v>
      </c>
      <c r="GA193" s="56">
        <v>116711</v>
      </c>
      <c r="GB193" s="56">
        <v>155554</v>
      </c>
      <c r="GC193" s="56">
        <v>162913</v>
      </c>
      <c r="GD193" s="56">
        <v>1536159</v>
      </c>
      <c r="GE193" s="56">
        <v>63566</v>
      </c>
      <c r="GF193" s="56">
        <v>1472593</v>
      </c>
      <c r="GG193" s="56" t="s">
        <v>558</v>
      </c>
      <c r="GH193" s="56">
        <v>0</v>
      </c>
      <c r="GI193" s="56">
        <v>0</v>
      </c>
      <c r="GJ193" s="56">
        <v>0</v>
      </c>
      <c r="GK193" s="56">
        <v>32326</v>
      </c>
      <c r="GL193" s="56">
        <v>0</v>
      </c>
      <c r="GM193" s="56">
        <v>0</v>
      </c>
      <c r="GN193" s="56">
        <v>32326</v>
      </c>
      <c r="GO193" s="56" t="s">
        <v>7653</v>
      </c>
      <c r="GP193" s="56" t="s">
        <v>558</v>
      </c>
      <c r="GQ193" s="56">
        <v>0</v>
      </c>
      <c r="GR193" s="56" t="s">
        <v>7654</v>
      </c>
      <c r="GS193" s="56">
        <v>0</v>
      </c>
      <c r="GT193" s="56" t="s">
        <v>7655</v>
      </c>
      <c r="GU193" s="56" t="s">
        <v>558</v>
      </c>
      <c r="GV193" s="56" t="s">
        <v>7656</v>
      </c>
      <c r="GW193" s="56">
        <v>10</v>
      </c>
      <c r="GX193" s="56">
        <v>0</v>
      </c>
      <c r="GY193" s="56">
        <v>10</v>
      </c>
      <c r="GZ193" s="56">
        <v>0</v>
      </c>
      <c r="HA193" s="56">
        <v>0</v>
      </c>
      <c r="HB193" s="56">
        <v>0</v>
      </c>
      <c r="HD193" s="56">
        <f t="shared" si="6"/>
        <v>22498</v>
      </c>
      <c r="HE193" s="56">
        <f t="shared" si="7"/>
        <v>1582</v>
      </c>
      <c r="HF193" s="56">
        <f t="shared" si="8"/>
        <v>24119</v>
      </c>
    </row>
    <row r="194" spans="1:214" ht="12.75" customHeight="1" x14ac:dyDescent="0.3">
      <c r="A194" s="56" t="s">
        <v>156</v>
      </c>
      <c r="B194" s="56">
        <v>14</v>
      </c>
      <c r="C194" s="56" t="s">
        <v>251</v>
      </c>
      <c r="D194" s="56" t="s">
        <v>3834</v>
      </c>
      <c r="E194" s="56" t="s">
        <v>978</v>
      </c>
      <c r="F194" s="56" t="s">
        <v>907</v>
      </c>
      <c r="G194" s="56">
        <v>23.5</v>
      </c>
      <c r="H194" s="56">
        <v>34</v>
      </c>
      <c r="I194" s="56" t="s">
        <v>6841</v>
      </c>
      <c r="J194" s="56" t="s">
        <v>39</v>
      </c>
      <c r="L194" s="56" t="s">
        <v>209</v>
      </c>
      <c r="M194" s="56">
        <v>0</v>
      </c>
      <c r="N194" s="56">
        <v>1</v>
      </c>
      <c r="O194" s="56">
        <v>0</v>
      </c>
      <c r="P194" s="56">
        <v>2</v>
      </c>
      <c r="Q194" s="56">
        <v>1</v>
      </c>
      <c r="R194" s="56">
        <v>0</v>
      </c>
      <c r="S194" s="56">
        <v>1</v>
      </c>
      <c r="T194" s="56">
        <v>1</v>
      </c>
      <c r="U194" s="56">
        <v>0</v>
      </c>
      <c r="V194" s="56">
        <v>2</v>
      </c>
      <c r="W194" s="56">
        <v>3</v>
      </c>
      <c r="X194" s="56">
        <v>1</v>
      </c>
      <c r="Y194" s="56">
        <v>0</v>
      </c>
      <c r="Z194" s="56">
        <v>0</v>
      </c>
      <c r="AA194" s="56">
        <v>12</v>
      </c>
      <c r="AB194" s="56">
        <v>0</v>
      </c>
      <c r="AC194" s="56">
        <v>0</v>
      </c>
      <c r="AD194" s="56">
        <v>0</v>
      </c>
      <c r="AE194" s="56">
        <v>0</v>
      </c>
      <c r="AF194" s="56">
        <v>0</v>
      </c>
      <c r="AG194" s="56">
        <v>0</v>
      </c>
      <c r="AH194" s="56">
        <v>0</v>
      </c>
      <c r="AI194" s="56">
        <v>0</v>
      </c>
      <c r="AJ194" s="56">
        <v>0</v>
      </c>
      <c r="AK194" s="56">
        <v>0</v>
      </c>
      <c r="AL194" s="56">
        <v>0</v>
      </c>
      <c r="AM194" s="56">
        <v>0</v>
      </c>
      <c r="AN194" s="56">
        <v>0</v>
      </c>
      <c r="AO194" s="56">
        <v>0</v>
      </c>
      <c r="AP194" s="56">
        <v>0</v>
      </c>
      <c r="AQ194" s="56">
        <v>0</v>
      </c>
      <c r="AR194" s="56">
        <v>1</v>
      </c>
      <c r="AS194" s="56">
        <v>0</v>
      </c>
      <c r="AT194" s="56">
        <v>2</v>
      </c>
      <c r="AU194" s="56">
        <v>1</v>
      </c>
      <c r="AV194" s="56">
        <v>0</v>
      </c>
      <c r="AW194" s="56">
        <v>1</v>
      </c>
      <c r="AX194" s="56">
        <v>1</v>
      </c>
      <c r="AY194" s="56">
        <v>0</v>
      </c>
      <c r="AZ194" s="56">
        <v>2</v>
      </c>
      <c r="BA194" s="56">
        <v>3</v>
      </c>
      <c r="BB194" s="56">
        <v>1</v>
      </c>
      <c r="BC194" s="56">
        <v>0</v>
      </c>
      <c r="BD194" s="56">
        <v>0</v>
      </c>
      <c r="BE194" s="56">
        <v>12</v>
      </c>
      <c r="BF194" s="56">
        <v>1</v>
      </c>
      <c r="BG194" s="56">
        <v>0</v>
      </c>
      <c r="BH194" s="56">
        <v>0</v>
      </c>
      <c r="BI194" s="56">
        <v>0</v>
      </c>
      <c r="BJ194" s="56" t="s">
        <v>1811</v>
      </c>
      <c r="BK194" s="56">
        <v>152506</v>
      </c>
      <c r="BL194" s="56" t="s">
        <v>1811</v>
      </c>
      <c r="BM194" s="56">
        <v>291766</v>
      </c>
      <c r="BN194" s="56">
        <v>150</v>
      </c>
      <c r="BO194" s="56">
        <v>191352</v>
      </c>
      <c r="BP194" s="56">
        <v>53218</v>
      </c>
      <c r="BQ194" s="56">
        <v>11</v>
      </c>
      <c r="BR194" s="56">
        <v>101256</v>
      </c>
      <c r="BS194" s="56">
        <v>250306</v>
      </c>
      <c r="BT194" s="56">
        <v>15914</v>
      </c>
      <c r="BU194" s="56">
        <v>52239</v>
      </c>
      <c r="BV194" s="56">
        <v>30102</v>
      </c>
      <c r="BW194" s="56">
        <v>36205</v>
      </c>
      <c r="BX194" s="56">
        <v>18121</v>
      </c>
      <c r="BY194" s="56">
        <v>136667</v>
      </c>
      <c r="BZ194" s="56">
        <v>104831</v>
      </c>
      <c r="CA194" s="56">
        <v>257412</v>
      </c>
      <c r="CB194" s="56">
        <v>90</v>
      </c>
      <c r="CC194" s="56">
        <v>6719</v>
      </c>
      <c r="CD194" s="56">
        <v>1803</v>
      </c>
      <c r="CE194" s="56">
        <v>4107</v>
      </c>
      <c r="CF194" s="56">
        <v>1553</v>
      </c>
      <c r="CG194" s="56">
        <v>14182</v>
      </c>
      <c r="CH194" s="56">
        <v>14272</v>
      </c>
      <c r="CI194" s="56">
        <v>0</v>
      </c>
      <c r="CJ194" s="56">
        <v>2818</v>
      </c>
      <c r="CK194" s="56">
        <v>1306</v>
      </c>
      <c r="CL194" s="56">
        <v>6783</v>
      </c>
      <c r="CM194" s="56">
        <v>10907</v>
      </c>
      <c r="CN194" s="56">
        <v>4216</v>
      </c>
      <c r="CO194" s="56">
        <v>15123</v>
      </c>
      <c r="CP194" s="56">
        <v>0</v>
      </c>
      <c r="CQ194" s="56">
        <v>295</v>
      </c>
      <c r="CR194" s="56">
        <v>41</v>
      </c>
      <c r="CS194" s="56">
        <v>356</v>
      </c>
      <c r="CT194" s="56">
        <v>692</v>
      </c>
      <c r="CU194" s="56">
        <v>692</v>
      </c>
      <c r="CV194" s="56">
        <v>1337</v>
      </c>
      <c r="CW194" s="56">
        <v>0</v>
      </c>
      <c r="CX194" s="56">
        <v>1596</v>
      </c>
      <c r="CY194" s="56">
        <v>0</v>
      </c>
      <c r="CZ194" s="56">
        <v>0</v>
      </c>
      <c r="DA194" s="56">
        <v>0</v>
      </c>
      <c r="DB194" s="56">
        <v>6</v>
      </c>
      <c r="DC194" s="56">
        <v>29.5</v>
      </c>
      <c r="DD194" s="56">
        <v>35.5</v>
      </c>
      <c r="DE194" s="56">
        <v>38</v>
      </c>
      <c r="DF194" s="56">
        <v>1745</v>
      </c>
      <c r="DG194" s="56">
        <v>191520</v>
      </c>
      <c r="DH194" s="56">
        <v>53684</v>
      </c>
      <c r="DI194" s="56">
        <v>90572</v>
      </c>
      <c r="DJ194" s="56">
        <v>21244</v>
      </c>
      <c r="DK194" s="56">
        <v>357020</v>
      </c>
      <c r="DL194" s="56">
        <v>7242</v>
      </c>
      <c r="DM194" s="56">
        <v>1897</v>
      </c>
      <c r="DN194" s="56">
        <v>8376</v>
      </c>
      <c r="DO194" s="56">
        <v>17515</v>
      </c>
      <c r="DP194" s="56">
        <v>2672</v>
      </c>
      <c r="DQ194" s="56">
        <v>142</v>
      </c>
      <c r="DR194" s="56">
        <v>4325</v>
      </c>
      <c r="DS194" s="56">
        <v>0</v>
      </c>
      <c r="DT194" s="56">
        <v>0</v>
      </c>
      <c r="DU194" s="56">
        <v>0</v>
      </c>
      <c r="DV194" s="56">
        <v>38233</v>
      </c>
      <c r="DW194" s="56">
        <v>18988</v>
      </c>
      <c r="DX194" s="56">
        <v>51.87</v>
      </c>
      <c r="DY194" s="56">
        <v>72.16</v>
      </c>
      <c r="DZ194" s="56">
        <v>85.8</v>
      </c>
      <c r="EA194" s="56">
        <v>28073</v>
      </c>
      <c r="EB194" s="56">
        <v>465</v>
      </c>
      <c r="EC194" s="56" t="s">
        <v>56</v>
      </c>
      <c r="ED194" s="56">
        <v>17423</v>
      </c>
      <c r="EE194" s="56" t="s">
        <v>558</v>
      </c>
      <c r="EF194" s="56">
        <v>518717</v>
      </c>
      <c r="EG194" s="56">
        <v>0</v>
      </c>
      <c r="EH194" s="56" t="s">
        <v>56</v>
      </c>
      <c r="EI194" s="56">
        <v>5</v>
      </c>
      <c r="EJ194" s="56">
        <v>845496</v>
      </c>
      <c r="EK194" s="56">
        <v>2</v>
      </c>
      <c r="EL194" s="56">
        <v>27</v>
      </c>
      <c r="EM194" s="56">
        <v>1169674</v>
      </c>
      <c r="EN194" s="56">
        <v>292501</v>
      </c>
      <c r="EO194" s="56">
        <v>105474</v>
      </c>
      <c r="EP194" s="56" t="s">
        <v>3590</v>
      </c>
      <c r="EQ194" s="56" t="s">
        <v>3590</v>
      </c>
      <c r="ER194" s="56" t="s">
        <v>3590</v>
      </c>
      <c r="ES194" s="56" t="s">
        <v>3590</v>
      </c>
      <c r="ET194" s="56">
        <v>4761</v>
      </c>
      <c r="EU194" s="56">
        <v>16896</v>
      </c>
      <c r="EV194" s="56" t="s">
        <v>3591</v>
      </c>
      <c r="EW194" s="56">
        <v>3753</v>
      </c>
      <c r="EX194" s="56" t="s">
        <v>3590</v>
      </c>
      <c r="EY194" s="56">
        <v>0</v>
      </c>
      <c r="EZ194" s="56" t="s">
        <v>3591</v>
      </c>
      <c r="FA194" s="56">
        <v>0</v>
      </c>
      <c r="FB194" s="56">
        <v>0</v>
      </c>
      <c r="FC194" s="56">
        <v>0</v>
      </c>
      <c r="FD194" s="56">
        <v>0</v>
      </c>
      <c r="FE194" s="56">
        <v>0</v>
      </c>
      <c r="FF194" s="56">
        <v>0</v>
      </c>
      <c r="FG194" s="56">
        <v>130884</v>
      </c>
      <c r="FH194" s="56">
        <v>61313</v>
      </c>
      <c r="FI194" s="56">
        <v>43096</v>
      </c>
      <c r="FJ194" s="56">
        <v>11714</v>
      </c>
      <c r="FK194" s="56">
        <v>0</v>
      </c>
      <c r="FL194" s="56">
        <v>437112</v>
      </c>
      <c r="FM194" s="56">
        <v>2146294</v>
      </c>
      <c r="FN194" s="56">
        <v>8317</v>
      </c>
      <c r="FO194" s="56">
        <v>0</v>
      </c>
      <c r="FP194" s="56">
        <v>30340</v>
      </c>
      <c r="FQ194" s="56">
        <v>5151</v>
      </c>
      <c r="FR194" s="56">
        <v>1239</v>
      </c>
      <c r="FS194" s="56">
        <v>0</v>
      </c>
      <c r="FT194" s="56">
        <v>0</v>
      </c>
      <c r="FU194" s="56">
        <v>31330</v>
      </c>
      <c r="FV194" s="56">
        <v>53417</v>
      </c>
      <c r="FW194" s="56">
        <v>129794</v>
      </c>
      <c r="FX194" s="56">
        <v>2016500</v>
      </c>
      <c r="FY194" s="56">
        <v>213109</v>
      </c>
      <c r="FZ194" s="56">
        <v>1018156</v>
      </c>
      <c r="GA194" s="56">
        <v>293313</v>
      </c>
      <c r="GB194" s="56">
        <v>116938</v>
      </c>
      <c r="GC194" s="56">
        <v>564567</v>
      </c>
      <c r="GD194" s="56">
        <v>1992974</v>
      </c>
      <c r="GE194" s="56">
        <v>152119</v>
      </c>
      <c r="GF194" s="56">
        <v>1840855</v>
      </c>
      <c r="GG194" s="56">
        <v>227112</v>
      </c>
      <c r="GH194" s="56">
        <v>0</v>
      </c>
      <c r="GI194" s="56">
        <v>0</v>
      </c>
      <c r="GJ194" s="56">
        <v>0</v>
      </c>
      <c r="GK194" s="56">
        <v>0</v>
      </c>
      <c r="GL194" s="56">
        <v>0</v>
      </c>
      <c r="GM194" s="56">
        <v>0</v>
      </c>
      <c r="GN194" s="56">
        <v>0</v>
      </c>
      <c r="GO194" s="56">
        <v>0</v>
      </c>
      <c r="GP194" s="56">
        <v>0</v>
      </c>
      <c r="GQ194" s="56">
        <v>0</v>
      </c>
      <c r="GR194" s="56">
        <v>0</v>
      </c>
      <c r="GS194" s="56">
        <v>0</v>
      </c>
      <c r="GT194" s="56" t="s">
        <v>558</v>
      </c>
      <c r="GU194" s="56" t="s">
        <v>558</v>
      </c>
      <c r="GV194" s="56" t="s">
        <v>7657</v>
      </c>
      <c r="GW194" s="56">
        <v>12</v>
      </c>
      <c r="GX194" s="56">
        <v>0</v>
      </c>
      <c r="GY194" s="56">
        <v>12</v>
      </c>
      <c r="GZ194" s="56">
        <v>0</v>
      </c>
      <c r="HA194" s="56">
        <v>0</v>
      </c>
      <c r="HB194" s="56">
        <v>0</v>
      </c>
      <c r="HD194" s="56">
        <f t="shared" si="6"/>
        <v>15123</v>
      </c>
      <c r="HE194" s="56">
        <f t="shared" si="7"/>
        <v>692</v>
      </c>
      <c r="HF194" s="56">
        <f t="shared" si="8"/>
        <v>17515</v>
      </c>
    </row>
    <row r="195" spans="1:214" ht="12.75" customHeight="1" x14ac:dyDescent="0.3">
      <c r="A195" s="56" t="s">
        <v>533</v>
      </c>
      <c r="B195" s="56">
        <v>1</v>
      </c>
      <c r="C195" s="56" t="s">
        <v>534</v>
      </c>
      <c r="D195" s="56" t="s">
        <v>3835</v>
      </c>
      <c r="E195" s="56" t="s">
        <v>979</v>
      </c>
      <c r="F195" s="56" t="s">
        <v>907</v>
      </c>
      <c r="G195" s="56">
        <v>22</v>
      </c>
      <c r="H195" s="56">
        <v>0</v>
      </c>
      <c r="I195" s="56" t="s">
        <v>6841</v>
      </c>
      <c r="J195" s="56" t="s">
        <v>39</v>
      </c>
      <c r="L195" s="56" t="s">
        <v>210</v>
      </c>
      <c r="M195" s="56">
        <v>0</v>
      </c>
      <c r="N195" s="56">
        <v>0</v>
      </c>
      <c r="O195" s="56">
        <v>0</v>
      </c>
      <c r="P195" s="56">
        <v>1</v>
      </c>
      <c r="Q195" s="56">
        <v>2</v>
      </c>
      <c r="R195" s="56">
        <v>1</v>
      </c>
      <c r="S195" s="56">
        <v>2</v>
      </c>
      <c r="T195" s="56">
        <v>9</v>
      </c>
      <c r="U195" s="56">
        <v>0</v>
      </c>
      <c r="V195" s="56">
        <v>2</v>
      </c>
      <c r="W195" s="56">
        <v>0</v>
      </c>
      <c r="X195" s="56">
        <v>1</v>
      </c>
      <c r="Y195" s="56">
        <v>1</v>
      </c>
      <c r="Z195" s="56">
        <v>2</v>
      </c>
      <c r="AA195" s="56">
        <v>21</v>
      </c>
      <c r="AB195" s="56">
        <v>0</v>
      </c>
      <c r="AC195" s="56">
        <v>0</v>
      </c>
      <c r="AD195" s="56">
        <v>0</v>
      </c>
      <c r="AE195" s="56">
        <v>0</v>
      </c>
      <c r="AF195" s="56">
        <v>0</v>
      </c>
      <c r="AG195" s="56">
        <v>0</v>
      </c>
      <c r="AH195" s="56">
        <v>0</v>
      </c>
      <c r="AI195" s="56">
        <v>0</v>
      </c>
      <c r="AJ195" s="56">
        <v>0</v>
      </c>
      <c r="AK195" s="56">
        <v>0</v>
      </c>
      <c r="AL195" s="56">
        <v>0</v>
      </c>
      <c r="AM195" s="56">
        <v>0</v>
      </c>
      <c r="AN195" s="56">
        <v>0</v>
      </c>
      <c r="AO195" s="56">
        <v>0</v>
      </c>
      <c r="AP195" s="56">
        <v>0</v>
      </c>
      <c r="AQ195" s="56">
        <v>0</v>
      </c>
      <c r="AR195" s="56">
        <v>0</v>
      </c>
      <c r="AS195" s="56">
        <v>0</v>
      </c>
      <c r="AT195" s="56">
        <v>1</v>
      </c>
      <c r="AU195" s="56">
        <v>2</v>
      </c>
      <c r="AV195" s="56">
        <v>1</v>
      </c>
      <c r="AW195" s="56">
        <v>2</v>
      </c>
      <c r="AX195" s="56">
        <v>9</v>
      </c>
      <c r="AY195" s="56">
        <v>0</v>
      </c>
      <c r="AZ195" s="56">
        <v>2</v>
      </c>
      <c r="BA195" s="56">
        <v>0</v>
      </c>
      <c r="BB195" s="56">
        <v>1</v>
      </c>
      <c r="BC195" s="56">
        <v>1</v>
      </c>
      <c r="BD195" s="56">
        <v>2</v>
      </c>
      <c r="BE195" s="56">
        <v>21</v>
      </c>
      <c r="BF195" s="56">
        <v>1</v>
      </c>
      <c r="BG195" s="56">
        <v>0</v>
      </c>
      <c r="BH195" s="56">
        <v>0</v>
      </c>
      <c r="BI195" s="56">
        <v>0</v>
      </c>
      <c r="BJ195" s="56" t="s">
        <v>2519</v>
      </c>
      <c r="BK195" s="56">
        <v>53710</v>
      </c>
      <c r="BL195" s="56" t="s">
        <v>2519</v>
      </c>
      <c r="BM195" s="56">
        <v>89822</v>
      </c>
      <c r="BN195" s="56">
        <v>163</v>
      </c>
      <c r="BO195" s="56">
        <v>254875</v>
      </c>
      <c r="BP195" s="56">
        <v>61047</v>
      </c>
      <c r="BQ195" s="56">
        <v>18</v>
      </c>
      <c r="BR195" s="56">
        <v>167667</v>
      </c>
      <c r="BS195" s="56">
        <v>229323</v>
      </c>
      <c r="BT195" s="56">
        <v>8432</v>
      </c>
      <c r="BU195" s="56">
        <v>127848</v>
      </c>
      <c r="BV195" s="56">
        <v>41554</v>
      </c>
      <c r="BW195" s="56">
        <v>62526</v>
      </c>
      <c r="BX195" s="56">
        <v>14932</v>
      </c>
      <c r="BY195" s="56">
        <v>246860</v>
      </c>
      <c r="BZ195" s="56">
        <v>425</v>
      </c>
      <c r="CA195" s="56">
        <v>255717</v>
      </c>
      <c r="CB195" s="56">
        <v>41</v>
      </c>
      <c r="CC195" s="56">
        <v>13683</v>
      </c>
      <c r="CD195" s="56">
        <v>2547</v>
      </c>
      <c r="CE195" s="56">
        <v>7604</v>
      </c>
      <c r="CF195" s="56">
        <v>468</v>
      </c>
      <c r="CG195" s="56">
        <v>24302</v>
      </c>
      <c r="CH195" s="56">
        <v>24343</v>
      </c>
      <c r="CI195" s="56">
        <v>144</v>
      </c>
      <c r="CJ195" s="56">
        <v>8942</v>
      </c>
      <c r="CK195" s="56">
        <v>0</v>
      </c>
      <c r="CL195" s="56">
        <v>16544</v>
      </c>
      <c r="CM195" s="56">
        <v>25486</v>
      </c>
      <c r="CN195" s="56">
        <v>425</v>
      </c>
      <c r="CO195" s="56">
        <v>26055</v>
      </c>
      <c r="CP195" s="56">
        <v>0</v>
      </c>
      <c r="CQ195" s="56">
        <v>318</v>
      </c>
      <c r="CR195" s="56">
        <v>0</v>
      </c>
      <c r="CS195" s="56">
        <v>537</v>
      </c>
      <c r="CT195" s="56">
        <v>855</v>
      </c>
      <c r="CU195" s="56">
        <v>855</v>
      </c>
      <c r="CV195" s="56">
        <v>4113</v>
      </c>
      <c r="CW195" s="56">
        <v>33</v>
      </c>
      <c r="CX195" s="56">
        <v>1124</v>
      </c>
      <c r="CY195" s="56">
        <v>13921808</v>
      </c>
      <c r="CZ195" s="56">
        <v>0</v>
      </c>
      <c r="DA195" s="56">
        <v>0</v>
      </c>
      <c r="DB195" s="56">
        <v>8</v>
      </c>
      <c r="DC195" s="56">
        <v>40.25</v>
      </c>
      <c r="DD195" s="56">
        <v>48.25</v>
      </c>
      <c r="DE195" s="56">
        <v>42</v>
      </c>
      <c r="DF195" s="56">
        <v>2649</v>
      </c>
      <c r="DG195" s="56">
        <v>221223</v>
      </c>
      <c r="DH195" s="56">
        <v>38985</v>
      </c>
      <c r="DI195" s="56">
        <v>61603</v>
      </c>
      <c r="DJ195" s="56">
        <v>8667</v>
      </c>
      <c r="DK195" s="56">
        <v>330478</v>
      </c>
      <c r="DL195" s="56">
        <v>11362</v>
      </c>
      <c r="DM195" s="56">
        <v>0</v>
      </c>
      <c r="DN195" s="56">
        <v>9932</v>
      </c>
      <c r="DO195" s="56">
        <v>21294</v>
      </c>
      <c r="DP195" s="56">
        <v>9832</v>
      </c>
      <c r="DQ195" s="56">
        <v>10593</v>
      </c>
      <c r="DR195" s="56">
        <v>4232</v>
      </c>
      <c r="DS195" s="56">
        <v>40150</v>
      </c>
      <c r="DT195" s="56">
        <v>0</v>
      </c>
      <c r="DU195" s="56">
        <v>0</v>
      </c>
      <c r="DV195" s="56">
        <v>37858</v>
      </c>
      <c r="DW195" s="56" t="s">
        <v>558</v>
      </c>
      <c r="DX195" s="56">
        <v>58</v>
      </c>
      <c r="DY195" s="56">
        <v>65</v>
      </c>
      <c r="DZ195" s="56">
        <v>72</v>
      </c>
      <c r="EA195" s="56">
        <v>143113</v>
      </c>
      <c r="EB195" s="56" t="s">
        <v>558</v>
      </c>
      <c r="EC195" s="56" t="s">
        <v>55</v>
      </c>
      <c r="ED195" s="56">
        <v>19192</v>
      </c>
      <c r="EE195" s="56">
        <v>97</v>
      </c>
      <c r="EF195" s="56">
        <v>570998</v>
      </c>
      <c r="EG195" s="56" t="s">
        <v>558</v>
      </c>
      <c r="EH195" s="56" t="s">
        <v>558</v>
      </c>
      <c r="EI195" s="56">
        <v>15</v>
      </c>
      <c r="EJ195" s="56">
        <v>465981</v>
      </c>
      <c r="EK195" s="56">
        <v>0</v>
      </c>
      <c r="EL195" s="56">
        <v>180</v>
      </c>
      <c r="EM195" s="56">
        <v>1301402</v>
      </c>
      <c r="EN195" s="56">
        <v>28833</v>
      </c>
      <c r="EO195" s="56">
        <v>166</v>
      </c>
      <c r="EP195" s="56">
        <v>109763</v>
      </c>
      <c r="EQ195" s="56">
        <v>61143</v>
      </c>
      <c r="ER195" s="56">
        <v>35511</v>
      </c>
      <c r="ES195" s="56">
        <v>2992</v>
      </c>
      <c r="ET195" s="56">
        <v>9125</v>
      </c>
      <c r="EU195" s="56">
        <v>11878</v>
      </c>
      <c r="EV195" s="56">
        <v>0</v>
      </c>
      <c r="EW195" s="56">
        <v>7200</v>
      </c>
      <c r="EX195" s="56">
        <v>14644</v>
      </c>
      <c r="EY195" s="56">
        <v>4530</v>
      </c>
      <c r="EZ195" s="56">
        <v>4526</v>
      </c>
      <c r="FA195" s="56">
        <v>7740</v>
      </c>
      <c r="FB195" s="56">
        <v>0</v>
      </c>
      <c r="FC195" s="56">
        <v>0</v>
      </c>
      <c r="FD195" s="56">
        <v>0</v>
      </c>
      <c r="FE195" s="56">
        <v>0</v>
      </c>
      <c r="FF195" s="56">
        <v>0</v>
      </c>
      <c r="FG195" s="56">
        <v>269218</v>
      </c>
      <c r="FH195" s="56">
        <v>76917</v>
      </c>
      <c r="FI195" s="56">
        <v>161737</v>
      </c>
      <c r="FJ195" s="56">
        <v>0</v>
      </c>
      <c r="FK195" s="56">
        <v>47819</v>
      </c>
      <c r="FL195" s="56">
        <v>0</v>
      </c>
      <c r="FM195" s="56">
        <v>1885926</v>
      </c>
      <c r="FN195" s="56">
        <v>3506</v>
      </c>
      <c r="FO195" s="56">
        <v>0</v>
      </c>
      <c r="FP195" s="56">
        <v>2493</v>
      </c>
      <c r="FQ195" s="56">
        <v>7707</v>
      </c>
      <c r="FR195" s="56">
        <v>14169</v>
      </c>
      <c r="FS195" s="56">
        <v>13703</v>
      </c>
      <c r="FT195" s="56">
        <v>0</v>
      </c>
      <c r="FU195" s="56">
        <v>32894</v>
      </c>
      <c r="FV195" s="56">
        <v>0</v>
      </c>
      <c r="FW195" s="56">
        <v>74472</v>
      </c>
      <c r="FX195" s="56">
        <v>1811454</v>
      </c>
      <c r="FY195" s="56" t="s">
        <v>558</v>
      </c>
      <c r="FZ195" s="56">
        <v>1122479</v>
      </c>
      <c r="GA195" s="56">
        <v>65046</v>
      </c>
      <c r="GB195" s="56">
        <v>275122</v>
      </c>
      <c r="GC195" s="56">
        <v>256237</v>
      </c>
      <c r="GD195" s="56">
        <v>1718884</v>
      </c>
      <c r="GE195" s="56">
        <v>96465</v>
      </c>
      <c r="GF195" s="56">
        <v>1622419</v>
      </c>
      <c r="GG195" s="56" t="s">
        <v>558</v>
      </c>
      <c r="GH195" s="56" t="s">
        <v>558</v>
      </c>
      <c r="GI195" s="56" t="s">
        <v>558</v>
      </c>
      <c r="GJ195" s="56" t="s">
        <v>558</v>
      </c>
      <c r="GK195" s="56" t="s">
        <v>558</v>
      </c>
      <c r="GL195" s="56" t="s">
        <v>558</v>
      </c>
      <c r="GM195" s="56" t="s">
        <v>558</v>
      </c>
      <c r="GN195" s="56" t="s">
        <v>558</v>
      </c>
      <c r="GO195" s="56" t="s">
        <v>558</v>
      </c>
      <c r="GP195" s="56" t="s">
        <v>558</v>
      </c>
      <c r="GQ195" s="56" t="s">
        <v>558</v>
      </c>
      <c r="GR195" s="56" t="s">
        <v>558</v>
      </c>
      <c r="GS195" s="56" t="s">
        <v>558</v>
      </c>
      <c r="GT195" s="56" t="s">
        <v>558</v>
      </c>
      <c r="GU195" s="56" t="s">
        <v>558</v>
      </c>
      <c r="GV195" s="56" t="s">
        <v>7658</v>
      </c>
      <c r="GW195" s="56">
        <v>21</v>
      </c>
      <c r="GX195" s="56">
        <v>0</v>
      </c>
      <c r="GY195" s="56">
        <v>21</v>
      </c>
      <c r="GZ195" s="56">
        <v>0</v>
      </c>
      <c r="HA195" s="56">
        <v>0</v>
      </c>
      <c r="HB195" s="56">
        <v>0</v>
      </c>
      <c r="HD195" s="56">
        <f t="shared" si="6"/>
        <v>26055</v>
      </c>
      <c r="HE195" s="56">
        <f t="shared" si="7"/>
        <v>855</v>
      </c>
      <c r="HF195" s="56">
        <f t="shared" si="8"/>
        <v>21294</v>
      </c>
    </row>
    <row r="196" spans="1:214" ht="12.75" customHeight="1" x14ac:dyDescent="0.3">
      <c r="A196" s="56" t="s">
        <v>533</v>
      </c>
      <c r="B196" s="56">
        <v>2</v>
      </c>
      <c r="C196" s="56" t="s">
        <v>534</v>
      </c>
      <c r="D196" s="56" t="s">
        <v>6927</v>
      </c>
      <c r="E196" s="56" t="s">
        <v>6928</v>
      </c>
      <c r="F196" s="56" t="s">
        <v>907</v>
      </c>
      <c r="G196" s="56">
        <v>20</v>
      </c>
      <c r="H196" s="56">
        <v>0</v>
      </c>
      <c r="I196" s="56" t="s">
        <v>6841</v>
      </c>
      <c r="J196" s="56" t="s">
        <v>39</v>
      </c>
      <c r="L196" s="56" t="s">
        <v>211</v>
      </c>
      <c r="M196" s="56">
        <v>0</v>
      </c>
      <c r="N196" s="56">
        <v>5</v>
      </c>
      <c r="O196" s="56">
        <v>1</v>
      </c>
      <c r="P196" s="56">
        <v>0</v>
      </c>
      <c r="Q196" s="56">
        <v>1</v>
      </c>
      <c r="R196" s="56">
        <v>9</v>
      </c>
      <c r="S196" s="56">
        <v>3</v>
      </c>
      <c r="T196" s="56">
        <v>0</v>
      </c>
      <c r="U196" s="56">
        <v>0</v>
      </c>
      <c r="V196" s="56">
        <v>0</v>
      </c>
      <c r="W196" s="56">
        <v>0</v>
      </c>
      <c r="X196" s="56">
        <v>4</v>
      </c>
      <c r="Y196" s="56">
        <v>0</v>
      </c>
      <c r="Z196" s="56">
        <v>0</v>
      </c>
      <c r="AA196" s="56">
        <v>23</v>
      </c>
      <c r="AB196" s="56">
        <v>0</v>
      </c>
      <c r="AC196" s="56">
        <v>0</v>
      </c>
      <c r="AD196" s="56">
        <v>0</v>
      </c>
      <c r="AE196" s="56">
        <v>0</v>
      </c>
      <c r="AF196" s="56">
        <v>0</v>
      </c>
      <c r="AG196" s="56">
        <v>0</v>
      </c>
      <c r="AH196" s="56">
        <v>0</v>
      </c>
      <c r="AI196" s="56">
        <v>0</v>
      </c>
      <c r="AJ196" s="56">
        <v>0</v>
      </c>
      <c r="AK196" s="56">
        <v>0</v>
      </c>
      <c r="AL196" s="56">
        <v>0</v>
      </c>
      <c r="AM196" s="56">
        <v>0</v>
      </c>
      <c r="AN196" s="56">
        <v>0</v>
      </c>
      <c r="AO196" s="56">
        <v>0</v>
      </c>
      <c r="AP196" s="56">
        <v>0</v>
      </c>
      <c r="AQ196" s="56">
        <v>0</v>
      </c>
      <c r="AR196" s="56">
        <v>5</v>
      </c>
      <c r="AS196" s="56">
        <v>1</v>
      </c>
      <c r="AT196" s="56">
        <v>0</v>
      </c>
      <c r="AU196" s="56">
        <v>1</v>
      </c>
      <c r="AV196" s="56">
        <v>9</v>
      </c>
      <c r="AW196" s="56">
        <v>3</v>
      </c>
      <c r="AX196" s="56">
        <v>0</v>
      </c>
      <c r="AY196" s="56">
        <v>0</v>
      </c>
      <c r="AZ196" s="56">
        <v>0</v>
      </c>
      <c r="BA196" s="56">
        <v>0</v>
      </c>
      <c r="BB196" s="56">
        <v>4</v>
      </c>
      <c r="BC196" s="56">
        <v>0</v>
      </c>
      <c r="BD196" s="56">
        <v>0</v>
      </c>
      <c r="BE196" s="56">
        <v>23</v>
      </c>
      <c r="BF196" s="56">
        <v>1</v>
      </c>
      <c r="BG196" s="56">
        <v>0</v>
      </c>
      <c r="BH196" s="56">
        <v>0</v>
      </c>
      <c r="BI196" s="56">
        <v>0</v>
      </c>
      <c r="BJ196" s="56" t="s">
        <v>2542</v>
      </c>
      <c r="BK196" s="56">
        <v>79529</v>
      </c>
      <c r="BL196" s="56" t="s">
        <v>2549</v>
      </c>
      <c r="BM196" s="56">
        <v>341856</v>
      </c>
      <c r="BN196" s="56">
        <v>182</v>
      </c>
      <c r="BO196" s="56">
        <v>440778</v>
      </c>
      <c r="BP196" s="56" t="s">
        <v>558</v>
      </c>
      <c r="BQ196" s="56">
        <v>16</v>
      </c>
      <c r="BR196" s="56" t="s">
        <v>558</v>
      </c>
      <c r="BS196" s="56">
        <v>419849</v>
      </c>
      <c r="BT196" s="56">
        <v>3257</v>
      </c>
      <c r="BU196" s="56">
        <v>160367</v>
      </c>
      <c r="BV196" s="56">
        <v>74436</v>
      </c>
      <c r="BW196" s="56">
        <v>87382</v>
      </c>
      <c r="BX196" s="56">
        <v>32629</v>
      </c>
      <c r="BY196" s="56">
        <v>354814</v>
      </c>
      <c r="BZ196" s="56">
        <v>15537</v>
      </c>
      <c r="CA196" s="56">
        <v>373608</v>
      </c>
      <c r="CB196" s="56">
        <v>67</v>
      </c>
      <c r="CC196" s="56">
        <v>16386</v>
      </c>
      <c r="CD196" s="56">
        <v>4406</v>
      </c>
      <c r="CE196" s="56">
        <v>8456</v>
      </c>
      <c r="CF196" s="56">
        <v>1798</v>
      </c>
      <c r="CG196" s="56">
        <v>31046</v>
      </c>
      <c r="CH196" s="56">
        <v>31113</v>
      </c>
      <c r="CI196" s="56">
        <v>28</v>
      </c>
      <c r="CJ196" s="56">
        <v>12970</v>
      </c>
      <c r="CK196" s="56">
        <v>823</v>
      </c>
      <c r="CL196" s="56">
        <v>26702</v>
      </c>
      <c r="CM196" s="56">
        <v>40495</v>
      </c>
      <c r="CN196" s="56">
        <v>28</v>
      </c>
      <c r="CO196" s="56">
        <v>40551</v>
      </c>
      <c r="CP196" s="56">
        <v>0</v>
      </c>
      <c r="CQ196" s="56">
        <v>642</v>
      </c>
      <c r="CR196" s="56">
        <v>0</v>
      </c>
      <c r="CS196" s="56">
        <v>0</v>
      </c>
      <c r="CT196" s="56">
        <v>642</v>
      </c>
      <c r="CU196" s="56">
        <v>642</v>
      </c>
      <c r="CV196" s="56">
        <v>4152</v>
      </c>
      <c r="CW196" s="56">
        <v>1709</v>
      </c>
      <c r="CX196" s="56">
        <v>1134</v>
      </c>
      <c r="CY196" s="56">
        <v>0</v>
      </c>
      <c r="CZ196" s="56">
        <v>0</v>
      </c>
      <c r="DA196" s="56">
        <v>0</v>
      </c>
      <c r="DB196" s="56">
        <v>15</v>
      </c>
      <c r="DC196" s="56">
        <v>107.5</v>
      </c>
      <c r="DD196" s="56">
        <v>122.5</v>
      </c>
      <c r="DE196" s="56">
        <v>0</v>
      </c>
      <c r="DF196" s="56">
        <v>0</v>
      </c>
      <c r="DG196" s="56">
        <v>360737</v>
      </c>
      <c r="DH196" s="56">
        <v>92542</v>
      </c>
      <c r="DI196" s="56">
        <v>164017</v>
      </c>
      <c r="DJ196" s="56">
        <v>26672</v>
      </c>
      <c r="DK196" s="56">
        <v>643968</v>
      </c>
      <c r="DL196" s="56">
        <v>21411</v>
      </c>
      <c r="DM196" s="56">
        <v>463</v>
      </c>
      <c r="DN196" s="56">
        <v>20740</v>
      </c>
      <c r="DO196" s="56">
        <v>42614</v>
      </c>
      <c r="DP196" s="56">
        <v>14947</v>
      </c>
      <c r="DQ196" s="56">
        <v>10352</v>
      </c>
      <c r="DR196" s="56">
        <v>10607</v>
      </c>
      <c r="DS196" s="56">
        <v>0</v>
      </c>
      <c r="DT196" s="56">
        <v>0</v>
      </c>
      <c r="DU196" s="56">
        <v>0</v>
      </c>
      <c r="DV196" s="56">
        <v>36677</v>
      </c>
      <c r="DW196" s="56">
        <v>14634</v>
      </c>
      <c r="DX196" s="56">
        <v>55.36</v>
      </c>
      <c r="DY196" s="56">
        <v>65.25</v>
      </c>
      <c r="DZ196" s="56">
        <v>71.760000000000005</v>
      </c>
      <c r="EA196" s="56" t="s">
        <v>558</v>
      </c>
      <c r="EB196" s="56" t="s">
        <v>558</v>
      </c>
      <c r="EC196" s="56" t="s">
        <v>558</v>
      </c>
      <c r="ED196" s="56">
        <v>43370</v>
      </c>
      <c r="EE196" s="56">
        <v>213</v>
      </c>
      <c r="EF196" s="56">
        <v>1289458</v>
      </c>
      <c r="EG196" s="56" t="s">
        <v>558</v>
      </c>
      <c r="EH196" s="56" t="s">
        <v>558</v>
      </c>
      <c r="EI196" s="56">
        <v>18</v>
      </c>
      <c r="EJ196" s="56">
        <v>48859</v>
      </c>
      <c r="EK196" s="56">
        <v>0</v>
      </c>
      <c r="EL196" s="56">
        <v>0</v>
      </c>
      <c r="EM196" s="56">
        <v>3636356</v>
      </c>
      <c r="EN196" s="56">
        <v>613601</v>
      </c>
      <c r="EO196" s="56">
        <v>6506</v>
      </c>
      <c r="EP196" s="56">
        <v>109634</v>
      </c>
      <c r="EQ196" s="56">
        <v>29797</v>
      </c>
      <c r="ER196" s="56">
        <v>37995</v>
      </c>
      <c r="ES196" s="56">
        <v>11601</v>
      </c>
      <c r="ET196" s="56">
        <v>12986</v>
      </c>
      <c r="EU196" s="56">
        <v>25107</v>
      </c>
      <c r="EV196" s="56">
        <v>0</v>
      </c>
      <c r="EW196" s="56">
        <v>-14</v>
      </c>
      <c r="EX196" s="56">
        <v>4351</v>
      </c>
      <c r="EY196" s="56">
        <v>5247</v>
      </c>
      <c r="EZ196" s="56">
        <v>5555</v>
      </c>
      <c r="FA196" s="56">
        <v>0</v>
      </c>
      <c r="FB196" s="56">
        <v>0</v>
      </c>
      <c r="FC196" s="56">
        <v>0</v>
      </c>
      <c r="FD196" s="56">
        <v>39965</v>
      </c>
      <c r="FE196" s="56">
        <v>0</v>
      </c>
      <c r="FF196" s="56">
        <v>0</v>
      </c>
      <c r="FG196" s="56">
        <v>288730</v>
      </c>
      <c r="FH196" s="56">
        <v>47401</v>
      </c>
      <c r="FI196" s="56">
        <v>577087</v>
      </c>
      <c r="FJ196" s="56">
        <v>107209</v>
      </c>
      <c r="FK196" s="56">
        <v>0</v>
      </c>
      <c r="FL196" s="56">
        <v>1160021</v>
      </c>
      <c r="FM196" s="56">
        <v>6430405</v>
      </c>
      <c r="FN196" s="56">
        <v>27680</v>
      </c>
      <c r="FO196" s="56">
        <v>118</v>
      </c>
      <c r="FP196" s="56">
        <v>12227</v>
      </c>
      <c r="FQ196" s="56">
        <v>11547</v>
      </c>
      <c r="FR196" s="56">
        <v>49706</v>
      </c>
      <c r="FS196" s="56">
        <v>1100</v>
      </c>
      <c r="FT196" s="56">
        <v>0</v>
      </c>
      <c r="FU196" s="56">
        <v>84984</v>
      </c>
      <c r="FV196" s="56">
        <v>32814</v>
      </c>
      <c r="FW196" s="56">
        <v>220176</v>
      </c>
      <c r="FX196" s="56">
        <v>6210229</v>
      </c>
      <c r="FY196" s="56">
        <v>389657</v>
      </c>
      <c r="FZ196" s="56">
        <v>3646612</v>
      </c>
      <c r="GA196" s="56">
        <v>641049</v>
      </c>
      <c r="GB196" s="56">
        <v>295800</v>
      </c>
      <c r="GC196" s="56">
        <v>738176</v>
      </c>
      <c r="GD196" s="56">
        <v>5321637</v>
      </c>
      <c r="GE196" s="56">
        <v>196062</v>
      </c>
      <c r="GF196" s="56">
        <v>5125575</v>
      </c>
      <c r="GG196" s="56">
        <v>390000</v>
      </c>
      <c r="GH196" s="56">
        <v>0</v>
      </c>
      <c r="GI196" s="56">
        <v>15036</v>
      </c>
      <c r="GJ196" s="56">
        <v>0</v>
      </c>
      <c r="GK196" s="56">
        <v>0</v>
      </c>
      <c r="GL196" s="56">
        <v>0</v>
      </c>
      <c r="GM196" s="56">
        <v>0</v>
      </c>
      <c r="GN196" s="56">
        <v>15036</v>
      </c>
      <c r="GO196" s="56" t="s">
        <v>558</v>
      </c>
      <c r="GP196" s="56" t="s">
        <v>558</v>
      </c>
      <c r="GQ196" s="56" t="s">
        <v>558</v>
      </c>
      <c r="GR196" s="56" t="s">
        <v>558</v>
      </c>
      <c r="GS196" s="56" t="s">
        <v>558</v>
      </c>
      <c r="GT196" s="56" t="s">
        <v>7659</v>
      </c>
      <c r="GU196" s="56" t="s">
        <v>558</v>
      </c>
      <c r="GV196" s="56" t="s">
        <v>7660</v>
      </c>
      <c r="GW196" s="56">
        <v>23</v>
      </c>
      <c r="GX196" s="56">
        <v>0</v>
      </c>
      <c r="GY196" s="56">
        <v>0</v>
      </c>
      <c r="GZ196" s="56">
        <v>0</v>
      </c>
      <c r="HA196" s="56">
        <v>23</v>
      </c>
      <c r="HB196" s="56">
        <v>0</v>
      </c>
      <c r="HD196" s="56">
        <f t="shared" ref="HD196:HD207" si="9">IFERROR(CI196+CJ196+CK196+CL196+CN196,"..")</f>
        <v>40551</v>
      </c>
      <c r="HE196" s="56">
        <f t="shared" ref="HE196:HE207" si="10">IFERROR(CP196+CQ196+CR196+CS196,"..")</f>
        <v>642</v>
      </c>
      <c r="HF196" s="56">
        <f t="shared" ref="HF196:HF207" si="11">IFERROR(DL196+DM196+DN196,"..")</f>
        <v>42614</v>
      </c>
    </row>
    <row r="197" spans="1:214" ht="12.75" customHeight="1" x14ac:dyDescent="0.3">
      <c r="A197" s="56" t="s">
        <v>533</v>
      </c>
      <c r="B197" s="56">
        <v>3</v>
      </c>
      <c r="C197" s="56" t="s">
        <v>534</v>
      </c>
      <c r="D197" s="56" t="s">
        <v>3836</v>
      </c>
      <c r="E197" s="56" t="s">
        <v>981</v>
      </c>
      <c r="F197" s="56" t="s">
        <v>907</v>
      </c>
      <c r="G197" s="56">
        <v>20</v>
      </c>
      <c r="H197" s="56">
        <v>0</v>
      </c>
      <c r="I197" s="56" t="s">
        <v>6841</v>
      </c>
      <c r="J197" s="56" t="s">
        <v>39</v>
      </c>
      <c r="L197" s="56" t="s">
        <v>212</v>
      </c>
      <c r="M197" s="56">
        <v>0</v>
      </c>
      <c r="N197" s="56">
        <v>0</v>
      </c>
      <c r="O197" s="56">
        <v>0</v>
      </c>
      <c r="P197" s="56">
        <v>0</v>
      </c>
      <c r="Q197" s="56">
        <v>2</v>
      </c>
      <c r="R197" s="56">
        <v>3</v>
      </c>
      <c r="S197" s="56">
        <v>2</v>
      </c>
      <c r="T197" s="56">
        <v>1</v>
      </c>
      <c r="U197" s="56">
        <v>0</v>
      </c>
      <c r="V197" s="56">
        <v>2</v>
      </c>
      <c r="W197" s="56">
        <v>3</v>
      </c>
      <c r="X197" s="56">
        <v>3</v>
      </c>
      <c r="Y197" s="56">
        <v>0</v>
      </c>
      <c r="Z197" s="56">
        <v>0</v>
      </c>
      <c r="AA197" s="56">
        <v>16</v>
      </c>
      <c r="AB197" s="56">
        <v>0</v>
      </c>
      <c r="AC197" s="56">
        <v>0</v>
      </c>
      <c r="AD197" s="56">
        <v>0</v>
      </c>
      <c r="AE197" s="56">
        <v>0</v>
      </c>
      <c r="AF197" s="56">
        <v>0</v>
      </c>
      <c r="AG197" s="56">
        <v>0</v>
      </c>
      <c r="AH197" s="56">
        <v>0</v>
      </c>
      <c r="AI197" s="56">
        <v>0</v>
      </c>
      <c r="AJ197" s="56">
        <v>0</v>
      </c>
      <c r="AK197" s="56">
        <v>0</v>
      </c>
      <c r="AL197" s="56">
        <v>0</v>
      </c>
      <c r="AM197" s="56">
        <v>0</v>
      </c>
      <c r="AN197" s="56">
        <v>0</v>
      </c>
      <c r="AO197" s="56">
        <v>0</v>
      </c>
      <c r="AP197" s="56">
        <v>0</v>
      </c>
      <c r="AQ197" s="56">
        <v>0</v>
      </c>
      <c r="AR197" s="56">
        <v>0</v>
      </c>
      <c r="AS197" s="56">
        <v>0</v>
      </c>
      <c r="AT197" s="56">
        <v>0</v>
      </c>
      <c r="AU197" s="56">
        <v>2</v>
      </c>
      <c r="AV197" s="56">
        <v>3</v>
      </c>
      <c r="AW197" s="56">
        <v>2</v>
      </c>
      <c r="AX197" s="56">
        <v>1</v>
      </c>
      <c r="AY197" s="56">
        <v>0</v>
      </c>
      <c r="AZ197" s="56">
        <v>2</v>
      </c>
      <c r="BA197" s="56">
        <v>3</v>
      </c>
      <c r="BB197" s="56">
        <v>3</v>
      </c>
      <c r="BC197" s="56">
        <v>0</v>
      </c>
      <c r="BD197" s="56">
        <v>0</v>
      </c>
      <c r="BE197" s="56">
        <v>16</v>
      </c>
      <c r="BF197" s="56">
        <v>1</v>
      </c>
      <c r="BG197" s="56">
        <v>0</v>
      </c>
      <c r="BH197" s="56">
        <v>1</v>
      </c>
      <c r="BI197" s="56">
        <v>0</v>
      </c>
      <c r="BJ197" s="56" t="s">
        <v>2791</v>
      </c>
      <c r="BK197" s="56">
        <v>163483</v>
      </c>
      <c r="BL197" s="56" t="s">
        <v>2791</v>
      </c>
      <c r="BM197" s="56">
        <v>165746</v>
      </c>
      <c r="BN197" s="56">
        <v>99</v>
      </c>
      <c r="BO197" s="56">
        <v>160060</v>
      </c>
      <c r="BP197" s="56">
        <v>34225</v>
      </c>
      <c r="BQ197" s="56">
        <v>13</v>
      </c>
      <c r="BR197" s="56" t="s">
        <v>558</v>
      </c>
      <c r="BS197" s="56">
        <v>290286</v>
      </c>
      <c r="BT197" s="56">
        <v>11418</v>
      </c>
      <c r="BU197" s="56">
        <v>63521</v>
      </c>
      <c r="BV197" s="56">
        <v>53331</v>
      </c>
      <c r="BW197" s="56">
        <v>61678</v>
      </c>
      <c r="BX197" s="56">
        <v>41672</v>
      </c>
      <c r="BY197" s="56">
        <v>220202</v>
      </c>
      <c r="BZ197" s="56">
        <v>108396</v>
      </c>
      <c r="CA197" s="56">
        <v>340016</v>
      </c>
      <c r="CB197" s="56">
        <v>53</v>
      </c>
      <c r="CC197" s="56">
        <v>8154</v>
      </c>
      <c r="CD197" s="56">
        <v>3857</v>
      </c>
      <c r="CE197" s="56">
        <v>4496</v>
      </c>
      <c r="CF197" s="56">
        <v>2010</v>
      </c>
      <c r="CG197" s="56">
        <v>18517</v>
      </c>
      <c r="CH197" s="56">
        <v>18570</v>
      </c>
      <c r="CI197" s="56">
        <v>12</v>
      </c>
      <c r="CJ197" s="56">
        <v>4446</v>
      </c>
      <c r="CK197" s="56">
        <v>2161</v>
      </c>
      <c r="CL197" s="56">
        <v>239</v>
      </c>
      <c r="CM197" s="56">
        <v>6846</v>
      </c>
      <c r="CN197" s="56">
        <v>930</v>
      </c>
      <c r="CO197" s="56">
        <v>7788</v>
      </c>
      <c r="CP197" s="56">
        <v>0</v>
      </c>
      <c r="CQ197" s="56">
        <v>181</v>
      </c>
      <c r="CR197" s="56">
        <v>52</v>
      </c>
      <c r="CS197" s="56">
        <v>0</v>
      </c>
      <c r="CT197" s="56">
        <v>233</v>
      </c>
      <c r="CU197" s="56">
        <v>233</v>
      </c>
      <c r="CV197" s="56">
        <v>2925</v>
      </c>
      <c r="CW197" s="56">
        <v>30</v>
      </c>
      <c r="CX197" s="56">
        <v>1779</v>
      </c>
      <c r="CY197" s="56">
        <v>0</v>
      </c>
      <c r="CZ197" s="56">
        <v>0</v>
      </c>
      <c r="DA197" s="56">
        <v>0</v>
      </c>
      <c r="DB197" s="56">
        <v>6</v>
      </c>
      <c r="DC197" s="56">
        <v>38</v>
      </c>
      <c r="DD197" s="56">
        <v>44</v>
      </c>
      <c r="DE197" s="56">
        <v>133</v>
      </c>
      <c r="DF197" s="56">
        <v>3617</v>
      </c>
      <c r="DG197" s="56">
        <v>218716</v>
      </c>
      <c r="DH197" s="56">
        <v>80708</v>
      </c>
      <c r="DI197" s="56">
        <v>143361</v>
      </c>
      <c r="DJ197" s="56">
        <v>40297</v>
      </c>
      <c r="DK197" s="56">
        <v>483082</v>
      </c>
      <c r="DL197" s="56">
        <v>11747</v>
      </c>
      <c r="DM197" s="56">
        <v>3039</v>
      </c>
      <c r="DN197" s="56">
        <v>133</v>
      </c>
      <c r="DO197" s="56">
        <v>14919</v>
      </c>
      <c r="DP197" s="56">
        <v>4168</v>
      </c>
      <c r="DQ197" s="56">
        <v>15931</v>
      </c>
      <c r="DR197" s="56">
        <v>7936</v>
      </c>
      <c r="DS197" s="56">
        <v>0</v>
      </c>
      <c r="DT197" s="56">
        <v>0</v>
      </c>
      <c r="DU197" s="56">
        <v>0</v>
      </c>
      <c r="DV197" s="56">
        <v>58261</v>
      </c>
      <c r="DW197" s="56">
        <v>28765</v>
      </c>
      <c r="DX197" s="56">
        <v>70.3</v>
      </c>
      <c r="DY197" s="56">
        <v>77</v>
      </c>
      <c r="DZ197" s="56">
        <v>85</v>
      </c>
      <c r="EA197" s="56">
        <v>27095</v>
      </c>
      <c r="EB197" s="56" t="s">
        <v>558</v>
      </c>
      <c r="EC197" s="56" t="s">
        <v>55</v>
      </c>
      <c r="ED197" s="56">
        <v>18044</v>
      </c>
      <c r="EE197" s="56">
        <v>767</v>
      </c>
      <c r="EF197" s="56">
        <v>600320</v>
      </c>
      <c r="EG197" s="56">
        <v>10853</v>
      </c>
      <c r="EH197" s="56" t="s">
        <v>56</v>
      </c>
      <c r="EI197" s="56">
        <v>7</v>
      </c>
      <c r="EJ197" s="56">
        <v>890023</v>
      </c>
      <c r="EK197" s="56">
        <v>17</v>
      </c>
      <c r="EL197" s="56">
        <v>31</v>
      </c>
      <c r="EM197" s="56">
        <v>1386001</v>
      </c>
      <c r="EN197" s="56">
        <v>280209</v>
      </c>
      <c r="EO197" s="56">
        <v>1647</v>
      </c>
      <c r="EP197" s="56">
        <v>54712</v>
      </c>
      <c r="EQ197" s="56">
        <v>33237</v>
      </c>
      <c r="ER197" s="56">
        <v>21950</v>
      </c>
      <c r="ES197" s="56">
        <v>12267</v>
      </c>
      <c r="ET197" s="56">
        <v>16497</v>
      </c>
      <c r="EU197" s="56">
        <v>5301</v>
      </c>
      <c r="EV197" s="56">
        <v>1437</v>
      </c>
      <c r="EW197" s="56">
        <v>0</v>
      </c>
      <c r="EX197" s="56">
        <v>5027</v>
      </c>
      <c r="EY197" s="56">
        <v>7779.58</v>
      </c>
      <c r="EZ197" s="56">
        <v>4185</v>
      </c>
      <c r="FA197" s="56">
        <v>0</v>
      </c>
      <c r="FB197" s="56">
        <v>0</v>
      </c>
      <c r="FC197" s="56">
        <v>0</v>
      </c>
      <c r="FD197" s="56">
        <v>0</v>
      </c>
      <c r="FE197" s="56">
        <v>9816</v>
      </c>
      <c r="FF197" s="56">
        <v>0</v>
      </c>
      <c r="FG197" s="56">
        <v>173855.58</v>
      </c>
      <c r="FH197" s="56">
        <v>33350</v>
      </c>
      <c r="FI197" s="56">
        <v>94222</v>
      </c>
      <c r="FJ197" s="56">
        <v>90182</v>
      </c>
      <c r="FK197" s="56">
        <v>0</v>
      </c>
      <c r="FL197" s="56">
        <v>345952</v>
      </c>
      <c r="FM197" s="56">
        <v>2403771.58</v>
      </c>
      <c r="FN197" s="56">
        <v>2375</v>
      </c>
      <c r="FO197" s="56">
        <v>14971</v>
      </c>
      <c r="FP197" s="56">
        <v>26984.84</v>
      </c>
      <c r="FQ197" s="56">
        <v>374</v>
      </c>
      <c r="FR197" s="56">
        <v>0</v>
      </c>
      <c r="FS197" s="56">
        <v>84000</v>
      </c>
      <c r="FT197" s="56">
        <v>0</v>
      </c>
      <c r="FU197" s="56">
        <v>24707.82</v>
      </c>
      <c r="FV197" s="56">
        <v>16361</v>
      </c>
      <c r="FW197" s="56">
        <v>169773.66</v>
      </c>
      <c r="FX197" s="56">
        <v>2233997.92</v>
      </c>
      <c r="FY197" s="56">
        <v>0</v>
      </c>
      <c r="FZ197" s="56">
        <v>1339280</v>
      </c>
      <c r="GA197" s="56">
        <v>274219</v>
      </c>
      <c r="GB197" s="56">
        <v>182509</v>
      </c>
      <c r="GC197" s="56">
        <v>579752</v>
      </c>
      <c r="GD197" s="56">
        <v>2375760</v>
      </c>
      <c r="GE197" s="56">
        <v>133400</v>
      </c>
      <c r="GF197" s="56">
        <v>2242360</v>
      </c>
      <c r="GG197" s="56">
        <v>0</v>
      </c>
      <c r="GH197" s="56">
        <v>0</v>
      </c>
      <c r="GI197" s="56">
        <v>0</v>
      </c>
      <c r="GJ197" s="56">
        <v>0</v>
      </c>
      <c r="GK197" s="56">
        <v>0</v>
      </c>
      <c r="GL197" s="56">
        <v>0</v>
      </c>
      <c r="GM197" s="56">
        <v>0</v>
      </c>
      <c r="GN197" s="56">
        <v>0</v>
      </c>
      <c r="GO197" s="56" t="s">
        <v>7661</v>
      </c>
      <c r="GP197" s="56">
        <v>0</v>
      </c>
      <c r="GQ197" s="56">
        <v>0</v>
      </c>
      <c r="GR197" s="56" t="s">
        <v>7662</v>
      </c>
      <c r="GS197" s="56">
        <v>0</v>
      </c>
      <c r="GT197" s="56">
        <v>0</v>
      </c>
      <c r="GU197" s="56" t="s">
        <v>7663</v>
      </c>
      <c r="GV197" s="56" t="s">
        <v>7664</v>
      </c>
      <c r="GW197" s="56">
        <v>16</v>
      </c>
      <c r="GX197" s="56">
        <v>0</v>
      </c>
      <c r="GY197" s="56">
        <v>0</v>
      </c>
      <c r="GZ197" s="56">
        <v>0</v>
      </c>
      <c r="HA197" s="56">
        <v>16</v>
      </c>
      <c r="HB197" s="56">
        <v>0</v>
      </c>
      <c r="HD197" s="56">
        <f t="shared" si="9"/>
        <v>7788</v>
      </c>
      <c r="HE197" s="56">
        <f t="shared" si="10"/>
        <v>233</v>
      </c>
      <c r="HF197" s="56">
        <f t="shared" si="11"/>
        <v>14919</v>
      </c>
    </row>
    <row r="198" spans="1:214" ht="12.75" customHeight="1" x14ac:dyDescent="0.3">
      <c r="A198" s="56" t="s">
        <v>533</v>
      </c>
      <c r="B198" s="56">
        <v>4</v>
      </c>
      <c r="C198" s="56" t="s">
        <v>534</v>
      </c>
      <c r="D198" s="56" t="s">
        <v>3837</v>
      </c>
      <c r="E198" s="56" t="s">
        <v>982</v>
      </c>
      <c r="F198" s="56" t="s">
        <v>907</v>
      </c>
      <c r="G198" s="56">
        <v>20</v>
      </c>
      <c r="H198" s="56">
        <v>0</v>
      </c>
      <c r="I198" s="56" t="s">
        <v>6841</v>
      </c>
      <c r="J198" s="56" t="s">
        <v>39</v>
      </c>
      <c r="L198" s="56" t="s">
        <v>213</v>
      </c>
      <c r="M198" s="56">
        <v>0</v>
      </c>
      <c r="N198" s="56">
        <v>0</v>
      </c>
      <c r="O198" s="56">
        <v>5</v>
      </c>
      <c r="P198" s="56">
        <v>1</v>
      </c>
      <c r="Q198" s="56">
        <v>2</v>
      </c>
      <c r="R198" s="56">
        <v>1</v>
      </c>
      <c r="S198" s="56">
        <v>0</v>
      </c>
      <c r="T198" s="56">
        <v>2</v>
      </c>
      <c r="U198" s="56">
        <v>1</v>
      </c>
      <c r="V198" s="56">
        <v>0</v>
      </c>
      <c r="W198" s="56">
        <v>0</v>
      </c>
      <c r="X198" s="56">
        <v>0</v>
      </c>
      <c r="Y198" s="56">
        <v>0</v>
      </c>
      <c r="Z198" s="56">
        <v>0</v>
      </c>
      <c r="AA198" s="56">
        <v>12</v>
      </c>
      <c r="AB198" s="56">
        <v>0</v>
      </c>
      <c r="AC198" s="56">
        <v>0</v>
      </c>
      <c r="AD198" s="56">
        <v>0</v>
      </c>
      <c r="AE198" s="56">
        <v>0</v>
      </c>
      <c r="AF198" s="56">
        <v>0</v>
      </c>
      <c r="AG198" s="56">
        <v>0</v>
      </c>
      <c r="AH198" s="56">
        <v>0</v>
      </c>
      <c r="AI198" s="56">
        <v>0</v>
      </c>
      <c r="AJ198" s="56">
        <v>0</v>
      </c>
      <c r="AK198" s="56">
        <v>0</v>
      </c>
      <c r="AL198" s="56">
        <v>0</v>
      </c>
      <c r="AM198" s="56">
        <v>0</v>
      </c>
      <c r="AN198" s="56">
        <v>0</v>
      </c>
      <c r="AO198" s="56">
        <v>0</v>
      </c>
      <c r="AP198" s="56">
        <v>0</v>
      </c>
      <c r="AQ198" s="56">
        <v>0</v>
      </c>
      <c r="AR198" s="56">
        <v>0</v>
      </c>
      <c r="AS198" s="56">
        <v>5</v>
      </c>
      <c r="AT198" s="56">
        <v>1</v>
      </c>
      <c r="AU198" s="56">
        <v>2</v>
      </c>
      <c r="AV198" s="56">
        <v>1</v>
      </c>
      <c r="AW198" s="56">
        <v>0</v>
      </c>
      <c r="AX198" s="56">
        <v>2</v>
      </c>
      <c r="AY198" s="56">
        <v>1</v>
      </c>
      <c r="AZ198" s="56">
        <v>0</v>
      </c>
      <c r="BA198" s="56">
        <v>0</v>
      </c>
      <c r="BB198" s="56">
        <v>0</v>
      </c>
      <c r="BC198" s="56">
        <v>0</v>
      </c>
      <c r="BD198" s="56">
        <v>0</v>
      </c>
      <c r="BE198" s="56">
        <v>12</v>
      </c>
      <c r="BF198" s="56">
        <v>1</v>
      </c>
      <c r="BG198" s="56">
        <v>0</v>
      </c>
      <c r="BH198" s="56">
        <v>1</v>
      </c>
      <c r="BI198" s="56">
        <v>0</v>
      </c>
      <c r="BJ198" s="56" t="s">
        <v>3659</v>
      </c>
      <c r="BK198" s="56">
        <v>64387</v>
      </c>
      <c r="BL198" s="56" t="s">
        <v>3659</v>
      </c>
      <c r="BM198" s="56">
        <v>89154</v>
      </c>
      <c r="BN198" s="56">
        <v>101</v>
      </c>
      <c r="BO198" s="56">
        <v>225266</v>
      </c>
      <c r="BP198" s="56">
        <v>45341</v>
      </c>
      <c r="BQ198" s="56">
        <v>12</v>
      </c>
      <c r="BR198" s="56" t="s">
        <v>558</v>
      </c>
      <c r="BS198" s="56">
        <v>228570</v>
      </c>
      <c r="BT198" s="56">
        <v>16714</v>
      </c>
      <c r="BU198" s="56">
        <v>60380</v>
      </c>
      <c r="BV198" s="56">
        <v>53606</v>
      </c>
      <c r="BW198" s="56">
        <v>60642</v>
      </c>
      <c r="BX198" s="56">
        <v>17284</v>
      </c>
      <c r="BY198" s="56">
        <v>191912</v>
      </c>
      <c r="BZ198" s="56">
        <v>7468</v>
      </c>
      <c r="CA198" s="56">
        <v>216094</v>
      </c>
      <c r="CB198" s="56">
        <v>4747</v>
      </c>
      <c r="CC198" s="56">
        <v>12279</v>
      </c>
      <c r="CD198" s="56">
        <v>3393</v>
      </c>
      <c r="CE198" s="56">
        <v>8049</v>
      </c>
      <c r="CF198" s="56">
        <v>856</v>
      </c>
      <c r="CG198" s="56">
        <v>24577</v>
      </c>
      <c r="CH198" s="56">
        <v>29324</v>
      </c>
      <c r="CI198" s="56">
        <v>0</v>
      </c>
      <c r="CJ198" s="56">
        <v>3874</v>
      </c>
      <c r="CK198" s="56">
        <v>710</v>
      </c>
      <c r="CL198" s="56">
        <v>7890</v>
      </c>
      <c r="CM198" s="56">
        <v>12474</v>
      </c>
      <c r="CN198" s="56">
        <v>17</v>
      </c>
      <c r="CO198" s="56">
        <v>12491</v>
      </c>
      <c r="CP198" s="56">
        <v>0</v>
      </c>
      <c r="CQ198" s="56">
        <v>823</v>
      </c>
      <c r="CR198" s="56">
        <v>385</v>
      </c>
      <c r="CS198" s="56">
        <v>265</v>
      </c>
      <c r="CT198" s="56">
        <v>1473</v>
      </c>
      <c r="CU198" s="56">
        <v>1473</v>
      </c>
      <c r="CV198" s="56">
        <v>5014</v>
      </c>
      <c r="CW198" s="56">
        <v>55</v>
      </c>
      <c r="CX198" s="56">
        <v>902</v>
      </c>
      <c r="CY198" s="56">
        <v>0</v>
      </c>
      <c r="CZ198" s="56">
        <v>0</v>
      </c>
      <c r="DA198" s="56">
        <v>0</v>
      </c>
      <c r="DB198" s="56">
        <v>7</v>
      </c>
      <c r="DC198" s="56">
        <v>57.93</v>
      </c>
      <c r="DD198" s="56">
        <v>64.930000000000007</v>
      </c>
      <c r="DE198" s="56">
        <v>38</v>
      </c>
      <c r="DF198" s="56">
        <v>2432</v>
      </c>
      <c r="DG198" s="56">
        <v>208733</v>
      </c>
      <c r="DH198" s="56">
        <v>32179</v>
      </c>
      <c r="DI198" s="56">
        <v>80489</v>
      </c>
      <c r="DJ198" s="56">
        <v>11473</v>
      </c>
      <c r="DK198" s="56">
        <v>332874</v>
      </c>
      <c r="DL198" s="56">
        <v>9245</v>
      </c>
      <c r="DM198" s="56">
        <v>535</v>
      </c>
      <c r="DN198" s="56">
        <v>7896</v>
      </c>
      <c r="DO198" s="56">
        <v>17676</v>
      </c>
      <c r="DP198" s="56">
        <v>18984</v>
      </c>
      <c r="DQ198" s="56">
        <v>7898</v>
      </c>
      <c r="DR198" s="56">
        <v>6398</v>
      </c>
      <c r="DS198" s="56">
        <v>0</v>
      </c>
      <c r="DT198" s="56">
        <v>0</v>
      </c>
      <c r="DU198" s="56">
        <v>0</v>
      </c>
      <c r="DV198" s="56">
        <v>20369</v>
      </c>
      <c r="DW198" s="56">
        <v>9757</v>
      </c>
      <c r="DX198" s="56">
        <v>52</v>
      </c>
      <c r="DY198" s="56">
        <v>62</v>
      </c>
      <c r="DZ198" s="56">
        <v>71</v>
      </c>
      <c r="EA198" s="56">
        <v>49367</v>
      </c>
      <c r="EB198" s="56">
        <v>297</v>
      </c>
      <c r="EC198" s="56" t="s">
        <v>56</v>
      </c>
      <c r="ED198" s="56">
        <v>33425</v>
      </c>
      <c r="EE198" s="56">
        <v>154</v>
      </c>
      <c r="EF198" s="56">
        <v>418906</v>
      </c>
      <c r="EG198" s="56">
        <v>0</v>
      </c>
      <c r="EH198" s="56" t="s">
        <v>56</v>
      </c>
      <c r="EI198" s="56">
        <v>4</v>
      </c>
      <c r="EJ198" s="56">
        <v>115707</v>
      </c>
      <c r="EK198" s="56">
        <v>6</v>
      </c>
      <c r="EL198" s="56">
        <v>68</v>
      </c>
      <c r="EM198" s="56" t="s">
        <v>558</v>
      </c>
      <c r="EN198" s="56" t="s">
        <v>558</v>
      </c>
      <c r="EO198" s="56" t="s">
        <v>558</v>
      </c>
      <c r="EP198" s="56" t="s">
        <v>558</v>
      </c>
      <c r="EQ198" s="56" t="s">
        <v>558</v>
      </c>
      <c r="ER198" s="56" t="s">
        <v>558</v>
      </c>
      <c r="ES198" s="56" t="s">
        <v>558</v>
      </c>
      <c r="ET198" s="56" t="s">
        <v>558</v>
      </c>
      <c r="EU198" s="56" t="s">
        <v>558</v>
      </c>
      <c r="EV198" s="56" t="s">
        <v>558</v>
      </c>
      <c r="EW198" s="56" t="s">
        <v>558</v>
      </c>
      <c r="EX198" s="56" t="s">
        <v>558</v>
      </c>
      <c r="EY198" s="56" t="s">
        <v>558</v>
      </c>
      <c r="EZ198" s="56" t="s">
        <v>558</v>
      </c>
      <c r="FA198" s="56" t="s">
        <v>558</v>
      </c>
      <c r="FB198" s="56" t="s">
        <v>558</v>
      </c>
      <c r="FC198" s="56" t="s">
        <v>558</v>
      </c>
      <c r="FD198" s="56" t="s">
        <v>558</v>
      </c>
      <c r="FE198" s="56" t="s">
        <v>558</v>
      </c>
      <c r="FF198" s="56" t="s">
        <v>558</v>
      </c>
      <c r="FG198" s="56" t="s">
        <v>558</v>
      </c>
      <c r="FH198" s="56" t="s">
        <v>558</v>
      </c>
      <c r="FI198" s="56" t="s">
        <v>558</v>
      </c>
      <c r="FJ198" s="56" t="s">
        <v>558</v>
      </c>
      <c r="FK198" s="56" t="s">
        <v>558</v>
      </c>
      <c r="FL198" s="56" t="s">
        <v>558</v>
      </c>
      <c r="FM198" s="56" t="s">
        <v>558</v>
      </c>
      <c r="FN198" s="56" t="s">
        <v>558</v>
      </c>
      <c r="FO198" s="56" t="s">
        <v>558</v>
      </c>
      <c r="FP198" s="56" t="s">
        <v>558</v>
      </c>
      <c r="FQ198" s="56" t="s">
        <v>558</v>
      </c>
      <c r="FR198" s="56" t="s">
        <v>558</v>
      </c>
      <c r="FS198" s="56" t="s">
        <v>558</v>
      </c>
      <c r="FT198" s="56" t="s">
        <v>558</v>
      </c>
      <c r="FU198" s="56" t="s">
        <v>558</v>
      </c>
      <c r="FV198" s="56" t="s">
        <v>558</v>
      </c>
      <c r="FW198" s="56" t="s">
        <v>558</v>
      </c>
      <c r="FX198" s="56" t="s">
        <v>558</v>
      </c>
      <c r="FY198" s="56" t="s">
        <v>558</v>
      </c>
      <c r="FZ198" s="56" t="s">
        <v>558</v>
      </c>
      <c r="GA198" s="56" t="s">
        <v>558</v>
      </c>
      <c r="GB198" s="56" t="s">
        <v>558</v>
      </c>
      <c r="GC198" s="56" t="s">
        <v>558</v>
      </c>
      <c r="GD198" s="56" t="s">
        <v>558</v>
      </c>
      <c r="GE198" s="56" t="s">
        <v>558</v>
      </c>
      <c r="GF198" s="56" t="s">
        <v>558</v>
      </c>
      <c r="GG198" s="56" t="s">
        <v>558</v>
      </c>
      <c r="GH198" s="56" t="s">
        <v>558</v>
      </c>
      <c r="GI198" s="56" t="s">
        <v>558</v>
      </c>
      <c r="GJ198" s="56" t="s">
        <v>558</v>
      </c>
      <c r="GK198" s="56" t="s">
        <v>558</v>
      </c>
      <c r="GL198" s="56" t="s">
        <v>558</v>
      </c>
      <c r="GM198" s="56" t="s">
        <v>558</v>
      </c>
      <c r="GN198" s="56" t="s">
        <v>558</v>
      </c>
      <c r="GO198" s="56">
        <v>0</v>
      </c>
      <c r="GP198" s="56" t="s">
        <v>3601</v>
      </c>
      <c r="GQ198" s="56">
        <v>0</v>
      </c>
      <c r="GR198" s="56" t="s">
        <v>558</v>
      </c>
      <c r="GS198" s="56" t="s">
        <v>558</v>
      </c>
      <c r="GT198" s="56" t="s">
        <v>558</v>
      </c>
      <c r="GU198" s="56" t="s">
        <v>558</v>
      </c>
      <c r="GV198" s="56" t="s">
        <v>7665</v>
      </c>
      <c r="GW198" s="56">
        <v>12</v>
      </c>
      <c r="GX198" s="56">
        <v>0</v>
      </c>
      <c r="GY198" s="56">
        <v>0</v>
      </c>
      <c r="GZ198" s="56">
        <v>0</v>
      </c>
      <c r="HA198" s="56">
        <v>12</v>
      </c>
      <c r="HB198" s="56">
        <v>0</v>
      </c>
      <c r="HD198" s="56">
        <f t="shared" si="9"/>
        <v>12491</v>
      </c>
      <c r="HE198" s="56">
        <f t="shared" si="10"/>
        <v>1473</v>
      </c>
      <c r="HF198" s="56">
        <f t="shared" si="11"/>
        <v>17676</v>
      </c>
    </row>
    <row r="199" spans="1:214" ht="12.75" customHeight="1" x14ac:dyDescent="0.3">
      <c r="A199" s="56" t="s">
        <v>533</v>
      </c>
      <c r="B199" s="56">
        <v>5</v>
      </c>
      <c r="C199" s="56" t="s">
        <v>534</v>
      </c>
      <c r="D199" s="56" t="s">
        <v>3838</v>
      </c>
      <c r="E199" s="56" t="s">
        <v>983</v>
      </c>
      <c r="F199" s="56" t="s">
        <v>907</v>
      </c>
      <c r="G199" s="56">
        <v>22</v>
      </c>
      <c r="H199" s="56">
        <v>0</v>
      </c>
      <c r="I199" s="56" t="s">
        <v>6841</v>
      </c>
      <c r="J199" s="56" t="s">
        <v>39</v>
      </c>
      <c r="L199" s="56" t="s">
        <v>214</v>
      </c>
      <c r="M199" s="56">
        <v>0</v>
      </c>
      <c r="N199" s="56">
        <v>0</v>
      </c>
      <c r="O199" s="56">
        <v>0</v>
      </c>
      <c r="P199" s="56">
        <v>3</v>
      </c>
      <c r="Q199" s="56">
        <v>0</v>
      </c>
      <c r="R199" s="56">
        <v>0</v>
      </c>
      <c r="S199" s="56">
        <v>3</v>
      </c>
      <c r="T199" s="56">
        <v>2</v>
      </c>
      <c r="U199" s="56">
        <v>1</v>
      </c>
      <c r="V199" s="56">
        <v>2</v>
      </c>
      <c r="W199" s="56">
        <v>1</v>
      </c>
      <c r="X199" s="56">
        <v>3</v>
      </c>
      <c r="Y199" s="56">
        <v>0</v>
      </c>
      <c r="Z199" s="56">
        <v>0</v>
      </c>
      <c r="AA199" s="56">
        <v>15</v>
      </c>
      <c r="AB199" s="56">
        <v>0</v>
      </c>
      <c r="AC199" s="56">
        <v>0</v>
      </c>
      <c r="AD199" s="56">
        <v>0</v>
      </c>
      <c r="AE199" s="56">
        <v>0</v>
      </c>
      <c r="AF199" s="56">
        <v>0</v>
      </c>
      <c r="AG199" s="56">
        <v>0</v>
      </c>
      <c r="AH199" s="56">
        <v>0</v>
      </c>
      <c r="AI199" s="56">
        <v>0</v>
      </c>
      <c r="AJ199" s="56">
        <v>0</v>
      </c>
      <c r="AK199" s="56">
        <v>0</v>
      </c>
      <c r="AL199" s="56">
        <v>0</v>
      </c>
      <c r="AM199" s="56">
        <v>0</v>
      </c>
      <c r="AN199" s="56">
        <v>0</v>
      </c>
      <c r="AO199" s="56">
        <v>1</v>
      </c>
      <c r="AP199" s="56">
        <v>1</v>
      </c>
      <c r="AQ199" s="56">
        <v>0</v>
      </c>
      <c r="AR199" s="56">
        <v>0</v>
      </c>
      <c r="AS199" s="56">
        <v>0</v>
      </c>
      <c r="AT199" s="56">
        <v>3</v>
      </c>
      <c r="AU199" s="56">
        <v>0</v>
      </c>
      <c r="AV199" s="56">
        <v>0</v>
      </c>
      <c r="AW199" s="56">
        <v>3</v>
      </c>
      <c r="AX199" s="56">
        <v>2</v>
      </c>
      <c r="AY199" s="56">
        <v>1</v>
      </c>
      <c r="AZ199" s="56">
        <v>2</v>
      </c>
      <c r="BA199" s="56">
        <v>1</v>
      </c>
      <c r="BB199" s="56">
        <v>3</v>
      </c>
      <c r="BC199" s="56">
        <v>0</v>
      </c>
      <c r="BD199" s="56">
        <v>1</v>
      </c>
      <c r="BE199" s="56">
        <v>16</v>
      </c>
      <c r="BF199" s="56">
        <v>1</v>
      </c>
      <c r="BG199" s="56">
        <v>0</v>
      </c>
      <c r="BH199" s="56">
        <v>0</v>
      </c>
      <c r="BI199" s="56">
        <v>0</v>
      </c>
      <c r="BJ199" s="56" t="s">
        <v>2957</v>
      </c>
      <c r="BK199" s="56">
        <v>36711</v>
      </c>
      <c r="BL199" s="56" t="s">
        <v>2957</v>
      </c>
      <c r="BM199" s="56">
        <v>49464</v>
      </c>
      <c r="BN199" s="56">
        <v>91</v>
      </c>
      <c r="BO199" s="56">
        <v>156273</v>
      </c>
      <c r="BP199" s="56">
        <v>29758</v>
      </c>
      <c r="BQ199" s="56">
        <v>12</v>
      </c>
      <c r="BR199" s="56" t="s">
        <v>558</v>
      </c>
      <c r="BS199" s="56">
        <v>169674</v>
      </c>
      <c r="BT199" s="56">
        <v>37359</v>
      </c>
      <c r="BU199" s="56">
        <v>53092</v>
      </c>
      <c r="BV199" s="56">
        <v>37310</v>
      </c>
      <c r="BW199" s="56">
        <v>29884</v>
      </c>
      <c r="BX199" s="56">
        <v>14286</v>
      </c>
      <c r="BY199" s="56">
        <v>134572</v>
      </c>
      <c r="BZ199" s="56">
        <v>3173</v>
      </c>
      <c r="CA199" s="56">
        <v>175104</v>
      </c>
      <c r="CB199" s="56">
        <v>934</v>
      </c>
      <c r="CC199" s="56">
        <v>7919</v>
      </c>
      <c r="CD199" s="56">
        <v>2225</v>
      </c>
      <c r="CE199" s="56">
        <v>3411</v>
      </c>
      <c r="CF199" s="56">
        <v>904</v>
      </c>
      <c r="CG199" s="56">
        <v>14459</v>
      </c>
      <c r="CH199" s="56">
        <v>15393</v>
      </c>
      <c r="CI199" s="56">
        <v>81</v>
      </c>
      <c r="CJ199" s="56">
        <v>6801</v>
      </c>
      <c r="CK199" s="56">
        <v>954</v>
      </c>
      <c r="CL199" s="56">
        <v>5291</v>
      </c>
      <c r="CM199" s="56">
        <v>13046</v>
      </c>
      <c r="CN199" s="56">
        <v>286</v>
      </c>
      <c r="CO199" s="56">
        <v>13413</v>
      </c>
      <c r="CP199" s="56">
        <v>0</v>
      </c>
      <c r="CQ199" s="56">
        <v>558</v>
      </c>
      <c r="CR199" s="56">
        <v>0</v>
      </c>
      <c r="CS199" s="56">
        <v>374</v>
      </c>
      <c r="CT199" s="56">
        <v>932</v>
      </c>
      <c r="CU199" s="56">
        <v>932</v>
      </c>
      <c r="CV199" s="56">
        <v>1863</v>
      </c>
      <c r="CW199" s="56">
        <v>24</v>
      </c>
      <c r="CX199" s="56">
        <v>1053</v>
      </c>
      <c r="CY199" s="56">
        <v>0</v>
      </c>
      <c r="CZ199" s="56">
        <v>0</v>
      </c>
      <c r="DA199" s="56">
        <v>0</v>
      </c>
      <c r="DB199" s="56">
        <v>2.84</v>
      </c>
      <c r="DC199" s="56">
        <v>32.909999999999997</v>
      </c>
      <c r="DD199" s="56">
        <v>35.75</v>
      </c>
      <c r="DE199" s="56">
        <v>33</v>
      </c>
      <c r="DF199" s="56">
        <v>750.5</v>
      </c>
      <c r="DG199" s="56">
        <v>144054</v>
      </c>
      <c r="DH199" s="56">
        <v>35871</v>
      </c>
      <c r="DI199" s="56">
        <v>74161</v>
      </c>
      <c r="DJ199" s="56">
        <v>12763</v>
      </c>
      <c r="DK199" s="56">
        <v>266849</v>
      </c>
      <c r="DL199" s="56">
        <v>16411</v>
      </c>
      <c r="DM199" s="56">
        <v>1005</v>
      </c>
      <c r="DN199" s="56">
        <v>3681</v>
      </c>
      <c r="DO199" s="56">
        <v>21097</v>
      </c>
      <c r="DP199" s="56">
        <v>7389</v>
      </c>
      <c r="DQ199" s="56">
        <v>12233</v>
      </c>
      <c r="DR199" s="56">
        <v>11551</v>
      </c>
      <c r="DS199" s="56">
        <v>0</v>
      </c>
      <c r="DT199" s="56">
        <v>0</v>
      </c>
      <c r="DU199" s="56">
        <v>0</v>
      </c>
      <c r="DV199" s="56">
        <v>13204</v>
      </c>
      <c r="DW199" s="56" t="s">
        <v>558</v>
      </c>
      <c r="DX199" s="56">
        <v>67</v>
      </c>
      <c r="DY199" s="56">
        <v>92</v>
      </c>
      <c r="DZ199" s="56">
        <v>93</v>
      </c>
      <c r="EA199" s="56">
        <v>22409</v>
      </c>
      <c r="EB199" s="56">
        <v>1474</v>
      </c>
      <c r="EC199" s="56" t="s">
        <v>56</v>
      </c>
      <c r="ED199" s="56">
        <v>14574</v>
      </c>
      <c r="EE199" s="56">
        <v>189</v>
      </c>
      <c r="EF199" s="56">
        <v>268383</v>
      </c>
      <c r="EG199" s="56">
        <v>9921</v>
      </c>
      <c r="EH199" s="56" t="s">
        <v>56</v>
      </c>
      <c r="EI199" s="56">
        <v>12</v>
      </c>
      <c r="EJ199" s="56">
        <v>69215</v>
      </c>
      <c r="EK199" s="56">
        <v>2</v>
      </c>
      <c r="EL199" s="56">
        <v>19</v>
      </c>
      <c r="EM199" s="56">
        <v>918922</v>
      </c>
      <c r="EN199" s="56">
        <v>159258</v>
      </c>
      <c r="EO199" s="56">
        <v>5583</v>
      </c>
      <c r="EP199" s="56">
        <v>52836.26</v>
      </c>
      <c r="EQ199" s="56">
        <v>18568.400000000001</v>
      </c>
      <c r="ER199" s="56">
        <v>12639.9</v>
      </c>
      <c r="ES199" s="56">
        <v>4793.28</v>
      </c>
      <c r="ET199" s="56">
        <v>5274.4</v>
      </c>
      <c r="EU199" s="56">
        <v>22043.7</v>
      </c>
      <c r="EV199" s="56">
        <v>0</v>
      </c>
      <c r="EW199" s="56">
        <v>6953.55</v>
      </c>
      <c r="EX199" s="56">
        <v>12595.15</v>
      </c>
      <c r="EY199" s="56">
        <v>3674.41</v>
      </c>
      <c r="EZ199" s="56">
        <v>15174.58</v>
      </c>
      <c r="FA199" s="56">
        <v>0</v>
      </c>
      <c r="FB199" s="56">
        <v>0</v>
      </c>
      <c r="FC199" s="56">
        <v>0</v>
      </c>
      <c r="FD199" s="56">
        <v>17088</v>
      </c>
      <c r="FE199" s="56">
        <v>3395</v>
      </c>
      <c r="FF199" s="56">
        <v>0</v>
      </c>
      <c r="FG199" s="56">
        <v>180619.62999999998</v>
      </c>
      <c r="FH199" s="56">
        <v>43774</v>
      </c>
      <c r="FI199" s="56">
        <v>29193</v>
      </c>
      <c r="FJ199" s="56">
        <v>66274</v>
      </c>
      <c r="FK199" s="56">
        <v>17159</v>
      </c>
      <c r="FL199" s="56">
        <v>0</v>
      </c>
      <c r="FM199" s="56">
        <v>1415199.63</v>
      </c>
      <c r="FN199" s="56">
        <v>3282</v>
      </c>
      <c r="FO199" s="56">
        <v>2483</v>
      </c>
      <c r="FP199" s="56">
        <v>1125</v>
      </c>
      <c r="FQ199" s="56">
        <v>1268</v>
      </c>
      <c r="FR199" s="56">
        <v>7954</v>
      </c>
      <c r="FS199" s="56">
        <v>14332</v>
      </c>
      <c r="FT199" s="56">
        <v>0</v>
      </c>
      <c r="FU199" s="56">
        <v>19507</v>
      </c>
      <c r="FV199" s="56">
        <v>0</v>
      </c>
      <c r="FW199" s="56">
        <v>49951</v>
      </c>
      <c r="FX199" s="56">
        <v>1365248.63</v>
      </c>
      <c r="FY199" s="56">
        <v>0</v>
      </c>
      <c r="FZ199" s="56">
        <v>993136</v>
      </c>
      <c r="GA199" s="56">
        <v>155266</v>
      </c>
      <c r="GB199" s="56">
        <v>117790</v>
      </c>
      <c r="GC199" s="56">
        <v>153423</v>
      </c>
      <c r="GD199" s="56">
        <v>1419615</v>
      </c>
      <c r="GE199" s="56">
        <v>38500</v>
      </c>
      <c r="GF199" s="56">
        <v>1381115</v>
      </c>
      <c r="GG199" s="56">
        <v>0</v>
      </c>
      <c r="GH199" s="56">
        <v>0</v>
      </c>
      <c r="GI199" s="56">
        <v>0</v>
      </c>
      <c r="GJ199" s="56">
        <v>0</v>
      </c>
      <c r="GK199" s="56">
        <v>0</v>
      </c>
      <c r="GL199" s="56">
        <v>0</v>
      </c>
      <c r="GM199" s="56">
        <v>0</v>
      </c>
      <c r="GN199" s="56">
        <v>0</v>
      </c>
      <c r="GO199" s="56" t="s">
        <v>558</v>
      </c>
      <c r="GP199" s="56" t="s">
        <v>7666</v>
      </c>
      <c r="GQ199" s="56" t="s">
        <v>6913</v>
      </c>
      <c r="GR199" s="56" t="s">
        <v>7667</v>
      </c>
      <c r="GS199" s="56" t="s">
        <v>558</v>
      </c>
      <c r="GT199" s="56" t="s">
        <v>558</v>
      </c>
      <c r="GU199" s="56" t="s">
        <v>558</v>
      </c>
      <c r="GV199" s="56" t="s">
        <v>7668</v>
      </c>
      <c r="GW199" s="56">
        <v>15</v>
      </c>
      <c r="GX199" s="56">
        <v>1</v>
      </c>
      <c r="GY199" s="56">
        <v>5</v>
      </c>
      <c r="GZ199" s="56">
        <v>1</v>
      </c>
      <c r="HA199" s="56">
        <v>10</v>
      </c>
      <c r="HB199" s="56">
        <v>0</v>
      </c>
      <c r="HD199" s="56">
        <f t="shared" si="9"/>
        <v>13413</v>
      </c>
      <c r="HE199" s="56">
        <f t="shared" si="10"/>
        <v>932</v>
      </c>
      <c r="HF199" s="56">
        <f t="shared" si="11"/>
        <v>21097</v>
      </c>
    </row>
    <row r="200" spans="1:214" ht="12.75" customHeight="1" x14ac:dyDescent="0.3">
      <c r="A200" s="56" t="s">
        <v>533</v>
      </c>
      <c r="B200" s="56">
        <v>6</v>
      </c>
      <c r="C200" s="56" t="s">
        <v>534</v>
      </c>
      <c r="D200" s="56" t="s">
        <v>3839</v>
      </c>
      <c r="E200" s="56" t="s">
        <v>2176</v>
      </c>
      <c r="F200" s="56" t="s">
        <v>907</v>
      </c>
      <c r="G200" s="56">
        <v>45</v>
      </c>
      <c r="H200" s="56">
        <v>0</v>
      </c>
      <c r="I200" s="56" t="s">
        <v>6841</v>
      </c>
      <c r="J200" s="56" t="s">
        <v>39</v>
      </c>
      <c r="L200" s="56" t="s">
        <v>215</v>
      </c>
      <c r="M200" s="56">
        <v>0</v>
      </c>
      <c r="N200" s="56">
        <v>0</v>
      </c>
      <c r="O200" s="56">
        <v>2</v>
      </c>
      <c r="P200" s="56">
        <v>1</v>
      </c>
      <c r="Q200" s="56">
        <v>1</v>
      </c>
      <c r="R200" s="56">
        <v>0</v>
      </c>
      <c r="S200" s="56">
        <v>0</v>
      </c>
      <c r="T200" s="56">
        <v>3</v>
      </c>
      <c r="U200" s="56">
        <v>0</v>
      </c>
      <c r="V200" s="56">
        <v>0</v>
      </c>
      <c r="W200" s="56">
        <v>3</v>
      </c>
      <c r="X200" s="56">
        <v>1</v>
      </c>
      <c r="Y200" s="56">
        <v>0</v>
      </c>
      <c r="Z200" s="56">
        <v>1</v>
      </c>
      <c r="AA200" s="56">
        <v>12</v>
      </c>
      <c r="AB200" s="56">
        <v>0</v>
      </c>
      <c r="AC200" s="56">
        <v>0</v>
      </c>
      <c r="AD200" s="56">
        <v>0</v>
      </c>
      <c r="AE200" s="56">
        <v>0</v>
      </c>
      <c r="AF200" s="56">
        <v>0</v>
      </c>
      <c r="AG200" s="56">
        <v>0</v>
      </c>
      <c r="AH200" s="56">
        <v>0</v>
      </c>
      <c r="AI200" s="56">
        <v>0</v>
      </c>
      <c r="AJ200" s="56">
        <v>0</v>
      </c>
      <c r="AK200" s="56">
        <v>0</v>
      </c>
      <c r="AL200" s="56">
        <v>0</v>
      </c>
      <c r="AM200" s="56">
        <v>0</v>
      </c>
      <c r="AN200" s="56">
        <v>0</v>
      </c>
      <c r="AO200" s="56">
        <v>0</v>
      </c>
      <c r="AP200" s="56">
        <v>0</v>
      </c>
      <c r="AQ200" s="56">
        <v>0</v>
      </c>
      <c r="AR200" s="56">
        <v>0</v>
      </c>
      <c r="AS200" s="56">
        <v>2</v>
      </c>
      <c r="AT200" s="56">
        <v>1</v>
      </c>
      <c r="AU200" s="56">
        <v>1</v>
      </c>
      <c r="AV200" s="56">
        <v>0</v>
      </c>
      <c r="AW200" s="56">
        <v>0</v>
      </c>
      <c r="AX200" s="56">
        <v>3</v>
      </c>
      <c r="AY200" s="56">
        <v>0</v>
      </c>
      <c r="AZ200" s="56">
        <v>0</v>
      </c>
      <c r="BA200" s="56">
        <v>3</v>
      </c>
      <c r="BB200" s="56">
        <v>1</v>
      </c>
      <c r="BC200" s="56">
        <v>0</v>
      </c>
      <c r="BD200" s="56">
        <v>1</v>
      </c>
      <c r="BE200" s="56">
        <v>12</v>
      </c>
      <c r="BF200" s="56">
        <v>1</v>
      </c>
      <c r="BG200" s="56">
        <v>0</v>
      </c>
      <c r="BH200" s="56">
        <v>0</v>
      </c>
      <c r="BI200" s="56">
        <v>0</v>
      </c>
      <c r="BJ200" s="56" t="s">
        <v>2835</v>
      </c>
      <c r="BK200" s="56">
        <v>100703</v>
      </c>
      <c r="BL200" s="56" t="s">
        <v>2835</v>
      </c>
      <c r="BM200" s="56">
        <v>174357</v>
      </c>
      <c r="BN200" s="56">
        <v>85</v>
      </c>
      <c r="BO200" s="56">
        <v>174862</v>
      </c>
      <c r="BP200" s="56">
        <v>53411</v>
      </c>
      <c r="BQ200" s="56">
        <v>12</v>
      </c>
      <c r="BR200" s="56">
        <v>19654</v>
      </c>
      <c r="BS200" s="56">
        <v>144087</v>
      </c>
      <c r="BT200" s="56">
        <v>11872</v>
      </c>
      <c r="BU200" s="56">
        <v>56990</v>
      </c>
      <c r="BV200" s="56">
        <v>19477</v>
      </c>
      <c r="BW200" s="56">
        <v>27435</v>
      </c>
      <c r="BX200" s="56">
        <v>18342</v>
      </c>
      <c r="BY200" s="56">
        <v>122244</v>
      </c>
      <c r="BZ200" s="56">
        <v>3045</v>
      </c>
      <c r="CA200" s="56">
        <v>137161</v>
      </c>
      <c r="CB200" s="56">
        <v>42</v>
      </c>
      <c r="CC200" s="56">
        <v>10017</v>
      </c>
      <c r="CD200" s="56">
        <v>2311</v>
      </c>
      <c r="CE200" s="56">
        <v>4052</v>
      </c>
      <c r="CF200" s="56">
        <v>578</v>
      </c>
      <c r="CG200" s="56">
        <v>16958</v>
      </c>
      <c r="CH200" s="56">
        <v>17000</v>
      </c>
      <c r="CI200" s="56">
        <v>58</v>
      </c>
      <c r="CJ200" s="56">
        <v>4785</v>
      </c>
      <c r="CK200" s="56">
        <v>132</v>
      </c>
      <c r="CL200" s="56">
        <v>4484</v>
      </c>
      <c r="CM200" s="56">
        <v>9401</v>
      </c>
      <c r="CN200" s="56">
        <v>285</v>
      </c>
      <c r="CO200" s="56">
        <v>9744</v>
      </c>
      <c r="CP200" s="56">
        <v>0</v>
      </c>
      <c r="CQ200" s="56">
        <v>501</v>
      </c>
      <c r="CR200" s="56">
        <v>35</v>
      </c>
      <c r="CS200" s="56">
        <v>1061</v>
      </c>
      <c r="CT200" s="56">
        <v>1597</v>
      </c>
      <c r="CU200" s="56">
        <v>1597</v>
      </c>
      <c r="CV200" s="56">
        <v>5370</v>
      </c>
      <c r="CW200" s="56">
        <v>6175</v>
      </c>
      <c r="CX200" s="56">
        <v>1122</v>
      </c>
      <c r="CY200" s="56">
        <v>0</v>
      </c>
      <c r="CZ200" s="56">
        <v>0</v>
      </c>
      <c r="DA200" s="56">
        <v>0</v>
      </c>
      <c r="DB200" s="56">
        <v>5</v>
      </c>
      <c r="DC200" s="56">
        <v>60.3</v>
      </c>
      <c r="DD200" s="56">
        <v>65.3</v>
      </c>
      <c r="DE200" s="56">
        <v>6</v>
      </c>
      <c r="DF200" s="56">
        <v>173</v>
      </c>
      <c r="DG200" s="56">
        <v>196312</v>
      </c>
      <c r="DH200" s="56">
        <v>34291</v>
      </c>
      <c r="DI200" s="56">
        <v>103250</v>
      </c>
      <c r="DJ200" s="56">
        <v>10522</v>
      </c>
      <c r="DK200" s="56">
        <v>344375</v>
      </c>
      <c r="DL200" s="56">
        <v>14187</v>
      </c>
      <c r="DM200" s="56">
        <v>376</v>
      </c>
      <c r="DN200" s="56">
        <v>13018</v>
      </c>
      <c r="DO200" s="56">
        <v>27581</v>
      </c>
      <c r="DP200" s="56">
        <v>14587</v>
      </c>
      <c r="DQ200" s="56">
        <v>122617</v>
      </c>
      <c r="DR200" s="56">
        <v>6047</v>
      </c>
      <c r="DS200" s="56">
        <v>0</v>
      </c>
      <c r="DT200" s="56">
        <v>0</v>
      </c>
      <c r="DU200" s="56">
        <v>0</v>
      </c>
      <c r="DV200" s="56">
        <v>34692</v>
      </c>
      <c r="DW200" s="56">
        <v>13504</v>
      </c>
      <c r="DX200" s="56">
        <v>67</v>
      </c>
      <c r="DY200" s="56">
        <v>81</v>
      </c>
      <c r="DZ200" s="56">
        <v>91</v>
      </c>
      <c r="EA200" s="56" t="s">
        <v>558</v>
      </c>
      <c r="EB200" s="56" t="s">
        <v>558</v>
      </c>
      <c r="EC200" s="56" t="s">
        <v>558</v>
      </c>
      <c r="ED200" s="56">
        <v>23590</v>
      </c>
      <c r="EE200" s="56">
        <v>32</v>
      </c>
      <c r="EF200" s="56">
        <v>587660</v>
      </c>
      <c r="EG200" s="56">
        <v>0</v>
      </c>
      <c r="EH200" s="56" t="s">
        <v>56</v>
      </c>
      <c r="EI200" s="56">
        <v>10</v>
      </c>
      <c r="EJ200" s="56">
        <v>290011</v>
      </c>
      <c r="EK200" s="56">
        <v>4</v>
      </c>
      <c r="EL200" s="56">
        <v>2</v>
      </c>
      <c r="EM200" s="56">
        <v>1298713.58</v>
      </c>
      <c r="EN200" s="56">
        <v>172538.4</v>
      </c>
      <c r="EO200" s="56">
        <v>327.35000000000002</v>
      </c>
      <c r="EP200" s="56">
        <v>73035</v>
      </c>
      <c r="EQ200" s="56">
        <v>23671</v>
      </c>
      <c r="ER200" s="56">
        <v>19860</v>
      </c>
      <c r="ES200" s="56">
        <v>4000</v>
      </c>
      <c r="ET200" s="56">
        <v>6878</v>
      </c>
      <c r="EU200" s="56">
        <v>8542</v>
      </c>
      <c r="EV200" s="56">
        <v>86</v>
      </c>
      <c r="EW200" s="56">
        <v>11866</v>
      </c>
      <c r="EX200" s="56">
        <v>9209</v>
      </c>
      <c r="EY200" s="56">
        <v>8025</v>
      </c>
      <c r="EZ200" s="56">
        <v>6378</v>
      </c>
      <c r="FA200" s="56">
        <v>0</v>
      </c>
      <c r="FB200" s="56">
        <v>0</v>
      </c>
      <c r="FC200" s="56">
        <v>0</v>
      </c>
      <c r="FD200" s="56">
        <v>0</v>
      </c>
      <c r="FE200" s="56">
        <v>6352</v>
      </c>
      <c r="FF200" s="56">
        <v>171</v>
      </c>
      <c r="FG200" s="56">
        <v>178400.35</v>
      </c>
      <c r="FH200" s="56">
        <v>110878</v>
      </c>
      <c r="FI200" s="56">
        <v>228036</v>
      </c>
      <c r="FJ200" s="56">
        <v>24184</v>
      </c>
      <c r="FK200" s="56">
        <v>500</v>
      </c>
      <c r="FL200" s="56">
        <v>0</v>
      </c>
      <c r="FM200" s="56">
        <v>2013250.33</v>
      </c>
      <c r="FN200" s="56">
        <v>0</v>
      </c>
      <c r="FO200" s="56">
        <v>0</v>
      </c>
      <c r="FP200" s="56">
        <v>0</v>
      </c>
      <c r="FQ200" s="56">
        <v>8505</v>
      </c>
      <c r="FR200" s="56">
        <v>0</v>
      </c>
      <c r="FS200" s="56">
        <v>0</v>
      </c>
      <c r="FT200" s="56">
        <v>0</v>
      </c>
      <c r="FU200" s="56">
        <v>193472</v>
      </c>
      <c r="FV200" s="56">
        <v>345</v>
      </c>
      <c r="FW200" s="56">
        <v>202322</v>
      </c>
      <c r="FX200" s="56">
        <v>1810928.33</v>
      </c>
      <c r="FY200" s="56">
        <v>145406</v>
      </c>
      <c r="FZ200" s="56">
        <v>1618205.79</v>
      </c>
      <c r="GA200" s="56">
        <v>309139.03000000003</v>
      </c>
      <c r="GB200" s="56">
        <v>186516</v>
      </c>
      <c r="GC200" s="56">
        <v>302955.78000000003</v>
      </c>
      <c r="GD200" s="56">
        <v>2416816.6000000006</v>
      </c>
      <c r="GE200" s="56">
        <v>194013.89</v>
      </c>
      <c r="GF200" s="56">
        <v>2222802.7100000004</v>
      </c>
      <c r="GG200" s="56">
        <v>145406</v>
      </c>
      <c r="GH200" s="56">
        <v>0</v>
      </c>
      <c r="GI200" s="56">
        <v>0</v>
      </c>
      <c r="GJ200" s="56">
        <v>0</v>
      </c>
      <c r="GK200" s="56">
        <v>0</v>
      </c>
      <c r="GL200" s="56">
        <v>0</v>
      </c>
      <c r="GM200" s="56">
        <v>0</v>
      </c>
      <c r="GN200" s="56">
        <v>0</v>
      </c>
      <c r="GO200" s="56" t="s">
        <v>558</v>
      </c>
      <c r="GP200" s="56" t="s">
        <v>558</v>
      </c>
      <c r="GQ200" s="56" t="s">
        <v>558</v>
      </c>
      <c r="GR200" s="56" t="s">
        <v>7669</v>
      </c>
      <c r="GS200" s="56" t="s">
        <v>558</v>
      </c>
      <c r="GT200" s="56" t="s">
        <v>558</v>
      </c>
      <c r="GU200" s="56" t="s">
        <v>7670</v>
      </c>
      <c r="GV200" s="56" t="s">
        <v>558</v>
      </c>
      <c r="GW200" s="56">
        <v>12</v>
      </c>
      <c r="GX200" s="56">
        <v>0</v>
      </c>
      <c r="GY200" s="56">
        <v>12</v>
      </c>
      <c r="GZ200" s="56">
        <v>0</v>
      </c>
      <c r="HA200" s="56">
        <v>0</v>
      </c>
      <c r="HB200" s="56">
        <v>0</v>
      </c>
      <c r="HD200" s="56">
        <f t="shared" si="9"/>
        <v>9744</v>
      </c>
      <c r="HE200" s="56">
        <f t="shared" si="10"/>
        <v>1597</v>
      </c>
      <c r="HF200" s="56">
        <f t="shared" si="11"/>
        <v>27581</v>
      </c>
    </row>
    <row r="201" spans="1:214" ht="12.75" customHeight="1" x14ac:dyDescent="0.3">
      <c r="A201" s="56" t="s">
        <v>533</v>
      </c>
      <c r="B201" s="56">
        <v>7</v>
      </c>
      <c r="C201" s="56" t="s">
        <v>534</v>
      </c>
      <c r="D201" s="56" t="s">
        <v>3840</v>
      </c>
      <c r="E201" s="56" t="s">
        <v>984</v>
      </c>
      <c r="F201" s="56" t="s">
        <v>907</v>
      </c>
      <c r="G201" s="56">
        <v>26</v>
      </c>
      <c r="H201" s="56">
        <v>0</v>
      </c>
      <c r="I201" s="56" t="s">
        <v>6841</v>
      </c>
      <c r="J201" s="56" t="s">
        <v>39</v>
      </c>
      <c r="L201" s="56" t="s">
        <v>216</v>
      </c>
      <c r="M201" s="56">
        <v>1</v>
      </c>
      <c r="N201" s="56">
        <v>1</v>
      </c>
      <c r="O201" s="56">
        <v>1</v>
      </c>
      <c r="P201" s="56">
        <v>2</v>
      </c>
      <c r="Q201" s="56">
        <v>6</v>
      </c>
      <c r="R201" s="56">
        <v>3</v>
      </c>
      <c r="S201" s="56">
        <v>2</v>
      </c>
      <c r="T201" s="56">
        <v>6</v>
      </c>
      <c r="U201" s="56">
        <v>1</v>
      </c>
      <c r="V201" s="56">
        <v>0</v>
      </c>
      <c r="W201" s="56">
        <v>0</v>
      </c>
      <c r="X201" s="56">
        <v>1</v>
      </c>
      <c r="Y201" s="56">
        <v>0</v>
      </c>
      <c r="Z201" s="56">
        <v>0</v>
      </c>
      <c r="AA201" s="56">
        <v>24</v>
      </c>
      <c r="AB201" s="56">
        <v>0</v>
      </c>
      <c r="AC201" s="56">
        <v>0</v>
      </c>
      <c r="AD201" s="56">
        <v>0</v>
      </c>
      <c r="AE201" s="56">
        <v>0</v>
      </c>
      <c r="AF201" s="56">
        <v>0</v>
      </c>
      <c r="AG201" s="56">
        <v>0</v>
      </c>
      <c r="AH201" s="56">
        <v>0</v>
      </c>
      <c r="AI201" s="56">
        <v>0</v>
      </c>
      <c r="AJ201" s="56">
        <v>0</v>
      </c>
      <c r="AK201" s="56">
        <v>0</v>
      </c>
      <c r="AL201" s="56">
        <v>0</v>
      </c>
      <c r="AM201" s="56">
        <v>0</v>
      </c>
      <c r="AN201" s="56">
        <v>0</v>
      </c>
      <c r="AO201" s="56">
        <v>0</v>
      </c>
      <c r="AP201" s="56">
        <v>0</v>
      </c>
      <c r="AQ201" s="56">
        <v>1</v>
      </c>
      <c r="AR201" s="56">
        <v>1</v>
      </c>
      <c r="AS201" s="56">
        <v>1</v>
      </c>
      <c r="AT201" s="56">
        <v>2</v>
      </c>
      <c r="AU201" s="56">
        <v>6</v>
      </c>
      <c r="AV201" s="56">
        <v>3</v>
      </c>
      <c r="AW201" s="56">
        <v>2</v>
      </c>
      <c r="AX201" s="56">
        <v>6</v>
      </c>
      <c r="AY201" s="56">
        <v>1</v>
      </c>
      <c r="AZ201" s="56">
        <v>0</v>
      </c>
      <c r="BA201" s="56">
        <v>0</v>
      </c>
      <c r="BB201" s="56">
        <v>1</v>
      </c>
      <c r="BC201" s="56">
        <v>0</v>
      </c>
      <c r="BD201" s="56">
        <v>0</v>
      </c>
      <c r="BE201" s="56">
        <v>24</v>
      </c>
      <c r="BF201" s="56">
        <v>1</v>
      </c>
      <c r="BG201" s="56">
        <v>0</v>
      </c>
      <c r="BH201" s="56">
        <v>0</v>
      </c>
      <c r="BI201" s="56">
        <v>0</v>
      </c>
      <c r="BJ201" s="56" t="s">
        <v>3071</v>
      </c>
      <c r="BK201" s="56">
        <v>104956</v>
      </c>
      <c r="BL201" s="56" t="s">
        <v>3071</v>
      </c>
      <c r="BM201" s="56">
        <v>177201</v>
      </c>
      <c r="BN201" s="56">
        <v>148</v>
      </c>
      <c r="BO201" s="56">
        <v>289881</v>
      </c>
      <c r="BP201" s="56">
        <v>81771</v>
      </c>
      <c r="BQ201" s="56">
        <v>23</v>
      </c>
      <c r="BR201" s="56">
        <v>65831</v>
      </c>
      <c r="BS201" s="56">
        <v>327350</v>
      </c>
      <c r="BT201" s="56">
        <v>17582</v>
      </c>
      <c r="BU201" s="56">
        <v>111632</v>
      </c>
      <c r="BV201" s="56">
        <v>68757</v>
      </c>
      <c r="BW201" s="56">
        <v>67086</v>
      </c>
      <c r="BX201" s="56">
        <v>19779</v>
      </c>
      <c r="BY201" s="56">
        <v>267254</v>
      </c>
      <c r="BZ201" s="56">
        <v>1516</v>
      </c>
      <c r="CA201" s="56">
        <v>286352</v>
      </c>
      <c r="CB201" s="56">
        <v>304</v>
      </c>
      <c r="CC201" s="56">
        <v>17005</v>
      </c>
      <c r="CD201" s="56">
        <v>3643</v>
      </c>
      <c r="CE201" s="56">
        <v>6439</v>
      </c>
      <c r="CF201" s="56">
        <v>794</v>
      </c>
      <c r="CG201" s="56">
        <v>27881</v>
      </c>
      <c r="CH201" s="56">
        <v>28185</v>
      </c>
      <c r="CI201" s="56">
        <v>825</v>
      </c>
      <c r="CJ201" s="56">
        <v>6734</v>
      </c>
      <c r="CK201" s="56">
        <v>471</v>
      </c>
      <c r="CL201" s="56">
        <v>9626</v>
      </c>
      <c r="CM201" s="56">
        <v>16831</v>
      </c>
      <c r="CN201" s="56">
        <v>1135</v>
      </c>
      <c r="CO201" s="56">
        <v>18791</v>
      </c>
      <c r="CP201" s="56">
        <v>14</v>
      </c>
      <c r="CQ201" s="56">
        <v>674</v>
      </c>
      <c r="CR201" s="56">
        <v>1</v>
      </c>
      <c r="CS201" s="56">
        <v>160</v>
      </c>
      <c r="CT201" s="56">
        <v>835</v>
      </c>
      <c r="CU201" s="56">
        <v>849</v>
      </c>
      <c r="CV201" s="56">
        <v>5981</v>
      </c>
      <c r="CW201" s="56">
        <v>7198</v>
      </c>
      <c r="CX201" s="56">
        <v>1945</v>
      </c>
      <c r="CY201" s="56">
        <v>0</v>
      </c>
      <c r="CZ201" s="56">
        <v>0</v>
      </c>
      <c r="DA201" s="56">
        <v>0</v>
      </c>
      <c r="DB201" s="56">
        <v>13</v>
      </c>
      <c r="DC201" s="56">
        <v>84.2</v>
      </c>
      <c r="DD201" s="56">
        <v>97.2</v>
      </c>
      <c r="DE201" s="56">
        <v>0</v>
      </c>
      <c r="DF201" s="56">
        <v>0</v>
      </c>
      <c r="DG201" s="56">
        <v>334458</v>
      </c>
      <c r="DH201" s="56">
        <v>64141</v>
      </c>
      <c r="DI201" s="56">
        <v>139056</v>
      </c>
      <c r="DJ201" s="56">
        <v>18607</v>
      </c>
      <c r="DK201" s="56">
        <v>556262</v>
      </c>
      <c r="DL201" s="56">
        <v>16817</v>
      </c>
      <c r="DM201" s="56">
        <v>371</v>
      </c>
      <c r="DN201" s="56">
        <v>5913</v>
      </c>
      <c r="DO201" s="56">
        <v>23101</v>
      </c>
      <c r="DP201" s="56">
        <v>24282</v>
      </c>
      <c r="DQ201" s="56">
        <v>25333</v>
      </c>
      <c r="DR201" s="56">
        <v>14228</v>
      </c>
      <c r="DS201" s="56">
        <v>0</v>
      </c>
      <c r="DT201" s="56">
        <v>0</v>
      </c>
      <c r="DU201" s="56">
        <v>0</v>
      </c>
      <c r="DV201" s="56">
        <v>63760</v>
      </c>
      <c r="DW201" s="56">
        <v>12008</v>
      </c>
      <c r="DX201" s="56">
        <v>47</v>
      </c>
      <c r="DY201" s="56">
        <v>54</v>
      </c>
      <c r="DZ201" s="56">
        <v>61</v>
      </c>
      <c r="EA201" s="56">
        <v>99685</v>
      </c>
      <c r="EB201" s="56" t="s">
        <v>558</v>
      </c>
      <c r="EC201" s="56" t="s">
        <v>56</v>
      </c>
      <c r="ED201" s="56">
        <v>40782</v>
      </c>
      <c r="EE201" s="56">
        <v>283</v>
      </c>
      <c r="EF201" s="56">
        <v>1111443</v>
      </c>
      <c r="EG201" s="56">
        <v>0</v>
      </c>
      <c r="EH201" s="56" t="s">
        <v>558</v>
      </c>
      <c r="EI201" s="56">
        <v>23</v>
      </c>
      <c r="EJ201" s="56">
        <v>67008</v>
      </c>
      <c r="EK201" s="56">
        <v>10</v>
      </c>
      <c r="EL201" s="56">
        <v>6</v>
      </c>
      <c r="EM201" s="56">
        <v>2566764</v>
      </c>
      <c r="EN201" s="56">
        <v>426332</v>
      </c>
      <c r="EO201" s="56" t="s">
        <v>7491</v>
      </c>
      <c r="EP201" s="56" t="s">
        <v>7491</v>
      </c>
      <c r="EQ201" s="56" t="s">
        <v>7491</v>
      </c>
      <c r="ER201" s="56" t="s">
        <v>7491</v>
      </c>
      <c r="ES201" s="56" t="s">
        <v>7491</v>
      </c>
      <c r="ET201" s="56">
        <v>274681</v>
      </c>
      <c r="EU201" s="56" t="s">
        <v>7491</v>
      </c>
      <c r="EV201" s="56" t="s">
        <v>7491</v>
      </c>
      <c r="EW201" s="56" t="s">
        <v>7491</v>
      </c>
      <c r="EX201" s="56" t="s">
        <v>7491</v>
      </c>
      <c r="EY201" s="56" t="s">
        <v>7491</v>
      </c>
      <c r="EZ201" s="56" t="s">
        <v>7491</v>
      </c>
      <c r="FA201" s="56">
        <v>0</v>
      </c>
      <c r="FB201" s="56">
        <v>0</v>
      </c>
      <c r="FC201" s="56">
        <v>0</v>
      </c>
      <c r="FD201" s="56">
        <v>0</v>
      </c>
      <c r="FE201" s="56">
        <v>0</v>
      </c>
      <c r="FF201" s="56" t="s">
        <v>7491</v>
      </c>
      <c r="FG201" s="56">
        <v>274681</v>
      </c>
      <c r="FH201" s="56">
        <v>274681</v>
      </c>
      <c r="FI201" s="56">
        <v>70221</v>
      </c>
      <c r="FJ201" s="56">
        <v>36126</v>
      </c>
      <c r="FK201" s="56">
        <v>0</v>
      </c>
      <c r="FL201" s="56">
        <v>362527</v>
      </c>
      <c r="FM201" s="56">
        <v>4011332</v>
      </c>
      <c r="FN201" s="56">
        <v>16935</v>
      </c>
      <c r="FO201" s="56">
        <v>135</v>
      </c>
      <c r="FP201" s="56">
        <v>42817</v>
      </c>
      <c r="FQ201" s="56">
        <v>5285</v>
      </c>
      <c r="FR201" s="56">
        <v>0</v>
      </c>
      <c r="FS201" s="56">
        <v>750</v>
      </c>
      <c r="FT201" s="56">
        <v>0</v>
      </c>
      <c r="FU201" s="56">
        <v>136873</v>
      </c>
      <c r="FV201" s="56">
        <v>0</v>
      </c>
      <c r="FW201" s="56">
        <v>202795</v>
      </c>
      <c r="FX201" s="56">
        <v>3808537</v>
      </c>
      <c r="FY201" s="56" t="s">
        <v>558</v>
      </c>
      <c r="FZ201" s="56">
        <v>2743752</v>
      </c>
      <c r="GA201" s="56">
        <v>433057</v>
      </c>
      <c r="GB201" s="56">
        <v>275238</v>
      </c>
      <c r="GC201" s="56">
        <v>0</v>
      </c>
      <c r="GD201" s="56">
        <v>3452047</v>
      </c>
      <c r="GE201" s="56">
        <v>208335</v>
      </c>
      <c r="GF201" s="56">
        <v>3243712</v>
      </c>
      <c r="GG201" s="56" t="s">
        <v>558</v>
      </c>
      <c r="GH201" s="56">
        <v>889002</v>
      </c>
      <c r="GI201" s="56">
        <v>0</v>
      </c>
      <c r="GJ201" s="56">
        <v>0</v>
      </c>
      <c r="GK201" s="56">
        <v>0</v>
      </c>
      <c r="GL201" s="56">
        <v>0</v>
      </c>
      <c r="GM201" s="56">
        <v>0</v>
      </c>
      <c r="GN201" s="56">
        <v>889002</v>
      </c>
      <c r="GO201" s="56" t="s">
        <v>7671</v>
      </c>
      <c r="GP201" s="56" t="s">
        <v>558</v>
      </c>
      <c r="GQ201" s="56" t="s">
        <v>7672</v>
      </c>
      <c r="GR201" s="56" t="s">
        <v>558</v>
      </c>
      <c r="GS201" s="56" t="s">
        <v>558</v>
      </c>
      <c r="GT201" s="56" t="s">
        <v>558</v>
      </c>
      <c r="GU201" s="56" t="s">
        <v>558</v>
      </c>
      <c r="GV201" s="56" t="s">
        <v>7673</v>
      </c>
      <c r="GW201" s="56">
        <v>24</v>
      </c>
      <c r="GX201" s="56">
        <v>0</v>
      </c>
      <c r="GY201" s="56">
        <v>24</v>
      </c>
      <c r="GZ201" s="56">
        <v>0</v>
      </c>
      <c r="HA201" s="56">
        <v>0</v>
      </c>
      <c r="HB201" s="56">
        <v>0</v>
      </c>
      <c r="HD201" s="56">
        <f t="shared" si="9"/>
        <v>18791</v>
      </c>
      <c r="HE201" s="56">
        <f t="shared" si="10"/>
        <v>849</v>
      </c>
      <c r="HF201" s="56">
        <f t="shared" si="11"/>
        <v>23101</v>
      </c>
    </row>
    <row r="202" spans="1:214" ht="12.75" customHeight="1" x14ac:dyDescent="0.3">
      <c r="A202" s="56" t="s">
        <v>533</v>
      </c>
      <c r="B202" s="56">
        <v>8</v>
      </c>
      <c r="C202" s="56" t="s">
        <v>534</v>
      </c>
      <c r="D202" s="56" t="s">
        <v>3841</v>
      </c>
      <c r="E202" s="56" t="s">
        <v>985</v>
      </c>
      <c r="F202" s="56" t="s">
        <v>907</v>
      </c>
      <c r="G202" s="56">
        <v>36</v>
      </c>
      <c r="H202" s="56">
        <v>0</v>
      </c>
      <c r="I202" s="56" t="s">
        <v>6841</v>
      </c>
      <c r="J202" s="56" t="s">
        <v>39</v>
      </c>
      <c r="L202" s="56" t="s">
        <v>217</v>
      </c>
      <c r="M202" s="56">
        <v>0</v>
      </c>
      <c r="N202" s="56">
        <v>0</v>
      </c>
      <c r="O202" s="56">
        <v>1</v>
      </c>
      <c r="P202" s="56">
        <v>0</v>
      </c>
      <c r="Q202" s="56">
        <v>0</v>
      </c>
      <c r="R202" s="56">
        <v>6</v>
      </c>
      <c r="S202" s="56">
        <v>2</v>
      </c>
      <c r="T202" s="56">
        <v>3</v>
      </c>
      <c r="U202" s="56">
        <v>2</v>
      </c>
      <c r="V202" s="56">
        <v>2</v>
      </c>
      <c r="W202" s="56">
        <v>0</v>
      </c>
      <c r="X202" s="56">
        <v>2</v>
      </c>
      <c r="Y202" s="56">
        <v>0</v>
      </c>
      <c r="Z202" s="56">
        <v>0</v>
      </c>
      <c r="AA202" s="56">
        <v>18</v>
      </c>
      <c r="AB202" s="56">
        <v>0</v>
      </c>
      <c r="AC202" s="56">
        <v>0</v>
      </c>
      <c r="AD202" s="56">
        <v>0</v>
      </c>
      <c r="AE202" s="56">
        <v>0</v>
      </c>
      <c r="AF202" s="56">
        <v>0</v>
      </c>
      <c r="AG202" s="56">
        <v>0</v>
      </c>
      <c r="AH202" s="56">
        <v>0</v>
      </c>
      <c r="AI202" s="56">
        <v>0</v>
      </c>
      <c r="AJ202" s="56">
        <v>0</v>
      </c>
      <c r="AK202" s="56">
        <v>0</v>
      </c>
      <c r="AL202" s="56">
        <v>0</v>
      </c>
      <c r="AM202" s="56">
        <v>0</v>
      </c>
      <c r="AN202" s="56">
        <v>0</v>
      </c>
      <c r="AO202" s="56">
        <v>0</v>
      </c>
      <c r="AP202" s="56">
        <v>0</v>
      </c>
      <c r="AQ202" s="56">
        <v>0</v>
      </c>
      <c r="AR202" s="56">
        <v>0</v>
      </c>
      <c r="AS202" s="56">
        <v>1</v>
      </c>
      <c r="AT202" s="56">
        <v>0</v>
      </c>
      <c r="AU202" s="56">
        <v>0</v>
      </c>
      <c r="AV202" s="56">
        <v>6</v>
      </c>
      <c r="AW202" s="56">
        <v>2</v>
      </c>
      <c r="AX202" s="56">
        <v>3</v>
      </c>
      <c r="AY202" s="56">
        <v>2</v>
      </c>
      <c r="AZ202" s="56">
        <v>2</v>
      </c>
      <c r="BA202" s="56">
        <v>0</v>
      </c>
      <c r="BB202" s="56">
        <v>2</v>
      </c>
      <c r="BC202" s="56">
        <v>0</v>
      </c>
      <c r="BD202" s="56">
        <v>0</v>
      </c>
      <c r="BE202" s="56">
        <v>18</v>
      </c>
      <c r="BF202" s="56">
        <v>0.93988549618320616</v>
      </c>
      <c r="BG202" s="56">
        <v>6.0114503816793896E-2</v>
      </c>
      <c r="BH202" s="56">
        <v>0</v>
      </c>
      <c r="BI202" s="56">
        <v>0</v>
      </c>
      <c r="BJ202" s="56" t="s">
        <v>3162</v>
      </c>
      <c r="BK202" s="56">
        <v>68274</v>
      </c>
      <c r="BL202" s="56" t="s">
        <v>3168</v>
      </c>
      <c r="BM202" s="56">
        <v>122344</v>
      </c>
      <c r="BN202" s="56">
        <v>121</v>
      </c>
      <c r="BO202" s="56">
        <v>210043</v>
      </c>
      <c r="BP202" s="56">
        <v>27750</v>
      </c>
      <c r="BQ202" s="56">
        <v>16</v>
      </c>
      <c r="BR202" s="56" t="s">
        <v>558</v>
      </c>
      <c r="BS202" s="56">
        <v>212282</v>
      </c>
      <c r="BT202" s="56">
        <v>6944</v>
      </c>
      <c r="BU202" s="56">
        <v>67712</v>
      </c>
      <c r="BV202" s="56">
        <v>40987</v>
      </c>
      <c r="BW202" s="56">
        <v>55125</v>
      </c>
      <c r="BX202" s="56">
        <v>21876</v>
      </c>
      <c r="BY202" s="56">
        <v>185700</v>
      </c>
      <c r="BZ202" s="56">
        <v>25814</v>
      </c>
      <c r="CA202" s="56">
        <v>218458</v>
      </c>
      <c r="CB202" s="56">
        <v>25</v>
      </c>
      <c r="CC202" s="56">
        <v>8073</v>
      </c>
      <c r="CD202" s="56">
        <v>1763</v>
      </c>
      <c r="CE202" s="56">
        <v>5410</v>
      </c>
      <c r="CF202" s="56">
        <v>1336</v>
      </c>
      <c r="CG202" s="56">
        <v>16582</v>
      </c>
      <c r="CH202" s="56">
        <v>16607</v>
      </c>
      <c r="CI202" s="56">
        <v>0</v>
      </c>
      <c r="CJ202" s="56">
        <v>8111</v>
      </c>
      <c r="CK202" s="56">
        <v>921</v>
      </c>
      <c r="CL202" s="56">
        <v>8320</v>
      </c>
      <c r="CM202" s="56">
        <v>17352</v>
      </c>
      <c r="CN202" s="56">
        <v>20</v>
      </c>
      <c r="CO202" s="56">
        <v>17372</v>
      </c>
      <c r="CP202" s="56">
        <v>0</v>
      </c>
      <c r="CQ202" s="56">
        <v>476</v>
      </c>
      <c r="CR202" s="56">
        <v>48</v>
      </c>
      <c r="CS202" s="56">
        <v>798</v>
      </c>
      <c r="CT202" s="56">
        <v>1322</v>
      </c>
      <c r="CU202" s="56">
        <v>1322</v>
      </c>
      <c r="CV202" s="56">
        <v>2582</v>
      </c>
      <c r="CW202" s="56">
        <v>10088</v>
      </c>
      <c r="CX202" s="56">
        <v>370</v>
      </c>
      <c r="CY202" s="56">
        <v>0</v>
      </c>
      <c r="CZ202" s="56">
        <v>0</v>
      </c>
      <c r="DA202" s="56">
        <v>0</v>
      </c>
      <c r="DB202" s="56">
        <v>5</v>
      </c>
      <c r="DC202" s="56">
        <v>41.2</v>
      </c>
      <c r="DD202" s="56">
        <v>46.2</v>
      </c>
      <c r="DE202" s="56">
        <v>62</v>
      </c>
      <c r="DF202" s="56">
        <v>2083.5</v>
      </c>
      <c r="DG202" s="56">
        <v>199595</v>
      </c>
      <c r="DH202" s="56">
        <v>50551</v>
      </c>
      <c r="DI202" s="56">
        <v>146095</v>
      </c>
      <c r="DJ202" s="56">
        <v>35284</v>
      </c>
      <c r="DK202" s="56">
        <v>431525</v>
      </c>
      <c r="DL202" s="56">
        <v>12716</v>
      </c>
      <c r="DM202" s="56">
        <v>1537</v>
      </c>
      <c r="DN202" s="56">
        <v>8509</v>
      </c>
      <c r="DO202" s="56">
        <v>22762</v>
      </c>
      <c r="DP202" s="56">
        <v>4546</v>
      </c>
      <c r="DQ202" s="56">
        <v>42501</v>
      </c>
      <c r="DR202" s="56">
        <v>5131</v>
      </c>
      <c r="DS202" s="56">
        <v>0</v>
      </c>
      <c r="DT202" s="56">
        <v>0</v>
      </c>
      <c r="DU202" s="56">
        <v>0</v>
      </c>
      <c r="DV202" s="56">
        <v>38203</v>
      </c>
      <c r="DW202" s="56">
        <v>8892</v>
      </c>
      <c r="DX202" s="56">
        <v>26</v>
      </c>
      <c r="DY202" s="56">
        <v>49</v>
      </c>
      <c r="DZ202" s="56">
        <v>64</v>
      </c>
      <c r="EA202" s="56">
        <v>174950</v>
      </c>
      <c r="EB202" s="56" t="s">
        <v>558</v>
      </c>
      <c r="EC202" s="56" t="s">
        <v>778</v>
      </c>
      <c r="ED202" s="56">
        <v>14258</v>
      </c>
      <c r="EE202" s="56">
        <v>307</v>
      </c>
      <c r="EF202" s="56">
        <v>645296</v>
      </c>
      <c r="EG202" s="56" t="s">
        <v>558</v>
      </c>
      <c r="EH202" s="56" t="s">
        <v>56</v>
      </c>
      <c r="EI202" s="56">
        <v>15</v>
      </c>
      <c r="EJ202" s="56">
        <v>157395</v>
      </c>
      <c r="EK202" s="56">
        <v>9</v>
      </c>
      <c r="EL202" s="56">
        <v>19</v>
      </c>
      <c r="EM202" s="56">
        <v>1438701.3199999994</v>
      </c>
      <c r="EN202" s="56">
        <v>265759.79000000004</v>
      </c>
      <c r="EO202" s="56">
        <v>1811.81</v>
      </c>
      <c r="EP202" s="56">
        <v>81752.2</v>
      </c>
      <c r="EQ202" s="56">
        <v>21746.86</v>
      </c>
      <c r="ER202" s="56">
        <v>31151.46</v>
      </c>
      <c r="ES202" s="56">
        <v>12933.88</v>
      </c>
      <c r="ET202" s="56">
        <v>22884.19</v>
      </c>
      <c r="EU202" s="56">
        <v>23248.85</v>
      </c>
      <c r="EV202" s="56">
        <v>3595.58</v>
      </c>
      <c r="EW202" s="56">
        <v>16562.599999999999</v>
      </c>
      <c r="EX202" s="56">
        <v>9180.2000000000007</v>
      </c>
      <c r="EY202" s="56">
        <v>22704.41</v>
      </c>
      <c r="EZ202" s="56">
        <v>3060.07</v>
      </c>
      <c r="FA202" s="56">
        <v>0</v>
      </c>
      <c r="FB202" s="56">
        <v>0</v>
      </c>
      <c r="FC202" s="56">
        <v>0</v>
      </c>
      <c r="FD202" s="56">
        <v>0</v>
      </c>
      <c r="FE202" s="56">
        <v>0</v>
      </c>
      <c r="FF202" s="56">
        <v>0</v>
      </c>
      <c r="FG202" s="56">
        <v>250632.11000000002</v>
      </c>
      <c r="FH202" s="56">
        <v>46567.79</v>
      </c>
      <c r="FI202" s="56">
        <v>91357.82</v>
      </c>
      <c r="FJ202" s="56">
        <v>32948.090000000004</v>
      </c>
      <c r="FK202" s="56">
        <v>5181.8</v>
      </c>
      <c r="FL202" s="56">
        <v>453216.73825206066</v>
      </c>
      <c r="FM202" s="56">
        <v>2584365.4582520598</v>
      </c>
      <c r="FN202" s="56">
        <v>6677.2900000000036</v>
      </c>
      <c r="FO202" s="56">
        <v>50</v>
      </c>
      <c r="FP202" s="56">
        <v>645.03</v>
      </c>
      <c r="FQ202" s="56">
        <v>12232.390000000009</v>
      </c>
      <c r="FR202" s="56">
        <v>0</v>
      </c>
      <c r="FS202" s="56">
        <v>29637.599999999999</v>
      </c>
      <c r="FT202" s="56">
        <v>892.57</v>
      </c>
      <c r="FU202" s="56">
        <v>35426.580000000045</v>
      </c>
      <c r="FV202" s="56">
        <v>89533.89</v>
      </c>
      <c r="FW202" s="56">
        <v>175095.35000000003</v>
      </c>
      <c r="FX202" s="56">
        <v>2409270.1082520597</v>
      </c>
      <c r="FY202" s="56">
        <v>251983.14</v>
      </c>
      <c r="FZ202" s="56">
        <v>1425000</v>
      </c>
      <c r="GA202" s="56">
        <v>217810</v>
      </c>
      <c r="GB202" s="56">
        <v>223200</v>
      </c>
      <c r="GC202" s="56">
        <v>624190</v>
      </c>
      <c r="GD202" s="56">
        <v>2490200</v>
      </c>
      <c r="GE202" s="56">
        <v>133890</v>
      </c>
      <c r="GF202" s="56">
        <v>2356310</v>
      </c>
      <c r="GG202" s="56">
        <v>251983.14</v>
      </c>
      <c r="GH202" s="56">
        <v>0</v>
      </c>
      <c r="GI202" s="56">
        <v>0</v>
      </c>
      <c r="GJ202" s="56">
        <v>48716.479999999996</v>
      </c>
      <c r="GK202" s="56">
        <v>0</v>
      </c>
      <c r="GL202" s="56">
        <v>0</v>
      </c>
      <c r="GM202" s="56">
        <v>15840.76</v>
      </c>
      <c r="GN202" s="56">
        <v>64557.24</v>
      </c>
      <c r="GO202" s="56">
        <v>0</v>
      </c>
      <c r="GP202" s="56">
        <v>0</v>
      </c>
      <c r="GQ202" s="56" t="s">
        <v>7674</v>
      </c>
      <c r="GR202" s="56" t="s">
        <v>558</v>
      </c>
      <c r="GS202" s="56" t="s">
        <v>7675</v>
      </c>
      <c r="GT202" s="56" t="s">
        <v>558</v>
      </c>
      <c r="GU202" s="56" t="s">
        <v>558</v>
      </c>
      <c r="GV202" s="56" t="s">
        <v>7676</v>
      </c>
      <c r="GW202" s="56">
        <v>18</v>
      </c>
      <c r="GX202" s="56">
        <v>0</v>
      </c>
      <c r="GY202" s="56">
        <v>18</v>
      </c>
      <c r="GZ202" s="56">
        <v>0</v>
      </c>
      <c r="HA202" s="56">
        <v>0</v>
      </c>
      <c r="HB202" s="56">
        <v>0</v>
      </c>
      <c r="HD202" s="56">
        <f t="shared" si="9"/>
        <v>17372</v>
      </c>
      <c r="HE202" s="56">
        <f t="shared" si="10"/>
        <v>1322</v>
      </c>
      <c r="HF202" s="56">
        <f t="shared" si="11"/>
        <v>22762</v>
      </c>
    </row>
    <row r="203" spans="1:214" ht="12.75" customHeight="1" x14ac:dyDescent="0.3">
      <c r="A203" s="56" t="s">
        <v>533</v>
      </c>
      <c r="B203" s="56">
        <v>9</v>
      </c>
      <c r="C203" s="56" t="s">
        <v>534</v>
      </c>
      <c r="D203" s="56" t="s">
        <v>3842</v>
      </c>
      <c r="E203" s="56" t="s">
        <v>986</v>
      </c>
      <c r="F203" s="56" t="s">
        <v>907</v>
      </c>
      <c r="G203" s="56">
        <v>20</v>
      </c>
      <c r="H203" s="56">
        <v>0</v>
      </c>
      <c r="I203" s="56" t="s">
        <v>6841</v>
      </c>
      <c r="J203" s="56" t="s">
        <v>39</v>
      </c>
      <c r="L203" s="56" t="s">
        <v>219</v>
      </c>
      <c r="M203" s="56">
        <v>0</v>
      </c>
      <c r="N203" s="56">
        <v>0</v>
      </c>
      <c r="O203" s="56">
        <v>0</v>
      </c>
      <c r="P203" s="56">
        <v>0</v>
      </c>
      <c r="Q203" s="56">
        <v>4</v>
      </c>
      <c r="R203" s="56">
        <v>0</v>
      </c>
      <c r="S203" s="56">
        <v>1</v>
      </c>
      <c r="T203" s="56">
        <v>0</v>
      </c>
      <c r="U203" s="56">
        <v>0</v>
      </c>
      <c r="V203" s="56">
        <v>3</v>
      </c>
      <c r="W203" s="56">
        <v>0</v>
      </c>
      <c r="X203" s="56">
        <v>1</v>
      </c>
      <c r="Y203" s="56">
        <v>0</v>
      </c>
      <c r="Z203" s="56">
        <v>0</v>
      </c>
      <c r="AA203" s="56">
        <v>9</v>
      </c>
      <c r="AB203" s="56">
        <v>0</v>
      </c>
      <c r="AC203" s="56">
        <v>0</v>
      </c>
      <c r="AD203" s="56">
        <v>0</v>
      </c>
      <c r="AE203" s="56">
        <v>0</v>
      </c>
      <c r="AF203" s="56">
        <v>0</v>
      </c>
      <c r="AG203" s="56">
        <v>0</v>
      </c>
      <c r="AH203" s="56">
        <v>0</v>
      </c>
      <c r="AI203" s="56">
        <v>0</v>
      </c>
      <c r="AJ203" s="56">
        <v>0</v>
      </c>
      <c r="AK203" s="56">
        <v>0</v>
      </c>
      <c r="AL203" s="56">
        <v>0</v>
      </c>
      <c r="AM203" s="56">
        <v>0</v>
      </c>
      <c r="AN203" s="56">
        <v>0</v>
      </c>
      <c r="AO203" s="56">
        <v>0</v>
      </c>
      <c r="AP203" s="56">
        <v>0</v>
      </c>
      <c r="AQ203" s="56">
        <v>0</v>
      </c>
      <c r="AR203" s="56">
        <v>0</v>
      </c>
      <c r="AS203" s="56">
        <v>0</v>
      </c>
      <c r="AT203" s="56">
        <v>0</v>
      </c>
      <c r="AU203" s="56">
        <v>4</v>
      </c>
      <c r="AV203" s="56">
        <v>0</v>
      </c>
      <c r="AW203" s="56">
        <v>1</v>
      </c>
      <c r="AX203" s="56">
        <v>0</v>
      </c>
      <c r="AY203" s="56">
        <v>0</v>
      </c>
      <c r="AZ203" s="56">
        <v>3</v>
      </c>
      <c r="BA203" s="56">
        <v>0</v>
      </c>
      <c r="BB203" s="56">
        <v>1</v>
      </c>
      <c r="BC203" s="56">
        <v>0</v>
      </c>
      <c r="BD203" s="56">
        <v>0</v>
      </c>
      <c r="BE203" s="56">
        <v>9</v>
      </c>
      <c r="BF203" s="56">
        <v>1</v>
      </c>
      <c r="BG203" s="56">
        <v>0</v>
      </c>
      <c r="BH203" s="56">
        <v>1</v>
      </c>
      <c r="BI203" s="56">
        <v>0</v>
      </c>
      <c r="BJ203" s="56" t="s">
        <v>3431</v>
      </c>
      <c r="BK203" s="56">
        <v>41439</v>
      </c>
      <c r="BL203" s="56" t="s">
        <v>3427</v>
      </c>
      <c r="BM203" s="56">
        <v>71660</v>
      </c>
      <c r="BN203" s="56">
        <v>88</v>
      </c>
      <c r="BO203" s="56">
        <v>152891</v>
      </c>
      <c r="BP203" s="56">
        <v>41972</v>
      </c>
      <c r="BQ203" s="56">
        <v>8</v>
      </c>
      <c r="BR203" s="56" t="s">
        <v>558</v>
      </c>
      <c r="BS203" s="56">
        <v>139852</v>
      </c>
      <c r="BT203" s="56">
        <v>13395</v>
      </c>
      <c r="BU203" s="56">
        <v>52047</v>
      </c>
      <c r="BV203" s="56">
        <v>24502</v>
      </c>
      <c r="BW203" s="56">
        <v>33121</v>
      </c>
      <c r="BX203" s="56">
        <v>10698</v>
      </c>
      <c r="BY203" s="56">
        <v>120368</v>
      </c>
      <c r="BZ203" s="56">
        <v>1454</v>
      </c>
      <c r="CA203" s="56">
        <v>135217</v>
      </c>
      <c r="CB203" s="56">
        <v>292</v>
      </c>
      <c r="CC203" s="56">
        <v>5788</v>
      </c>
      <c r="CD203" s="56">
        <v>1046</v>
      </c>
      <c r="CE203" s="56">
        <v>1572</v>
      </c>
      <c r="CF203" s="56">
        <v>318</v>
      </c>
      <c r="CG203" s="56">
        <v>8724</v>
      </c>
      <c r="CH203" s="56">
        <v>9016</v>
      </c>
      <c r="CI203" s="56">
        <v>50</v>
      </c>
      <c r="CJ203" s="56">
        <v>4744</v>
      </c>
      <c r="CK203" s="56">
        <v>497</v>
      </c>
      <c r="CL203" s="56">
        <v>15621</v>
      </c>
      <c r="CM203" s="56">
        <v>20862</v>
      </c>
      <c r="CN203" s="56">
        <v>0</v>
      </c>
      <c r="CO203" s="56">
        <v>20912</v>
      </c>
      <c r="CP203" s="56">
        <v>0</v>
      </c>
      <c r="CQ203" s="56">
        <v>387</v>
      </c>
      <c r="CR203" s="56">
        <v>6</v>
      </c>
      <c r="CS203" s="56">
        <v>621</v>
      </c>
      <c r="CT203" s="56">
        <v>1014</v>
      </c>
      <c r="CU203" s="56">
        <v>1014</v>
      </c>
      <c r="CV203" s="56">
        <v>1293</v>
      </c>
      <c r="CW203" s="56">
        <v>6176</v>
      </c>
      <c r="CX203" s="56">
        <v>513</v>
      </c>
      <c r="CY203" s="56">
        <v>0</v>
      </c>
      <c r="CZ203" s="56">
        <v>0</v>
      </c>
      <c r="DA203" s="56">
        <v>0</v>
      </c>
      <c r="DB203" s="56">
        <v>5.5</v>
      </c>
      <c r="DC203" s="56">
        <v>34.799999999999997</v>
      </c>
      <c r="DD203" s="56">
        <v>40.299999999999997</v>
      </c>
      <c r="DE203" s="56">
        <v>30</v>
      </c>
      <c r="DF203" s="56">
        <v>1154</v>
      </c>
      <c r="DG203" s="56">
        <v>97836</v>
      </c>
      <c r="DH203" s="56">
        <v>16698</v>
      </c>
      <c r="DI203" s="56">
        <v>37121</v>
      </c>
      <c r="DJ203" s="56">
        <v>6422</v>
      </c>
      <c r="DK203" s="56">
        <v>158077</v>
      </c>
      <c r="DL203" s="56">
        <v>5307</v>
      </c>
      <c r="DM203" s="56">
        <v>148</v>
      </c>
      <c r="DN203" s="56">
        <v>7725</v>
      </c>
      <c r="DO203" s="56">
        <v>13180</v>
      </c>
      <c r="DP203" s="56">
        <v>3578</v>
      </c>
      <c r="DQ203" s="56">
        <v>3318</v>
      </c>
      <c r="DR203" s="56">
        <v>1348</v>
      </c>
      <c r="DS203" s="56">
        <v>0</v>
      </c>
      <c r="DT203" s="56">
        <v>0</v>
      </c>
      <c r="DU203" s="56">
        <v>0</v>
      </c>
      <c r="DV203" s="56">
        <v>16630</v>
      </c>
      <c r="DW203" s="56" t="s">
        <v>558</v>
      </c>
      <c r="DX203" s="56">
        <v>35</v>
      </c>
      <c r="DY203" s="56">
        <v>55</v>
      </c>
      <c r="DZ203" s="56">
        <v>70</v>
      </c>
      <c r="EA203" s="56">
        <v>27706</v>
      </c>
      <c r="EB203" s="56" t="s">
        <v>558</v>
      </c>
      <c r="EC203" s="56" t="s">
        <v>55</v>
      </c>
      <c r="ED203" s="56">
        <v>16026</v>
      </c>
      <c r="EE203" s="56">
        <v>78</v>
      </c>
      <c r="EF203" s="56">
        <v>318442</v>
      </c>
      <c r="EG203" s="56">
        <v>0</v>
      </c>
      <c r="EH203" s="56" t="s">
        <v>558</v>
      </c>
      <c r="EI203" s="56">
        <v>8</v>
      </c>
      <c r="EJ203" s="56">
        <v>213553</v>
      </c>
      <c r="EK203" s="56">
        <v>1</v>
      </c>
      <c r="EL203" s="56">
        <v>3</v>
      </c>
      <c r="EM203" s="56">
        <v>1147907</v>
      </c>
      <c r="EN203" s="56">
        <v>254742</v>
      </c>
      <c r="EO203" s="56">
        <v>6400</v>
      </c>
      <c r="EP203" s="56">
        <v>26400</v>
      </c>
      <c r="EQ203" s="56">
        <v>3950</v>
      </c>
      <c r="ER203" s="56">
        <v>20300</v>
      </c>
      <c r="ES203" s="56">
        <v>10400</v>
      </c>
      <c r="ET203" s="56">
        <v>4069</v>
      </c>
      <c r="EU203" s="56">
        <v>6550</v>
      </c>
      <c r="EV203" s="56">
        <v>2000</v>
      </c>
      <c r="EW203" s="56">
        <v>5500</v>
      </c>
      <c r="EX203" s="56">
        <v>8000</v>
      </c>
      <c r="EY203" s="56">
        <v>4624.3500000000004</v>
      </c>
      <c r="EZ203" s="56">
        <v>4000</v>
      </c>
      <c r="FA203" s="56">
        <v>0</v>
      </c>
      <c r="FB203" s="56">
        <v>0</v>
      </c>
      <c r="FC203" s="56">
        <v>0</v>
      </c>
      <c r="FD203" s="56">
        <v>0</v>
      </c>
      <c r="FE203" s="56">
        <v>0</v>
      </c>
      <c r="FF203" s="56">
        <v>0</v>
      </c>
      <c r="FG203" s="56">
        <v>102193.35</v>
      </c>
      <c r="FH203" s="56">
        <v>43785</v>
      </c>
      <c r="FI203" s="56">
        <v>148172</v>
      </c>
      <c r="FJ203" s="56">
        <v>18185</v>
      </c>
      <c r="FK203" s="56">
        <v>0</v>
      </c>
      <c r="FL203" s="56">
        <v>0</v>
      </c>
      <c r="FM203" s="56">
        <v>1714984.35</v>
      </c>
      <c r="FN203" s="56">
        <v>0</v>
      </c>
      <c r="FO203" s="56">
        <v>0</v>
      </c>
      <c r="FP203" s="56">
        <v>0</v>
      </c>
      <c r="FQ203" s="56">
        <v>5464</v>
      </c>
      <c r="FR203" s="56">
        <v>0</v>
      </c>
      <c r="FS203" s="56">
        <v>14755</v>
      </c>
      <c r="FT203" s="56">
        <v>0</v>
      </c>
      <c r="FU203" s="56">
        <v>21665</v>
      </c>
      <c r="FV203" s="56">
        <v>0</v>
      </c>
      <c r="FW203" s="56">
        <v>41884</v>
      </c>
      <c r="FX203" s="56">
        <v>1673100.35</v>
      </c>
      <c r="FY203" s="56">
        <v>667562</v>
      </c>
      <c r="FZ203" s="56">
        <v>1119026</v>
      </c>
      <c r="GA203" s="56">
        <v>260104</v>
      </c>
      <c r="GB203" s="56">
        <v>238309</v>
      </c>
      <c r="GC203" s="56">
        <v>27833</v>
      </c>
      <c r="GD203" s="56">
        <v>1645272</v>
      </c>
      <c r="GE203" s="56">
        <v>38585</v>
      </c>
      <c r="GF203" s="56">
        <v>1606687</v>
      </c>
      <c r="GG203" s="56">
        <v>98000</v>
      </c>
      <c r="GH203" s="56">
        <v>0</v>
      </c>
      <c r="GI203" s="56">
        <v>0</v>
      </c>
      <c r="GJ203" s="56">
        <v>0</v>
      </c>
      <c r="GK203" s="56">
        <v>0</v>
      </c>
      <c r="GL203" s="56">
        <v>0</v>
      </c>
      <c r="GM203" s="56">
        <v>0</v>
      </c>
      <c r="GN203" s="56">
        <v>0</v>
      </c>
      <c r="GO203" s="56" t="s">
        <v>7677</v>
      </c>
      <c r="GP203" s="56" t="s">
        <v>558</v>
      </c>
      <c r="GQ203" s="56" t="s">
        <v>7678</v>
      </c>
      <c r="GR203" s="56" t="s">
        <v>558</v>
      </c>
      <c r="GS203" s="56" t="s">
        <v>558</v>
      </c>
      <c r="GT203" s="56" t="s">
        <v>558</v>
      </c>
      <c r="GU203" s="56" t="s">
        <v>558</v>
      </c>
      <c r="GV203" s="56" t="s">
        <v>7679</v>
      </c>
      <c r="GW203" s="56">
        <v>9</v>
      </c>
      <c r="GX203" s="56">
        <v>0</v>
      </c>
      <c r="GY203" s="56">
        <v>9</v>
      </c>
      <c r="GZ203" s="56">
        <v>0</v>
      </c>
      <c r="HA203" s="56">
        <v>0</v>
      </c>
      <c r="HB203" s="56">
        <v>0</v>
      </c>
      <c r="HD203" s="56">
        <f t="shared" si="9"/>
        <v>20912</v>
      </c>
      <c r="HE203" s="56">
        <f t="shared" si="10"/>
        <v>1014</v>
      </c>
      <c r="HF203" s="56">
        <f t="shared" si="11"/>
        <v>13180</v>
      </c>
    </row>
    <row r="204" spans="1:214" ht="12.75" customHeight="1" x14ac:dyDescent="0.3">
      <c r="A204" s="56" t="s">
        <v>533</v>
      </c>
      <c r="B204" s="56">
        <v>10</v>
      </c>
      <c r="C204" s="56" t="s">
        <v>534</v>
      </c>
      <c r="D204" s="56" t="s">
        <v>3843</v>
      </c>
      <c r="E204" s="56" t="s">
        <v>2177</v>
      </c>
      <c r="F204" s="56" t="s">
        <v>907</v>
      </c>
      <c r="G204" s="56">
        <v>22</v>
      </c>
      <c r="H204" s="56">
        <v>0</v>
      </c>
      <c r="I204" s="56" t="s">
        <v>6841</v>
      </c>
      <c r="J204" s="56" t="s">
        <v>39</v>
      </c>
      <c r="L204" s="56" t="s">
        <v>220</v>
      </c>
      <c r="M204" s="56">
        <v>3</v>
      </c>
      <c r="N204" s="56">
        <v>0</v>
      </c>
      <c r="O204" s="56">
        <v>0</v>
      </c>
      <c r="P204" s="56">
        <v>2</v>
      </c>
      <c r="Q204" s="56">
        <v>3</v>
      </c>
      <c r="R204" s="56">
        <v>4</v>
      </c>
      <c r="S204" s="56">
        <v>1</v>
      </c>
      <c r="T204" s="56">
        <v>0</v>
      </c>
      <c r="U204" s="56">
        <v>0</v>
      </c>
      <c r="V204" s="56">
        <v>1</v>
      </c>
      <c r="W204" s="56">
        <v>0</v>
      </c>
      <c r="X204" s="56">
        <v>0</v>
      </c>
      <c r="Y204" s="56">
        <v>0</v>
      </c>
      <c r="Z204" s="56">
        <v>1</v>
      </c>
      <c r="AA204" s="56">
        <v>15</v>
      </c>
      <c r="AB204" s="56">
        <v>0</v>
      </c>
      <c r="AC204" s="56">
        <v>0</v>
      </c>
      <c r="AD204" s="56">
        <v>0</v>
      </c>
      <c r="AE204" s="56">
        <v>0</v>
      </c>
      <c r="AF204" s="56">
        <v>0</v>
      </c>
      <c r="AG204" s="56">
        <v>0</v>
      </c>
      <c r="AH204" s="56">
        <v>0</v>
      </c>
      <c r="AI204" s="56">
        <v>0</v>
      </c>
      <c r="AJ204" s="56">
        <v>0</v>
      </c>
      <c r="AK204" s="56">
        <v>0</v>
      </c>
      <c r="AL204" s="56">
        <v>0</v>
      </c>
      <c r="AM204" s="56">
        <v>0</v>
      </c>
      <c r="AN204" s="56">
        <v>0</v>
      </c>
      <c r="AO204" s="56">
        <v>0</v>
      </c>
      <c r="AP204" s="56">
        <v>0</v>
      </c>
      <c r="AQ204" s="56">
        <v>3</v>
      </c>
      <c r="AR204" s="56">
        <v>0</v>
      </c>
      <c r="AS204" s="56">
        <v>0</v>
      </c>
      <c r="AT204" s="56">
        <v>2</v>
      </c>
      <c r="AU204" s="56">
        <v>3</v>
      </c>
      <c r="AV204" s="56">
        <v>4</v>
      </c>
      <c r="AW204" s="56">
        <v>1</v>
      </c>
      <c r="AX204" s="56">
        <v>0</v>
      </c>
      <c r="AY204" s="56">
        <v>0</v>
      </c>
      <c r="AZ204" s="56">
        <v>1</v>
      </c>
      <c r="BA204" s="56">
        <v>0</v>
      </c>
      <c r="BB204" s="56">
        <v>0</v>
      </c>
      <c r="BC204" s="56">
        <v>0</v>
      </c>
      <c r="BD204" s="56">
        <v>1</v>
      </c>
      <c r="BE204" s="56">
        <v>15</v>
      </c>
      <c r="BF204" s="56">
        <v>0.9264931087289433</v>
      </c>
      <c r="BG204" s="56">
        <v>7.3506891271056668E-2</v>
      </c>
      <c r="BH204" s="56">
        <v>0</v>
      </c>
      <c r="BI204" s="56">
        <v>0</v>
      </c>
      <c r="BJ204" s="56" t="s">
        <v>3445</v>
      </c>
      <c r="BK204" s="56">
        <v>72115</v>
      </c>
      <c r="BL204" s="56" t="s">
        <v>3440</v>
      </c>
      <c r="BM204" s="56">
        <v>100815</v>
      </c>
      <c r="BN204" s="56">
        <v>104</v>
      </c>
      <c r="BO204" s="56">
        <v>229348</v>
      </c>
      <c r="BP204" s="56">
        <v>70274</v>
      </c>
      <c r="BQ204" s="56">
        <v>10</v>
      </c>
      <c r="BR204" s="56" t="s">
        <v>558</v>
      </c>
      <c r="BS204" s="56">
        <v>183274</v>
      </c>
      <c r="BT204" s="56">
        <v>265</v>
      </c>
      <c r="BU204" s="56">
        <v>68288</v>
      </c>
      <c r="BV204" s="56">
        <v>63170</v>
      </c>
      <c r="BW204" s="56">
        <v>35118</v>
      </c>
      <c r="BX204" s="56">
        <v>9358</v>
      </c>
      <c r="BY204" s="56">
        <v>175934</v>
      </c>
      <c r="BZ204" s="56">
        <v>3980</v>
      </c>
      <c r="CA204" s="56">
        <v>180179</v>
      </c>
      <c r="CB204" s="56">
        <v>0</v>
      </c>
      <c r="CC204" s="56">
        <v>4466</v>
      </c>
      <c r="CD204" s="56">
        <v>921</v>
      </c>
      <c r="CE204" s="56">
        <v>4365</v>
      </c>
      <c r="CF204" s="56">
        <v>471</v>
      </c>
      <c r="CG204" s="56">
        <v>10223</v>
      </c>
      <c r="CH204" s="56">
        <v>10223</v>
      </c>
      <c r="CI204" s="56">
        <v>0</v>
      </c>
      <c r="CJ204" s="56">
        <v>3536</v>
      </c>
      <c r="CK204" s="56">
        <v>604</v>
      </c>
      <c r="CL204" s="56">
        <v>0</v>
      </c>
      <c r="CM204" s="56">
        <v>4140</v>
      </c>
      <c r="CN204" s="56">
        <v>64</v>
      </c>
      <c r="CO204" s="56">
        <v>4204</v>
      </c>
      <c r="CP204" s="56">
        <v>0</v>
      </c>
      <c r="CQ204" s="56">
        <v>60</v>
      </c>
      <c r="CR204" s="56">
        <v>0</v>
      </c>
      <c r="CS204" s="56">
        <v>0</v>
      </c>
      <c r="CT204" s="56">
        <v>60</v>
      </c>
      <c r="CU204" s="56">
        <v>60</v>
      </c>
      <c r="CV204" s="56">
        <v>1039</v>
      </c>
      <c r="CW204" s="56">
        <v>28</v>
      </c>
      <c r="CX204" s="56">
        <v>661</v>
      </c>
      <c r="CY204" s="56">
        <v>0</v>
      </c>
      <c r="CZ204" s="56">
        <v>0</v>
      </c>
      <c r="DA204" s="56">
        <v>0</v>
      </c>
      <c r="DB204" s="56">
        <v>6.6</v>
      </c>
      <c r="DC204" s="56">
        <v>47.4</v>
      </c>
      <c r="DD204" s="56">
        <v>54</v>
      </c>
      <c r="DE204" s="56">
        <v>13</v>
      </c>
      <c r="DF204" s="56">
        <v>781</v>
      </c>
      <c r="DG204" s="56">
        <v>189290</v>
      </c>
      <c r="DH204" s="56">
        <v>34120</v>
      </c>
      <c r="DI204" s="56">
        <v>121319</v>
      </c>
      <c r="DJ204" s="56">
        <v>14154</v>
      </c>
      <c r="DK204" s="56">
        <v>358883</v>
      </c>
      <c r="DL204" s="56">
        <v>8646</v>
      </c>
      <c r="DM204" s="56">
        <v>1031</v>
      </c>
      <c r="DN204" s="56">
        <v>0</v>
      </c>
      <c r="DO204" s="56">
        <v>9677</v>
      </c>
      <c r="DP204" s="56">
        <v>8606</v>
      </c>
      <c r="DQ204" s="56">
        <v>18607</v>
      </c>
      <c r="DR204" s="56">
        <v>7248</v>
      </c>
      <c r="DS204" s="56">
        <v>0</v>
      </c>
      <c r="DT204" s="56">
        <v>0</v>
      </c>
      <c r="DU204" s="56">
        <v>0</v>
      </c>
      <c r="DV204" s="56">
        <v>19112</v>
      </c>
      <c r="DW204" s="56">
        <v>9023</v>
      </c>
      <c r="DX204" s="56">
        <v>40</v>
      </c>
      <c r="DY204" s="56">
        <v>62</v>
      </c>
      <c r="DZ204" s="56">
        <v>73</v>
      </c>
      <c r="EA204" s="56">
        <v>161550</v>
      </c>
      <c r="EB204" s="56">
        <v>234</v>
      </c>
      <c r="EC204" s="56" t="s">
        <v>778</v>
      </c>
      <c r="ED204" s="56">
        <v>32071</v>
      </c>
      <c r="EE204" s="56">
        <v>86</v>
      </c>
      <c r="EF204" s="56">
        <v>651514</v>
      </c>
      <c r="EG204" s="56" t="s">
        <v>558</v>
      </c>
      <c r="EH204" s="56" t="s">
        <v>56</v>
      </c>
      <c r="EI204" s="56">
        <v>15</v>
      </c>
      <c r="EJ204" s="56">
        <v>342622</v>
      </c>
      <c r="EK204" s="56">
        <v>0</v>
      </c>
      <c r="EL204" s="56">
        <v>0</v>
      </c>
      <c r="EM204" s="56">
        <v>1103816</v>
      </c>
      <c r="EN204" s="56">
        <v>136630</v>
      </c>
      <c r="EO204" s="56">
        <v>0</v>
      </c>
      <c r="EP204" s="56" t="s">
        <v>3619</v>
      </c>
      <c r="EQ204" s="56" t="s">
        <v>3619</v>
      </c>
      <c r="ER204" s="56" t="s">
        <v>3619</v>
      </c>
      <c r="ES204" s="56" t="s">
        <v>3619</v>
      </c>
      <c r="ET204" s="56">
        <v>0</v>
      </c>
      <c r="EU204" s="56" t="s">
        <v>3619</v>
      </c>
      <c r="EV204" s="56">
        <v>0</v>
      </c>
      <c r="EW204" s="56">
        <v>0</v>
      </c>
      <c r="EX204" s="56" t="s">
        <v>3619</v>
      </c>
      <c r="EY204" s="56" t="s">
        <v>3619</v>
      </c>
      <c r="EZ204" s="56" t="s">
        <v>3619</v>
      </c>
      <c r="FA204" s="56">
        <v>0</v>
      </c>
      <c r="FB204" s="56">
        <v>0</v>
      </c>
      <c r="FC204" s="56">
        <v>0</v>
      </c>
      <c r="FD204" s="56">
        <v>0</v>
      </c>
      <c r="FE204" s="56">
        <v>0</v>
      </c>
      <c r="FF204" s="56">
        <v>0</v>
      </c>
      <c r="FG204" s="56">
        <v>0</v>
      </c>
      <c r="FH204" s="56">
        <v>38777</v>
      </c>
      <c r="FI204" s="56">
        <v>35176</v>
      </c>
      <c r="FJ204" s="56">
        <v>9787</v>
      </c>
      <c r="FK204" s="56">
        <v>10000</v>
      </c>
      <c r="FL204" s="56">
        <v>553517</v>
      </c>
      <c r="FM204" s="56">
        <v>1887703</v>
      </c>
      <c r="FN204" s="56">
        <v>778</v>
      </c>
      <c r="FO204" s="56">
        <v>0</v>
      </c>
      <c r="FP204" s="56">
        <v>0</v>
      </c>
      <c r="FQ204" s="56">
        <v>140</v>
      </c>
      <c r="FR204" s="56">
        <v>0</v>
      </c>
      <c r="FS204" s="56">
        <v>5350</v>
      </c>
      <c r="FT204" s="56">
        <v>0</v>
      </c>
      <c r="FU204" s="56">
        <v>23692</v>
      </c>
      <c r="FV204" s="56">
        <v>5460</v>
      </c>
      <c r="FW204" s="56">
        <v>35420</v>
      </c>
      <c r="FX204" s="56">
        <v>1852283</v>
      </c>
      <c r="FY204" s="56">
        <v>512060</v>
      </c>
      <c r="FZ204" s="56">
        <v>1104568</v>
      </c>
      <c r="GA204" s="56">
        <v>118902</v>
      </c>
      <c r="GB204" s="56">
        <v>0</v>
      </c>
      <c r="GC204" s="56">
        <v>500000</v>
      </c>
      <c r="GD204" s="56">
        <v>1723470</v>
      </c>
      <c r="GE204" s="56">
        <v>35185</v>
      </c>
      <c r="GF204" s="56">
        <v>1688285</v>
      </c>
      <c r="GG204" s="56">
        <v>500000</v>
      </c>
      <c r="GH204" s="56">
        <v>0</v>
      </c>
      <c r="GI204" s="56">
        <v>0</v>
      </c>
      <c r="GJ204" s="56">
        <v>21077</v>
      </c>
      <c r="GK204" s="56">
        <v>96869</v>
      </c>
      <c r="GL204" s="56">
        <v>0</v>
      </c>
      <c r="GM204" s="56">
        <v>0</v>
      </c>
      <c r="GN204" s="56">
        <v>117946</v>
      </c>
      <c r="GO204" s="56" t="s">
        <v>7680</v>
      </c>
      <c r="GP204" s="56" t="s">
        <v>3601</v>
      </c>
      <c r="GQ204" s="56" t="s">
        <v>7681</v>
      </c>
      <c r="GR204" s="56" t="s">
        <v>558</v>
      </c>
      <c r="GS204" s="56" t="s">
        <v>558</v>
      </c>
      <c r="GT204" s="56">
        <v>0</v>
      </c>
      <c r="GU204" s="56">
        <v>0</v>
      </c>
      <c r="GV204" s="56" t="s">
        <v>7682</v>
      </c>
      <c r="GW204" s="56">
        <v>15</v>
      </c>
      <c r="GX204" s="56">
        <v>0</v>
      </c>
      <c r="GY204" s="56">
        <v>15</v>
      </c>
      <c r="GZ204" s="56">
        <v>0</v>
      </c>
      <c r="HA204" s="56">
        <v>0</v>
      </c>
      <c r="HB204" s="56">
        <v>0</v>
      </c>
      <c r="HD204" s="56">
        <f t="shared" si="9"/>
        <v>4204</v>
      </c>
      <c r="HE204" s="56">
        <f t="shared" si="10"/>
        <v>60</v>
      </c>
      <c r="HF204" s="56">
        <f t="shared" si="11"/>
        <v>9677</v>
      </c>
    </row>
    <row r="205" spans="1:214" ht="12.75" customHeight="1" x14ac:dyDescent="0.3">
      <c r="A205" s="56" t="s">
        <v>533</v>
      </c>
      <c r="B205" s="56">
        <v>11</v>
      </c>
      <c r="C205" s="56" t="s">
        <v>534</v>
      </c>
      <c r="D205" s="56" t="s">
        <v>3844</v>
      </c>
      <c r="E205" s="56" t="s">
        <v>2178</v>
      </c>
      <c r="F205" s="56" t="s">
        <v>907</v>
      </c>
      <c r="G205" s="56">
        <v>39</v>
      </c>
      <c r="H205" s="56">
        <v>0</v>
      </c>
      <c r="I205" s="56" t="s">
        <v>6841</v>
      </c>
      <c r="J205" s="56" t="s">
        <v>39</v>
      </c>
      <c r="L205" s="56" t="s">
        <v>178</v>
      </c>
      <c r="M205" s="56">
        <v>0</v>
      </c>
      <c r="N205" s="56">
        <v>0</v>
      </c>
      <c r="O205" s="56">
        <v>0</v>
      </c>
      <c r="P205" s="56">
        <v>0</v>
      </c>
      <c r="Q205" s="56">
        <v>0</v>
      </c>
      <c r="R205" s="56">
        <v>1</v>
      </c>
      <c r="S205" s="56">
        <v>1</v>
      </c>
      <c r="T205" s="56">
        <v>2</v>
      </c>
      <c r="U205" s="56">
        <v>0</v>
      </c>
      <c r="V205" s="56">
        <v>0</v>
      </c>
      <c r="W205" s="56">
        <v>0</v>
      </c>
      <c r="X205" s="56">
        <v>2</v>
      </c>
      <c r="Y205" s="56">
        <v>0</v>
      </c>
      <c r="Z205" s="56">
        <v>0</v>
      </c>
      <c r="AA205" s="56">
        <v>6</v>
      </c>
      <c r="AB205" s="56">
        <v>0</v>
      </c>
      <c r="AC205" s="56">
        <v>0</v>
      </c>
      <c r="AD205" s="56">
        <v>0</v>
      </c>
      <c r="AE205" s="56">
        <v>0</v>
      </c>
      <c r="AF205" s="56">
        <v>0</v>
      </c>
      <c r="AG205" s="56">
        <v>0</v>
      </c>
      <c r="AH205" s="56">
        <v>0</v>
      </c>
      <c r="AI205" s="56">
        <v>0</v>
      </c>
      <c r="AJ205" s="56">
        <v>0</v>
      </c>
      <c r="AK205" s="56">
        <v>0</v>
      </c>
      <c r="AL205" s="56">
        <v>0</v>
      </c>
      <c r="AM205" s="56">
        <v>0</v>
      </c>
      <c r="AN205" s="56">
        <v>0</v>
      </c>
      <c r="AO205" s="56">
        <v>0</v>
      </c>
      <c r="AP205" s="56">
        <v>0</v>
      </c>
      <c r="AQ205" s="56">
        <v>0</v>
      </c>
      <c r="AR205" s="56">
        <v>0</v>
      </c>
      <c r="AS205" s="56">
        <v>0</v>
      </c>
      <c r="AT205" s="56">
        <v>0</v>
      </c>
      <c r="AU205" s="56">
        <v>0</v>
      </c>
      <c r="AV205" s="56">
        <v>1</v>
      </c>
      <c r="AW205" s="56">
        <v>1</v>
      </c>
      <c r="AX205" s="56">
        <v>2</v>
      </c>
      <c r="AY205" s="56">
        <v>0</v>
      </c>
      <c r="AZ205" s="56">
        <v>0</v>
      </c>
      <c r="BA205" s="56">
        <v>0</v>
      </c>
      <c r="BB205" s="56">
        <v>2</v>
      </c>
      <c r="BC205" s="56">
        <v>0</v>
      </c>
      <c r="BD205" s="56">
        <v>0</v>
      </c>
      <c r="BE205" s="56">
        <v>6</v>
      </c>
      <c r="BF205" s="56">
        <v>1</v>
      </c>
      <c r="BG205" s="56">
        <v>0</v>
      </c>
      <c r="BH205" s="56">
        <v>1</v>
      </c>
      <c r="BI205" s="56">
        <v>0</v>
      </c>
      <c r="BJ205" s="56" t="s">
        <v>1282</v>
      </c>
      <c r="BK205" s="56">
        <v>37413</v>
      </c>
      <c r="BL205" s="56" t="s">
        <v>1282</v>
      </c>
      <c r="BM205" s="56">
        <v>71563</v>
      </c>
      <c r="BN205" s="56">
        <v>34</v>
      </c>
      <c r="BO205" s="56">
        <v>57509</v>
      </c>
      <c r="BP205" s="56">
        <v>12786</v>
      </c>
      <c r="BQ205" s="56">
        <v>4</v>
      </c>
      <c r="BR205" s="56">
        <v>20080</v>
      </c>
      <c r="BS205" s="56">
        <v>111696</v>
      </c>
      <c r="BT205" s="56">
        <v>10445</v>
      </c>
      <c r="BU205" s="56">
        <v>25779</v>
      </c>
      <c r="BV205" s="56">
        <v>31613</v>
      </c>
      <c r="BW205" s="56">
        <v>23522</v>
      </c>
      <c r="BX205" s="56">
        <v>16367</v>
      </c>
      <c r="BY205" s="56">
        <v>97281</v>
      </c>
      <c r="BZ205" s="56">
        <v>14459</v>
      </c>
      <c r="CA205" s="56">
        <v>122185</v>
      </c>
      <c r="CB205" s="56">
        <v>186</v>
      </c>
      <c r="CC205" s="56">
        <v>1650</v>
      </c>
      <c r="CD205" s="56">
        <v>1212</v>
      </c>
      <c r="CE205" s="56">
        <v>1280</v>
      </c>
      <c r="CF205" s="56">
        <v>404</v>
      </c>
      <c r="CG205" s="56">
        <v>4546</v>
      </c>
      <c r="CH205" s="56">
        <v>4732</v>
      </c>
      <c r="CI205" s="56">
        <v>1026</v>
      </c>
      <c r="CJ205" s="56">
        <v>1054</v>
      </c>
      <c r="CK205" s="56">
        <v>477</v>
      </c>
      <c r="CL205" s="56">
        <v>3336</v>
      </c>
      <c r="CM205" s="56">
        <v>4867</v>
      </c>
      <c r="CN205" s="56">
        <v>0</v>
      </c>
      <c r="CO205" s="56">
        <v>5893</v>
      </c>
      <c r="CP205" s="56">
        <v>20</v>
      </c>
      <c r="CQ205" s="56">
        <v>37</v>
      </c>
      <c r="CR205" s="56">
        <v>0</v>
      </c>
      <c r="CS205" s="56">
        <v>75</v>
      </c>
      <c r="CT205" s="56">
        <v>112</v>
      </c>
      <c r="CU205" s="56">
        <v>132</v>
      </c>
      <c r="CV205" s="56">
        <v>1684</v>
      </c>
      <c r="CW205" s="56">
        <v>119</v>
      </c>
      <c r="CX205" s="56">
        <v>555</v>
      </c>
      <c r="CY205" s="56">
        <v>0</v>
      </c>
      <c r="CZ205" s="56">
        <v>0</v>
      </c>
      <c r="DA205" s="56">
        <v>0</v>
      </c>
      <c r="DB205" s="56">
        <v>3</v>
      </c>
      <c r="DC205" s="56">
        <v>11.4</v>
      </c>
      <c r="DD205" s="56">
        <v>14.4</v>
      </c>
      <c r="DE205" s="56">
        <v>0</v>
      </c>
      <c r="DF205" s="56">
        <v>0</v>
      </c>
      <c r="DG205" s="56">
        <v>30426</v>
      </c>
      <c r="DH205" s="56">
        <v>15898</v>
      </c>
      <c r="DI205" s="56">
        <v>16199</v>
      </c>
      <c r="DJ205" s="56">
        <v>3115</v>
      </c>
      <c r="DK205" s="56">
        <v>65638</v>
      </c>
      <c r="DL205" s="56">
        <v>805</v>
      </c>
      <c r="DM205" s="56">
        <v>264</v>
      </c>
      <c r="DN205" s="56">
        <v>1340</v>
      </c>
      <c r="DO205" s="56">
        <v>2409</v>
      </c>
      <c r="DP205" s="56">
        <v>1232</v>
      </c>
      <c r="DQ205" s="56">
        <v>234</v>
      </c>
      <c r="DR205" s="56">
        <v>1398</v>
      </c>
      <c r="DS205" s="56">
        <v>0</v>
      </c>
      <c r="DT205" s="56">
        <v>0</v>
      </c>
      <c r="DU205" s="56">
        <v>0</v>
      </c>
      <c r="DV205" s="56">
        <v>6129</v>
      </c>
      <c r="DW205" s="56">
        <v>2563</v>
      </c>
      <c r="DX205" s="56">
        <v>58</v>
      </c>
      <c r="DY205" s="56">
        <v>68</v>
      </c>
      <c r="DZ205" s="56">
        <v>76</v>
      </c>
      <c r="EA205" s="56">
        <v>6321</v>
      </c>
      <c r="EB205" s="56">
        <v>85</v>
      </c>
      <c r="EC205" s="56" t="s">
        <v>56</v>
      </c>
      <c r="ED205" s="56">
        <v>5009</v>
      </c>
      <c r="EE205" s="56">
        <v>24</v>
      </c>
      <c r="EF205" s="56">
        <v>113657</v>
      </c>
      <c r="EG205" s="56">
        <v>0</v>
      </c>
      <c r="EH205" s="56" t="s">
        <v>778</v>
      </c>
      <c r="EI205" s="56">
        <v>1</v>
      </c>
      <c r="EJ205" s="56">
        <v>26439</v>
      </c>
      <c r="EK205" s="56">
        <v>3</v>
      </c>
      <c r="EL205" s="56">
        <v>67</v>
      </c>
      <c r="EM205" s="56">
        <v>475597</v>
      </c>
      <c r="EN205" s="56">
        <v>112755</v>
      </c>
      <c r="EO205" s="56">
        <v>1404.73</v>
      </c>
      <c r="EP205" s="56">
        <v>11477.84</v>
      </c>
      <c r="EQ205" s="56">
        <v>7906.77</v>
      </c>
      <c r="ER205" s="56">
        <v>3166.94</v>
      </c>
      <c r="ES205" s="56">
        <v>1349.32</v>
      </c>
      <c r="ET205" s="56">
        <v>3682.79</v>
      </c>
      <c r="EU205" s="56">
        <v>4656.12</v>
      </c>
      <c r="EV205" s="56">
        <v>0</v>
      </c>
      <c r="EW205" s="56">
        <v>747.15</v>
      </c>
      <c r="EX205" s="56">
        <v>3190.82</v>
      </c>
      <c r="EY205" s="56">
        <v>373</v>
      </c>
      <c r="EZ205" s="56">
        <v>1500</v>
      </c>
      <c r="FA205" s="56">
        <v>0</v>
      </c>
      <c r="FB205" s="56">
        <v>0</v>
      </c>
      <c r="FC205" s="56">
        <v>0</v>
      </c>
      <c r="FD205" s="56">
        <v>4653</v>
      </c>
      <c r="FE205" s="56">
        <v>0</v>
      </c>
      <c r="FF205" s="56">
        <v>0</v>
      </c>
      <c r="FG205" s="56">
        <v>44108.480000000003</v>
      </c>
      <c r="FH205" s="56">
        <v>15263</v>
      </c>
      <c r="FI205" s="56">
        <v>42347.45</v>
      </c>
      <c r="FJ205" s="56">
        <v>32088</v>
      </c>
      <c r="FK205" s="56">
        <v>0</v>
      </c>
      <c r="FL205" s="56">
        <v>113363</v>
      </c>
      <c r="FM205" s="56">
        <v>835521.92999999993</v>
      </c>
      <c r="FN205" s="56">
        <v>0</v>
      </c>
      <c r="FO205" s="56">
        <v>0</v>
      </c>
      <c r="FP205" s="56">
        <v>0</v>
      </c>
      <c r="FQ205" s="56">
        <v>1554</v>
      </c>
      <c r="FR205" s="56">
        <v>0</v>
      </c>
      <c r="FS205" s="56">
        <v>39610</v>
      </c>
      <c r="FT205" s="56">
        <v>0</v>
      </c>
      <c r="FU205" s="56">
        <v>7520</v>
      </c>
      <c r="FV205" s="56">
        <v>0</v>
      </c>
      <c r="FW205" s="56">
        <v>48684</v>
      </c>
      <c r="FX205" s="56">
        <v>786837.92999999993</v>
      </c>
      <c r="FY205" s="56">
        <v>112573</v>
      </c>
      <c r="FZ205" s="56">
        <v>504146</v>
      </c>
      <c r="GA205" s="56">
        <v>101102</v>
      </c>
      <c r="GB205" s="56">
        <v>48984</v>
      </c>
      <c r="GC205" s="56">
        <v>187627</v>
      </c>
      <c r="GD205" s="56">
        <v>841859</v>
      </c>
      <c r="GE205" s="56">
        <v>31237</v>
      </c>
      <c r="GF205" s="56">
        <v>810622</v>
      </c>
      <c r="GG205" s="56">
        <v>112573</v>
      </c>
      <c r="GH205" s="56">
        <v>0</v>
      </c>
      <c r="GI205" s="56">
        <v>0</v>
      </c>
      <c r="GJ205" s="56">
        <v>0</v>
      </c>
      <c r="GK205" s="56">
        <v>0</v>
      </c>
      <c r="GL205" s="56">
        <v>0</v>
      </c>
      <c r="GM205" s="56">
        <v>0</v>
      </c>
      <c r="GN205" s="56">
        <v>0</v>
      </c>
      <c r="GO205" s="56" t="s">
        <v>558</v>
      </c>
      <c r="GP205" s="56" t="s">
        <v>558</v>
      </c>
      <c r="GQ205" s="56" t="s">
        <v>558</v>
      </c>
      <c r="GR205" s="56">
        <v>0</v>
      </c>
      <c r="GS205" s="56">
        <v>0</v>
      </c>
      <c r="GT205" s="56" t="s">
        <v>558</v>
      </c>
      <c r="GU205" s="56" t="s">
        <v>558</v>
      </c>
      <c r="GV205" s="56" t="s">
        <v>7683</v>
      </c>
      <c r="GW205" s="56">
        <v>6</v>
      </c>
      <c r="GX205" s="56">
        <v>0</v>
      </c>
      <c r="GY205" s="56">
        <v>6</v>
      </c>
      <c r="GZ205" s="56">
        <v>0</v>
      </c>
      <c r="HA205" s="56">
        <v>0</v>
      </c>
      <c r="HB205" s="56">
        <v>0</v>
      </c>
      <c r="HD205" s="56">
        <f t="shared" si="9"/>
        <v>5893</v>
      </c>
      <c r="HE205" s="56">
        <f t="shared" si="10"/>
        <v>132</v>
      </c>
      <c r="HF205" s="56">
        <f t="shared" si="11"/>
        <v>2409</v>
      </c>
    </row>
    <row r="206" spans="1:214" ht="12.75" customHeight="1" x14ac:dyDescent="0.3">
      <c r="A206" s="56" t="s">
        <v>533</v>
      </c>
      <c r="B206" s="56">
        <v>12</v>
      </c>
      <c r="C206" s="56" t="s">
        <v>534</v>
      </c>
      <c r="D206" s="56" t="s">
        <v>3845</v>
      </c>
      <c r="E206" s="56" t="s">
        <v>2179</v>
      </c>
      <c r="F206" s="56" t="s">
        <v>907</v>
      </c>
      <c r="G206" s="56">
        <v>20</v>
      </c>
      <c r="H206" s="56">
        <v>0</v>
      </c>
      <c r="I206" s="56" t="s">
        <v>6841</v>
      </c>
      <c r="J206" s="56" t="s">
        <v>39</v>
      </c>
      <c r="L206" s="56" t="s">
        <v>179</v>
      </c>
      <c r="M206" s="56">
        <v>0</v>
      </c>
      <c r="N206" s="56">
        <v>0</v>
      </c>
      <c r="O206" s="56">
        <v>1</v>
      </c>
      <c r="P206" s="56">
        <v>1</v>
      </c>
      <c r="Q206" s="56">
        <v>0</v>
      </c>
      <c r="R206" s="56">
        <v>0</v>
      </c>
      <c r="S206" s="56">
        <v>0</v>
      </c>
      <c r="T206" s="56">
        <v>0</v>
      </c>
      <c r="U206" s="56">
        <v>0</v>
      </c>
      <c r="V206" s="56">
        <v>0</v>
      </c>
      <c r="W206" s="56">
        <v>0</v>
      </c>
      <c r="X206" s="56">
        <v>0</v>
      </c>
      <c r="Y206" s="56">
        <v>1</v>
      </c>
      <c r="Z206" s="56">
        <v>0</v>
      </c>
      <c r="AA206" s="56">
        <v>3</v>
      </c>
      <c r="AB206" s="56">
        <v>0</v>
      </c>
      <c r="AC206" s="56">
        <v>0</v>
      </c>
      <c r="AD206" s="56">
        <v>0</v>
      </c>
      <c r="AE206" s="56">
        <v>0</v>
      </c>
      <c r="AF206" s="56">
        <v>0</v>
      </c>
      <c r="AG206" s="56">
        <v>0</v>
      </c>
      <c r="AH206" s="56">
        <v>0</v>
      </c>
      <c r="AI206" s="56">
        <v>0</v>
      </c>
      <c r="AJ206" s="56">
        <v>0</v>
      </c>
      <c r="AK206" s="56">
        <v>0</v>
      </c>
      <c r="AL206" s="56">
        <v>0</v>
      </c>
      <c r="AM206" s="56">
        <v>0</v>
      </c>
      <c r="AN206" s="56">
        <v>0</v>
      </c>
      <c r="AO206" s="56">
        <v>0</v>
      </c>
      <c r="AP206" s="56">
        <v>0</v>
      </c>
      <c r="AQ206" s="56">
        <v>0</v>
      </c>
      <c r="AR206" s="56">
        <v>0</v>
      </c>
      <c r="AS206" s="56">
        <v>1</v>
      </c>
      <c r="AT206" s="56">
        <v>1</v>
      </c>
      <c r="AU206" s="56">
        <v>0</v>
      </c>
      <c r="AV206" s="56">
        <v>0</v>
      </c>
      <c r="AW206" s="56">
        <v>0</v>
      </c>
      <c r="AX206" s="56">
        <v>0</v>
      </c>
      <c r="AY206" s="56">
        <v>0</v>
      </c>
      <c r="AZ206" s="56">
        <v>0</v>
      </c>
      <c r="BA206" s="56">
        <v>0</v>
      </c>
      <c r="BB206" s="56">
        <v>0</v>
      </c>
      <c r="BC206" s="56">
        <v>1</v>
      </c>
      <c r="BD206" s="56">
        <v>0</v>
      </c>
      <c r="BE206" s="56">
        <v>3</v>
      </c>
      <c r="BF206" s="56">
        <v>1</v>
      </c>
      <c r="BG206" s="56">
        <v>0</v>
      </c>
      <c r="BH206" s="56">
        <v>0</v>
      </c>
      <c r="BI206" s="56">
        <v>0</v>
      </c>
      <c r="BJ206" s="56" t="s">
        <v>2749</v>
      </c>
      <c r="BK206" s="56">
        <v>102098</v>
      </c>
      <c r="BL206" s="56" t="s">
        <v>2749</v>
      </c>
      <c r="BM206" s="56">
        <v>100077</v>
      </c>
      <c r="BN206" s="56">
        <v>22</v>
      </c>
      <c r="BO206" s="56">
        <v>46671</v>
      </c>
      <c r="BP206" s="56">
        <v>8442</v>
      </c>
      <c r="BQ206" s="56">
        <v>2</v>
      </c>
      <c r="BR206" s="56" t="s">
        <v>558</v>
      </c>
      <c r="BS206" s="56">
        <v>115894</v>
      </c>
      <c r="BT206" s="56">
        <v>9477</v>
      </c>
      <c r="BU206" s="56">
        <v>35386</v>
      </c>
      <c r="BV206" s="56">
        <v>44069</v>
      </c>
      <c r="BW206" s="56">
        <v>15359</v>
      </c>
      <c r="BX206" s="56">
        <v>9665</v>
      </c>
      <c r="BY206" s="56">
        <v>104479</v>
      </c>
      <c r="BZ206" s="56">
        <v>0</v>
      </c>
      <c r="CA206" s="56">
        <v>113956</v>
      </c>
      <c r="CB206" s="56">
        <v>205</v>
      </c>
      <c r="CC206" s="56">
        <v>1468</v>
      </c>
      <c r="CD206" s="56">
        <v>706</v>
      </c>
      <c r="CE206" s="56">
        <v>587</v>
      </c>
      <c r="CF206" s="56">
        <v>482</v>
      </c>
      <c r="CG206" s="56">
        <v>3243</v>
      </c>
      <c r="CH206" s="56">
        <v>3448</v>
      </c>
      <c r="CI206" s="56">
        <v>0</v>
      </c>
      <c r="CJ206" s="56">
        <v>1828</v>
      </c>
      <c r="CK206" s="56">
        <v>586</v>
      </c>
      <c r="CL206" s="56">
        <v>1770</v>
      </c>
      <c r="CM206" s="56">
        <v>4184</v>
      </c>
      <c r="CN206" s="56">
        <v>0</v>
      </c>
      <c r="CO206" s="56">
        <v>4184</v>
      </c>
      <c r="CP206" s="56">
        <v>0</v>
      </c>
      <c r="CQ206" s="56">
        <v>145</v>
      </c>
      <c r="CR206" s="56">
        <v>18</v>
      </c>
      <c r="CS206" s="56">
        <v>185</v>
      </c>
      <c r="CT206" s="56">
        <v>348</v>
      </c>
      <c r="CU206" s="56">
        <v>348</v>
      </c>
      <c r="CV206" s="56">
        <v>4577</v>
      </c>
      <c r="CW206" s="56">
        <v>0</v>
      </c>
      <c r="CX206" s="56">
        <v>142</v>
      </c>
      <c r="CY206" s="56" t="s">
        <v>558</v>
      </c>
      <c r="CZ206" s="56">
        <v>0</v>
      </c>
      <c r="DA206" s="56">
        <v>30</v>
      </c>
      <c r="DB206" s="56">
        <v>2</v>
      </c>
      <c r="DC206" s="56">
        <v>8.25</v>
      </c>
      <c r="DD206" s="56">
        <v>10.25</v>
      </c>
      <c r="DE206" s="56">
        <v>39</v>
      </c>
      <c r="DF206" s="56">
        <v>439</v>
      </c>
      <c r="DG206" s="56">
        <v>47751</v>
      </c>
      <c r="DH206" s="56">
        <v>27520</v>
      </c>
      <c r="DI206" s="56">
        <v>25918</v>
      </c>
      <c r="DJ206" s="56">
        <v>8095</v>
      </c>
      <c r="DK206" s="56">
        <v>109284</v>
      </c>
      <c r="DL206" s="56">
        <v>3552</v>
      </c>
      <c r="DM206" s="56">
        <v>729</v>
      </c>
      <c r="DN206" s="56">
        <v>1651</v>
      </c>
      <c r="DO206" s="56">
        <v>5932</v>
      </c>
      <c r="DP206" s="56">
        <v>2204</v>
      </c>
      <c r="DQ206" s="56">
        <v>0</v>
      </c>
      <c r="DR206" s="56">
        <v>1017</v>
      </c>
      <c r="DS206" s="56">
        <v>9705</v>
      </c>
      <c r="DT206" s="56">
        <v>0</v>
      </c>
      <c r="DU206" s="56">
        <v>94</v>
      </c>
      <c r="DV206" s="56">
        <v>4917</v>
      </c>
      <c r="DW206" s="56">
        <v>3150</v>
      </c>
      <c r="DX206" s="56">
        <v>66</v>
      </c>
      <c r="DY206" s="56">
        <v>75</v>
      </c>
      <c r="DZ206" s="56">
        <v>88</v>
      </c>
      <c r="EA206" s="56">
        <v>29950</v>
      </c>
      <c r="EB206" s="56" t="s">
        <v>558</v>
      </c>
      <c r="EC206" s="56" t="s">
        <v>778</v>
      </c>
      <c r="ED206" s="56">
        <v>4837</v>
      </c>
      <c r="EE206" s="56">
        <v>55</v>
      </c>
      <c r="EF206" s="56">
        <v>149060</v>
      </c>
      <c r="EG206" s="56" t="s">
        <v>558</v>
      </c>
      <c r="EH206" s="56" t="s">
        <v>558</v>
      </c>
      <c r="EI206" s="56">
        <v>2</v>
      </c>
      <c r="EJ206" s="56">
        <v>83896</v>
      </c>
      <c r="EK206" s="56">
        <v>6</v>
      </c>
      <c r="EL206" s="56">
        <v>48</v>
      </c>
      <c r="EM206" s="56">
        <v>339422.1</v>
      </c>
      <c r="EN206" s="56">
        <v>223970</v>
      </c>
      <c r="EO206" s="56">
        <v>17386</v>
      </c>
      <c r="EP206" s="56" t="s">
        <v>3590</v>
      </c>
      <c r="EQ206" s="56" t="s">
        <v>3590</v>
      </c>
      <c r="ER206" s="56" t="s">
        <v>3590</v>
      </c>
      <c r="ES206" s="56" t="s">
        <v>3590</v>
      </c>
      <c r="ET206" s="56">
        <v>4628.5200000000004</v>
      </c>
      <c r="EU206" s="56">
        <v>4505.7299999999996</v>
      </c>
      <c r="EV206" s="56" t="s">
        <v>3591</v>
      </c>
      <c r="EW206" s="56">
        <v>476</v>
      </c>
      <c r="EX206" s="56">
        <v>6628</v>
      </c>
      <c r="EY206" s="56">
        <v>0</v>
      </c>
      <c r="EZ206" s="56" t="s">
        <v>3613</v>
      </c>
      <c r="FA206" s="56">
        <v>2060</v>
      </c>
      <c r="FB206" s="56">
        <v>0</v>
      </c>
      <c r="FC206" s="56">
        <v>307</v>
      </c>
      <c r="FD206" s="56">
        <v>0</v>
      </c>
      <c r="FE206" s="56">
        <v>0</v>
      </c>
      <c r="FF206" s="56">
        <v>0</v>
      </c>
      <c r="FG206" s="56">
        <v>35991.25</v>
      </c>
      <c r="FH206" s="56">
        <v>49491</v>
      </c>
      <c r="FI206" s="56">
        <v>2125</v>
      </c>
      <c r="FJ206" s="56">
        <v>11399</v>
      </c>
      <c r="FK206" s="56">
        <v>3769</v>
      </c>
      <c r="FL206" s="56">
        <v>148100</v>
      </c>
      <c r="FM206" s="56">
        <v>814267.35</v>
      </c>
      <c r="FN206" s="56">
        <v>1919</v>
      </c>
      <c r="FO206" s="56">
        <v>0</v>
      </c>
      <c r="FP206" s="56">
        <v>3904</v>
      </c>
      <c r="FQ206" s="56">
        <v>1083</v>
      </c>
      <c r="FR206" s="56">
        <v>0</v>
      </c>
      <c r="FS206" s="56">
        <v>8322</v>
      </c>
      <c r="FT206" s="56">
        <v>0</v>
      </c>
      <c r="FU206" s="56">
        <v>9194</v>
      </c>
      <c r="FV206" s="56">
        <v>0</v>
      </c>
      <c r="FW206" s="56">
        <v>24422</v>
      </c>
      <c r="FX206" s="56">
        <v>789845.35</v>
      </c>
      <c r="FY206" s="56">
        <v>146998.62</v>
      </c>
      <c r="FZ206" s="56">
        <v>339900</v>
      </c>
      <c r="GA206" s="56">
        <v>220200</v>
      </c>
      <c r="GB206" s="56">
        <v>40000</v>
      </c>
      <c r="GC206" s="56">
        <v>213272</v>
      </c>
      <c r="GD206" s="56">
        <v>813372</v>
      </c>
      <c r="GE206" s="56">
        <v>28000</v>
      </c>
      <c r="GF206" s="56">
        <v>785372</v>
      </c>
      <c r="GG206" s="56">
        <v>65000</v>
      </c>
      <c r="GH206" s="56">
        <v>0</v>
      </c>
      <c r="GI206" s="56">
        <v>0</v>
      </c>
      <c r="GJ206" s="56">
        <v>0</v>
      </c>
      <c r="GK206" s="56">
        <v>0</v>
      </c>
      <c r="GL206" s="56">
        <v>0</v>
      </c>
      <c r="GM206" s="56">
        <v>0</v>
      </c>
      <c r="GN206" s="56">
        <v>0</v>
      </c>
      <c r="GO206" s="56" t="s">
        <v>558</v>
      </c>
      <c r="GP206" s="56" t="s">
        <v>558</v>
      </c>
      <c r="GQ206" s="56" t="s">
        <v>558</v>
      </c>
      <c r="GR206" s="56" t="s">
        <v>558</v>
      </c>
      <c r="GS206" s="56">
        <v>0</v>
      </c>
      <c r="GT206" s="56" t="s">
        <v>558</v>
      </c>
      <c r="GU206" s="56" t="s">
        <v>558</v>
      </c>
      <c r="GV206" s="56" t="s">
        <v>7684</v>
      </c>
      <c r="GW206" s="56">
        <v>3</v>
      </c>
      <c r="GX206" s="56">
        <v>0</v>
      </c>
      <c r="GY206" s="56">
        <v>3</v>
      </c>
      <c r="GZ206" s="56">
        <v>0</v>
      </c>
      <c r="HA206" s="56">
        <v>0</v>
      </c>
      <c r="HB206" s="56">
        <v>0</v>
      </c>
      <c r="HD206" s="56">
        <f t="shared" si="9"/>
        <v>4184</v>
      </c>
      <c r="HE206" s="56">
        <f t="shared" si="10"/>
        <v>348</v>
      </c>
      <c r="HF206" s="56">
        <f t="shared" si="11"/>
        <v>5932</v>
      </c>
    </row>
    <row r="207" spans="1:214" ht="12.75" customHeight="1" x14ac:dyDescent="0.3">
      <c r="A207" s="56" t="s">
        <v>533</v>
      </c>
      <c r="B207" s="56">
        <v>13</v>
      </c>
      <c r="C207" s="56" t="s">
        <v>534</v>
      </c>
      <c r="D207" s="56" t="s">
        <v>3846</v>
      </c>
      <c r="E207" s="56" t="s">
        <v>2180</v>
      </c>
      <c r="F207" s="56" t="s">
        <v>907</v>
      </c>
      <c r="G207" s="56">
        <v>22</v>
      </c>
      <c r="H207" s="56">
        <v>0</v>
      </c>
      <c r="I207" s="56" t="s">
        <v>6841</v>
      </c>
      <c r="J207" s="56" t="s">
        <v>39</v>
      </c>
      <c r="L207" s="56" t="s">
        <v>180</v>
      </c>
      <c r="M207" s="56">
        <v>0</v>
      </c>
      <c r="N207" s="56">
        <v>0</v>
      </c>
      <c r="O207" s="56">
        <v>0</v>
      </c>
      <c r="P207" s="56">
        <v>1</v>
      </c>
      <c r="Q207" s="56">
        <v>0</v>
      </c>
      <c r="R207" s="56">
        <v>0</v>
      </c>
      <c r="S207" s="56">
        <v>0</v>
      </c>
      <c r="T207" s="56">
        <v>0</v>
      </c>
      <c r="U207" s="56">
        <v>0</v>
      </c>
      <c r="V207" s="56">
        <v>0</v>
      </c>
      <c r="W207" s="56">
        <v>2</v>
      </c>
      <c r="X207" s="56">
        <v>1</v>
      </c>
      <c r="Y207" s="56">
        <v>0</v>
      </c>
      <c r="Z207" s="56">
        <v>5</v>
      </c>
      <c r="AA207" s="56">
        <v>9</v>
      </c>
      <c r="AB207" s="56">
        <v>0</v>
      </c>
      <c r="AC207" s="56">
        <v>0</v>
      </c>
      <c r="AD207" s="56">
        <v>0</v>
      </c>
      <c r="AE207" s="56">
        <v>0</v>
      </c>
      <c r="AF207" s="56">
        <v>0</v>
      </c>
      <c r="AG207" s="56">
        <v>0</v>
      </c>
      <c r="AH207" s="56">
        <v>0</v>
      </c>
      <c r="AI207" s="56">
        <v>0</v>
      </c>
      <c r="AJ207" s="56">
        <v>0</v>
      </c>
      <c r="AK207" s="56">
        <v>0</v>
      </c>
      <c r="AL207" s="56">
        <v>0</v>
      </c>
      <c r="AM207" s="56">
        <v>0</v>
      </c>
      <c r="AN207" s="56">
        <v>0</v>
      </c>
      <c r="AO207" s="56">
        <v>0</v>
      </c>
      <c r="AP207" s="56">
        <v>0</v>
      </c>
      <c r="AQ207" s="56">
        <v>0</v>
      </c>
      <c r="AR207" s="56">
        <v>0</v>
      </c>
      <c r="AS207" s="56">
        <v>0</v>
      </c>
      <c r="AT207" s="56">
        <v>1</v>
      </c>
      <c r="AU207" s="56">
        <v>0</v>
      </c>
      <c r="AV207" s="56">
        <v>0</v>
      </c>
      <c r="AW207" s="56">
        <v>0</v>
      </c>
      <c r="AX207" s="56">
        <v>0</v>
      </c>
      <c r="AY207" s="56">
        <v>0</v>
      </c>
      <c r="AZ207" s="56">
        <v>0</v>
      </c>
      <c r="BA207" s="56">
        <v>2</v>
      </c>
      <c r="BB207" s="56">
        <v>1</v>
      </c>
      <c r="BC207" s="56">
        <v>0</v>
      </c>
      <c r="BD207" s="56">
        <v>5</v>
      </c>
      <c r="BE207" s="56">
        <v>9</v>
      </c>
      <c r="BF207" s="56">
        <v>1</v>
      </c>
      <c r="BG207" s="56">
        <v>0</v>
      </c>
      <c r="BH207" s="56">
        <v>1</v>
      </c>
      <c r="BI207" s="56">
        <v>0</v>
      </c>
      <c r="BJ207" s="56" t="s">
        <v>2986</v>
      </c>
      <c r="BK207" s="56">
        <v>76203</v>
      </c>
      <c r="BL207" s="56" t="s">
        <v>2986</v>
      </c>
      <c r="BM207" s="56">
        <v>77540</v>
      </c>
      <c r="BN207" s="56">
        <v>22</v>
      </c>
      <c r="BO207" s="56">
        <v>49506</v>
      </c>
      <c r="BP207" s="56">
        <v>11620</v>
      </c>
      <c r="BQ207" s="56">
        <v>8</v>
      </c>
      <c r="BR207" s="56" t="s">
        <v>558</v>
      </c>
      <c r="BS207" s="56">
        <v>153257</v>
      </c>
      <c r="BT207" s="56">
        <v>8422</v>
      </c>
      <c r="BU207" s="56">
        <v>38027</v>
      </c>
      <c r="BV207" s="56">
        <v>39383</v>
      </c>
      <c r="BW207" s="56">
        <v>35526</v>
      </c>
      <c r="BX207" s="56">
        <v>27618</v>
      </c>
      <c r="BY207" s="56">
        <v>140554</v>
      </c>
      <c r="BZ207" s="56">
        <v>1363</v>
      </c>
      <c r="CA207" s="56">
        <v>150339</v>
      </c>
      <c r="CB207" s="56">
        <v>57</v>
      </c>
      <c r="CC207" s="56">
        <v>2190</v>
      </c>
      <c r="CD207" s="56">
        <v>1164</v>
      </c>
      <c r="CE207" s="56">
        <v>1657</v>
      </c>
      <c r="CF207" s="56">
        <v>617</v>
      </c>
      <c r="CG207" s="56">
        <v>5628</v>
      </c>
      <c r="CH207" s="56">
        <v>5685</v>
      </c>
      <c r="CI207" s="56">
        <v>44</v>
      </c>
      <c r="CJ207" s="56">
        <v>1060</v>
      </c>
      <c r="CK207" s="56">
        <v>432</v>
      </c>
      <c r="CL207" s="56">
        <v>3812</v>
      </c>
      <c r="CM207" s="56">
        <v>5304</v>
      </c>
      <c r="CN207" s="56">
        <v>0</v>
      </c>
      <c r="CO207" s="56">
        <v>5348</v>
      </c>
      <c r="CP207" s="56">
        <v>0</v>
      </c>
      <c r="CQ207" s="56">
        <v>50</v>
      </c>
      <c r="CR207" s="56">
        <v>0</v>
      </c>
      <c r="CS207" s="56">
        <v>78</v>
      </c>
      <c r="CT207" s="56">
        <v>128</v>
      </c>
      <c r="CU207" s="56">
        <v>128</v>
      </c>
      <c r="CV207" s="56">
        <v>1087</v>
      </c>
      <c r="CW207" s="56">
        <v>3117</v>
      </c>
      <c r="CX207" s="56">
        <v>1302</v>
      </c>
      <c r="CY207" s="56">
        <v>0</v>
      </c>
      <c r="CZ207" s="56">
        <v>0</v>
      </c>
      <c r="DA207" s="56">
        <v>0</v>
      </c>
      <c r="DB207" s="56">
        <v>3.95</v>
      </c>
      <c r="DC207" s="56">
        <v>13.34</v>
      </c>
      <c r="DD207" s="56">
        <v>17.29</v>
      </c>
      <c r="DE207" s="56">
        <v>7</v>
      </c>
      <c r="DF207" s="56">
        <v>465</v>
      </c>
      <c r="DG207" s="56">
        <v>50117</v>
      </c>
      <c r="DH207" s="56">
        <v>20846</v>
      </c>
      <c r="DI207" s="56">
        <v>40194</v>
      </c>
      <c r="DJ207" s="56">
        <v>9102</v>
      </c>
      <c r="DK207" s="56">
        <v>120259</v>
      </c>
      <c r="DL207" s="56">
        <v>2702</v>
      </c>
      <c r="DM207" s="56">
        <v>190</v>
      </c>
      <c r="DN207" s="56">
        <v>1693</v>
      </c>
      <c r="DO207" s="56">
        <v>4585</v>
      </c>
      <c r="DP207" s="56">
        <v>1977</v>
      </c>
      <c r="DQ207" s="56">
        <v>4068</v>
      </c>
      <c r="DR207" s="56">
        <v>2393</v>
      </c>
      <c r="DS207" s="56">
        <v>0</v>
      </c>
      <c r="DT207" s="56">
        <v>0</v>
      </c>
      <c r="DU207" s="56">
        <v>0</v>
      </c>
      <c r="DV207" s="56">
        <v>9412</v>
      </c>
      <c r="DW207" s="56">
        <v>4432</v>
      </c>
      <c r="DX207" s="56">
        <v>58</v>
      </c>
      <c r="DY207" s="56">
        <v>71</v>
      </c>
      <c r="DZ207" s="56">
        <v>81</v>
      </c>
      <c r="EA207" s="56" t="s">
        <v>558</v>
      </c>
      <c r="EB207" s="56" t="s">
        <v>558</v>
      </c>
      <c r="EC207" s="56" t="s">
        <v>558</v>
      </c>
      <c r="ED207" s="56">
        <v>5532</v>
      </c>
      <c r="EE207" s="56">
        <v>122</v>
      </c>
      <c r="EF207" s="56">
        <v>155064</v>
      </c>
      <c r="EG207" s="56">
        <v>0</v>
      </c>
      <c r="EH207" s="56" t="s">
        <v>778</v>
      </c>
      <c r="EI207" s="56">
        <v>0</v>
      </c>
      <c r="EJ207" s="56">
        <v>54933</v>
      </c>
      <c r="EK207" s="56">
        <v>18</v>
      </c>
      <c r="EL207" s="56">
        <v>143</v>
      </c>
      <c r="EM207" s="56">
        <v>570240</v>
      </c>
      <c r="EN207" s="56">
        <v>66918</v>
      </c>
      <c r="EO207" s="56">
        <v>710</v>
      </c>
      <c r="EP207" s="56">
        <v>11990</v>
      </c>
      <c r="EQ207" s="56">
        <v>5550</v>
      </c>
      <c r="ER207" s="56">
        <v>7075</v>
      </c>
      <c r="ES207" s="56">
        <v>7075</v>
      </c>
      <c r="ET207" s="56">
        <v>3000</v>
      </c>
      <c r="EU207" s="56">
        <v>1000</v>
      </c>
      <c r="EV207" s="56">
        <v>0</v>
      </c>
      <c r="EW207" s="56">
        <v>900</v>
      </c>
      <c r="EX207" s="56">
        <v>1417.5</v>
      </c>
      <c r="EY207" s="56">
        <v>5382.32</v>
      </c>
      <c r="EZ207" s="56">
        <v>6417.5</v>
      </c>
      <c r="FA207" s="56">
        <v>0</v>
      </c>
      <c r="FB207" s="56">
        <v>0</v>
      </c>
      <c r="FC207" s="56">
        <v>0</v>
      </c>
      <c r="FD207" s="56">
        <v>3391</v>
      </c>
      <c r="FE207" s="56">
        <v>3016.54</v>
      </c>
      <c r="FF207" s="56">
        <v>350</v>
      </c>
      <c r="FG207" s="56">
        <v>57274.86</v>
      </c>
      <c r="FH207" s="56">
        <v>34724</v>
      </c>
      <c r="FI207" s="56">
        <v>28664</v>
      </c>
      <c r="FJ207" s="56">
        <v>18586</v>
      </c>
      <c r="FK207" s="56">
        <v>0</v>
      </c>
      <c r="FL207" s="56">
        <v>133279</v>
      </c>
      <c r="FM207" s="56">
        <v>909685.86</v>
      </c>
      <c r="FN207" s="56">
        <v>0</v>
      </c>
      <c r="FO207" s="56">
        <v>0</v>
      </c>
      <c r="FP207" s="56">
        <v>0</v>
      </c>
      <c r="FQ207" s="56">
        <v>495</v>
      </c>
      <c r="FR207" s="56">
        <v>0</v>
      </c>
      <c r="FS207" s="56">
        <v>0</v>
      </c>
      <c r="FT207" s="56">
        <v>0</v>
      </c>
      <c r="FU207" s="56">
        <v>14210</v>
      </c>
      <c r="FV207" s="56">
        <v>0</v>
      </c>
      <c r="FW207" s="56">
        <v>14705</v>
      </c>
      <c r="FX207" s="56">
        <v>894980.86</v>
      </c>
      <c r="FY207" s="56">
        <v>57449</v>
      </c>
      <c r="FZ207" s="56">
        <v>611598</v>
      </c>
      <c r="GA207" s="56">
        <v>73925</v>
      </c>
      <c r="GB207" s="56">
        <v>55500</v>
      </c>
      <c r="GC207" s="56">
        <v>192567</v>
      </c>
      <c r="GD207" s="56">
        <v>933590</v>
      </c>
      <c r="GE207" s="56">
        <v>10000</v>
      </c>
      <c r="GF207" s="56">
        <v>923590</v>
      </c>
      <c r="GG207" s="56">
        <v>57449</v>
      </c>
      <c r="GH207" s="56">
        <v>0</v>
      </c>
      <c r="GI207" s="56">
        <v>0</v>
      </c>
      <c r="GJ207" s="56">
        <v>0</v>
      </c>
      <c r="GK207" s="56">
        <v>0</v>
      </c>
      <c r="GL207" s="56">
        <v>0</v>
      </c>
      <c r="GM207" s="56">
        <v>0</v>
      </c>
      <c r="GN207" s="56">
        <v>0</v>
      </c>
      <c r="GO207" s="56" t="s">
        <v>7685</v>
      </c>
      <c r="GP207" s="56" t="s">
        <v>558</v>
      </c>
      <c r="GQ207" s="56" t="s">
        <v>7686</v>
      </c>
      <c r="GR207" s="56" t="s">
        <v>7687</v>
      </c>
      <c r="GS207" s="56">
        <v>0</v>
      </c>
      <c r="GT207" s="56" t="s">
        <v>558</v>
      </c>
      <c r="GU207" s="56" t="s">
        <v>558</v>
      </c>
      <c r="GV207" s="56" t="s">
        <v>7688</v>
      </c>
      <c r="GW207" s="56">
        <v>9</v>
      </c>
      <c r="GX207" s="56">
        <v>0</v>
      </c>
      <c r="GY207" s="56">
        <v>9</v>
      </c>
      <c r="GZ207" s="56">
        <v>0</v>
      </c>
      <c r="HA207" s="56">
        <v>0</v>
      </c>
      <c r="HB207" s="56">
        <v>0</v>
      </c>
      <c r="HD207" s="56">
        <f t="shared" si="9"/>
        <v>5348</v>
      </c>
      <c r="HE207" s="56">
        <f t="shared" si="10"/>
        <v>128</v>
      </c>
      <c r="HF207" s="56">
        <f t="shared" si="11"/>
        <v>4585</v>
      </c>
    </row>
    <row r="208" spans="1:214" ht="12.75" customHeight="1" x14ac:dyDescent="0.3">
      <c r="A208" s="56" t="s">
        <v>533</v>
      </c>
      <c r="B208" s="56">
        <v>14</v>
      </c>
      <c r="C208" s="56" t="s">
        <v>534</v>
      </c>
      <c r="D208" s="56" t="s">
        <v>3847</v>
      </c>
      <c r="E208" s="56" t="s">
        <v>1874</v>
      </c>
      <c r="F208" s="56" t="s">
        <v>907</v>
      </c>
      <c r="G208" s="56">
        <v>31</v>
      </c>
      <c r="H208" s="56">
        <v>0</v>
      </c>
      <c r="I208" s="56" t="s">
        <v>6841</v>
      </c>
      <c r="J208" s="56" t="s">
        <v>39</v>
      </c>
    </row>
    <row r="209" spans="1:10" ht="12.75" customHeight="1" x14ac:dyDescent="0.3">
      <c r="A209" s="56" t="s">
        <v>533</v>
      </c>
      <c r="B209" s="56">
        <v>15</v>
      </c>
      <c r="C209" s="56" t="s">
        <v>534</v>
      </c>
      <c r="D209" s="56" t="s">
        <v>3848</v>
      </c>
      <c r="E209" s="56" t="s">
        <v>2181</v>
      </c>
      <c r="F209" s="56" t="s">
        <v>907</v>
      </c>
      <c r="G209" s="56">
        <v>27</v>
      </c>
      <c r="H209" s="56">
        <v>0</v>
      </c>
      <c r="I209" s="56" t="s">
        <v>6841</v>
      </c>
      <c r="J209" s="56" t="s">
        <v>39</v>
      </c>
    </row>
    <row r="210" spans="1:10" ht="12.75" customHeight="1" x14ac:dyDescent="0.3">
      <c r="A210" s="56" t="s">
        <v>533</v>
      </c>
      <c r="B210" s="56">
        <v>16</v>
      </c>
      <c r="C210" s="56" t="s">
        <v>534</v>
      </c>
      <c r="D210" s="56" t="s">
        <v>3849</v>
      </c>
      <c r="E210" s="56" t="s">
        <v>2182</v>
      </c>
      <c r="F210" s="56" t="s">
        <v>907</v>
      </c>
      <c r="G210" s="56">
        <v>26</v>
      </c>
      <c r="H210" s="56">
        <v>38.75</v>
      </c>
      <c r="I210" s="56" t="s">
        <v>6841</v>
      </c>
      <c r="J210" s="56" t="s">
        <v>39</v>
      </c>
    </row>
    <row r="211" spans="1:10" ht="12.75" customHeight="1" x14ac:dyDescent="0.3">
      <c r="A211" s="56" t="s">
        <v>533</v>
      </c>
      <c r="B211" s="56">
        <v>17</v>
      </c>
      <c r="C211" s="56" t="s">
        <v>534</v>
      </c>
      <c r="D211" s="56" t="s">
        <v>3850</v>
      </c>
      <c r="E211" s="56" t="s">
        <v>6929</v>
      </c>
      <c r="F211" s="56" t="s">
        <v>907</v>
      </c>
      <c r="G211" s="56">
        <v>30</v>
      </c>
      <c r="H211" s="56">
        <v>0</v>
      </c>
      <c r="I211" s="56" t="s">
        <v>6841</v>
      </c>
      <c r="J211" s="56" t="s">
        <v>39</v>
      </c>
    </row>
    <row r="212" spans="1:10" ht="12.75" customHeight="1" x14ac:dyDescent="0.3">
      <c r="A212" s="56" t="s">
        <v>533</v>
      </c>
      <c r="B212" s="56">
        <v>18</v>
      </c>
      <c r="C212" s="56" t="s">
        <v>534</v>
      </c>
      <c r="D212" s="56" t="s">
        <v>3851</v>
      </c>
      <c r="E212" s="56" t="s">
        <v>2183</v>
      </c>
      <c r="F212" s="56" t="s">
        <v>907</v>
      </c>
      <c r="G212" s="56">
        <v>26</v>
      </c>
      <c r="H212" s="56">
        <v>0</v>
      </c>
      <c r="I212" s="56" t="s">
        <v>6841</v>
      </c>
      <c r="J212" s="56" t="s">
        <v>39</v>
      </c>
    </row>
    <row r="213" spans="1:10" ht="12.75" customHeight="1" x14ac:dyDescent="0.3">
      <c r="A213" s="56" t="s">
        <v>533</v>
      </c>
      <c r="B213" s="56">
        <v>19</v>
      </c>
      <c r="C213" s="56" t="s">
        <v>534</v>
      </c>
      <c r="D213" s="56" t="s">
        <v>3852</v>
      </c>
      <c r="E213" s="56" t="s">
        <v>2184</v>
      </c>
      <c r="F213" s="56" t="s">
        <v>907</v>
      </c>
      <c r="G213" s="56">
        <v>32</v>
      </c>
      <c r="H213" s="56">
        <v>0</v>
      </c>
      <c r="I213" s="56" t="s">
        <v>6841</v>
      </c>
      <c r="J213" s="56" t="s">
        <v>39</v>
      </c>
    </row>
    <row r="214" spans="1:10" ht="12.75" customHeight="1" x14ac:dyDescent="0.3">
      <c r="A214" s="56" t="s">
        <v>533</v>
      </c>
      <c r="B214" s="56">
        <v>20</v>
      </c>
      <c r="C214" s="56" t="s">
        <v>534</v>
      </c>
      <c r="D214" s="56" t="s">
        <v>3853</v>
      </c>
      <c r="E214" s="56" t="s">
        <v>1870</v>
      </c>
      <c r="F214" s="56" t="s">
        <v>907</v>
      </c>
      <c r="G214" s="56">
        <v>20</v>
      </c>
      <c r="H214" s="56">
        <v>0</v>
      </c>
      <c r="I214" s="56" t="s">
        <v>6841</v>
      </c>
      <c r="J214" s="56" t="s">
        <v>39</v>
      </c>
    </row>
    <row r="215" spans="1:10" ht="12.75" customHeight="1" x14ac:dyDescent="0.3">
      <c r="A215" s="56" t="s">
        <v>533</v>
      </c>
      <c r="B215" s="56">
        <v>21</v>
      </c>
      <c r="C215" s="56" t="s">
        <v>534</v>
      </c>
      <c r="D215" s="56" t="s">
        <v>3854</v>
      </c>
      <c r="E215" s="56" t="s">
        <v>2185</v>
      </c>
      <c r="F215" s="56" t="s">
        <v>907</v>
      </c>
      <c r="G215" s="56">
        <v>26</v>
      </c>
      <c r="H215" s="56">
        <v>0</v>
      </c>
      <c r="I215" s="56" t="s">
        <v>6841</v>
      </c>
      <c r="J215" s="56" t="s">
        <v>39</v>
      </c>
    </row>
    <row r="216" spans="1:10" ht="12.75" customHeight="1" x14ac:dyDescent="0.3">
      <c r="A216" s="56" t="s">
        <v>533</v>
      </c>
      <c r="B216" s="56">
        <v>22</v>
      </c>
      <c r="C216" s="56" t="s">
        <v>534</v>
      </c>
      <c r="D216" s="56" t="s">
        <v>3855</v>
      </c>
      <c r="E216" s="56" t="s">
        <v>1880</v>
      </c>
      <c r="F216" s="56" t="s">
        <v>907</v>
      </c>
      <c r="G216" s="56">
        <v>30</v>
      </c>
      <c r="H216" s="56">
        <v>34.75</v>
      </c>
      <c r="I216" s="56" t="s">
        <v>6841</v>
      </c>
      <c r="J216" s="56" t="s">
        <v>39</v>
      </c>
    </row>
    <row r="217" spans="1:10" ht="12.75" customHeight="1" x14ac:dyDescent="0.3">
      <c r="A217" s="56" t="s">
        <v>533</v>
      </c>
      <c r="B217" s="56">
        <v>23</v>
      </c>
      <c r="C217" s="56" t="s">
        <v>534</v>
      </c>
      <c r="D217" s="56" t="s">
        <v>3856</v>
      </c>
      <c r="E217" s="56" t="s">
        <v>6930</v>
      </c>
      <c r="F217" s="56" t="s">
        <v>907</v>
      </c>
      <c r="G217" s="56">
        <v>37</v>
      </c>
      <c r="H217" s="56">
        <v>0</v>
      </c>
      <c r="I217" s="56" t="s">
        <v>6841</v>
      </c>
      <c r="J217" s="56" t="s">
        <v>39</v>
      </c>
    </row>
    <row r="218" spans="1:10" ht="12.75" customHeight="1" x14ac:dyDescent="0.3">
      <c r="A218" s="56" t="s">
        <v>533</v>
      </c>
      <c r="B218" s="56">
        <v>24</v>
      </c>
      <c r="C218" s="56" t="s">
        <v>534</v>
      </c>
      <c r="D218" s="56" t="s">
        <v>3857</v>
      </c>
      <c r="E218" s="56" t="s">
        <v>2186</v>
      </c>
      <c r="F218" s="56" t="s">
        <v>907</v>
      </c>
      <c r="G218" s="56">
        <v>26</v>
      </c>
      <c r="H218" s="56">
        <v>38.5</v>
      </c>
      <c r="I218" s="56" t="s">
        <v>6841</v>
      </c>
      <c r="J218" s="56" t="s">
        <v>39</v>
      </c>
    </row>
    <row r="219" spans="1:10" ht="12.75" customHeight="1" x14ac:dyDescent="0.3">
      <c r="A219" s="56" t="s">
        <v>533</v>
      </c>
      <c r="B219" s="56">
        <v>25</v>
      </c>
      <c r="C219" s="56" t="s">
        <v>534</v>
      </c>
      <c r="D219" s="56" t="s">
        <v>3858</v>
      </c>
      <c r="E219" s="56" t="s">
        <v>1873</v>
      </c>
      <c r="F219" s="56" t="s">
        <v>907</v>
      </c>
      <c r="G219" s="56">
        <v>20</v>
      </c>
      <c r="H219" s="56">
        <v>0</v>
      </c>
      <c r="I219" s="56" t="s">
        <v>6841</v>
      </c>
      <c r="J219" s="56" t="s">
        <v>39</v>
      </c>
    </row>
    <row r="220" spans="1:10" ht="12.75" customHeight="1" x14ac:dyDescent="0.3">
      <c r="A220" s="56" t="s">
        <v>533</v>
      </c>
      <c r="B220" s="56">
        <v>26</v>
      </c>
      <c r="C220" s="56" t="s">
        <v>534</v>
      </c>
      <c r="D220" s="56" t="s">
        <v>3859</v>
      </c>
      <c r="E220" s="56" t="s">
        <v>2187</v>
      </c>
      <c r="F220" s="56" t="s">
        <v>907</v>
      </c>
      <c r="G220" s="56">
        <v>31</v>
      </c>
      <c r="H220" s="56">
        <v>0</v>
      </c>
      <c r="I220" s="56" t="s">
        <v>6841</v>
      </c>
      <c r="J220" s="56" t="s">
        <v>39</v>
      </c>
    </row>
    <row r="221" spans="1:10" ht="12.75" customHeight="1" x14ac:dyDescent="0.3">
      <c r="A221" s="56" t="s">
        <v>533</v>
      </c>
      <c r="B221" s="56">
        <v>27</v>
      </c>
      <c r="C221" s="56" t="s">
        <v>534</v>
      </c>
      <c r="D221" s="56" t="s">
        <v>3860</v>
      </c>
      <c r="E221" s="56" t="s">
        <v>980</v>
      </c>
      <c r="F221" s="56" t="s">
        <v>907</v>
      </c>
      <c r="G221" s="56">
        <v>26</v>
      </c>
      <c r="H221" s="56">
        <v>0</v>
      </c>
      <c r="I221" s="56" t="s">
        <v>6841</v>
      </c>
      <c r="J221" s="56" t="s">
        <v>39</v>
      </c>
    </row>
    <row r="222" spans="1:10" ht="12.75" customHeight="1" x14ac:dyDescent="0.3">
      <c r="A222" s="56" t="s">
        <v>246</v>
      </c>
      <c r="B222" s="56">
        <v>1</v>
      </c>
      <c r="C222" s="56" t="s">
        <v>109</v>
      </c>
      <c r="D222" s="56" t="s">
        <v>3861</v>
      </c>
      <c r="E222" s="56" t="s">
        <v>991</v>
      </c>
      <c r="F222" s="56" t="s">
        <v>907</v>
      </c>
      <c r="G222" s="56">
        <v>43.5</v>
      </c>
      <c r="H222" s="56">
        <v>0</v>
      </c>
      <c r="I222" s="56" t="s">
        <v>811</v>
      </c>
      <c r="J222" s="56" t="s">
        <v>39</v>
      </c>
    </row>
    <row r="223" spans="1:10" ht="12.75" customHeight="1" x14ac:dyDescent="0.3">
      <c r="A223" s="56" t="s">
        <v>246</v>
      </c>
      <c r="B223" s="56">
        <v>2</v>
      </c>
      <c r="C223" s="56" t="s">
        <v>109</v>
      </c>
      <c r="D223" s="56" t="s">
        <v>3862</v>
      </c>
      <c r="E223" s="56" t="s">
        <v>999</v>
      </c>
      <c r="F223" s="56" t="s">
        <v>907</v>
      </c>
      <c r="G223" s="56">
        <v>58</v>
      </c>
      <c r="H223" s="56">
        <v>36.5</v>
      </c>
      <c r="I223" s="56" t="s">
        <v>811</v>
      </c>
      <c r="J223" s="56" t="s">
        <v>39</v>
      </c>
    </row>
    <row r="224" spans="1:10" ht="12.75" customHeight="1" x14ac:dyDescent="0.3">
      <c r="A224" s="56" t="s">
        <v>246</v>
      </c>
      <c r="B224" s="56">
        <v>3</v>
      </c>
      <c r="C224" s="56" t="s">
        <v>109</v>
      </c>
      <c r="D224" s="56" t="s">
        <v>3863</v>
      </c>
      <c r="E224" s="56" t="s">
        <v>987</v>
      </c>
      <c r="F224" s="56" t="s">
        <v>907</v>
      </c>
      <c r="G224" s="56">
        <v>21.5</v>
      </c>
      <c r="H224" s="56">
        <v>0</v>
      </c>
      <c r="I224" s="56" t="s">
        <v>811</v>
      </c>
      <c r="J224" s="56" t="s">
        <v>39</v>
      </c>
    </row>
    <row r="225" spans="1:10" ht="12.75" customHeight="1" x14ac:dyDescent="0.3">
      <c r="A225" s="56" t="s">
        <v>246</v>
      </c>
      <c r="B225" s="56">
        <v>4</v>
      </c>
      <c r="C225" s="56" t="s">
        <v>109</v>
      </c>
      <c r="D225" s="56" t="s">
        <v>3864</v>
      </c>
      <c r="E225" s="56" t="s">
        <v>941</v>
      </c>
      <c r="F225" s="56" t="s">
        <v>907</v>
      </c>
      <c r="G225" s="56">
        <v>52</v>
      </c>
      <c r="H225" s="56">
        <v>0</v>
      </c>
      <c r="I225" s="56" t="s">
        <v>811</v>
      </c>
      <c r="J225" s="56" t="s">
        <v>39</v>
      </c>
    </row>
    <row r="226" spans="1:10" ht="12.75" customHeight="1" x14ac:dyDescent="0.3">
      <c r="A226" s="56" t="s">
        <v>246</v>
      </c>
      <c r="B226" s="56">
        <v>5</v>
      </c>
      <c r="C226" s="56" t="s">
        <v>109</v>
      </c>
      <c r="D226" s="56" t="s">
        <v>3865</v>
      </c>
      <c r="E226" s="56" t="s">
        <v>996</v>
      </c>
      <c r="F226" s="56" t="s">
        <v>907</v>
      </c>
      <c r="G226" s="56">
        <v>42</v>
      </c>
      <c r="H226" s="56">
        <v>0</v>
      </c>
      <c r="I226" s="56" t="s">
        <v>811</v>
      </c>
      <c r="J226" s="56" t="s">
        <v>39</v>
      </c>
    </row>
    <row r="227" spans="1:10" ht="12.75" customHeight="1" x14ac:dyDescent="0.3">
      <c r="A227" s="56" t="s">
        <v>246</v>
      </c>
      <c r="B227" s="56">
        <v>6</v>
      </c>
      <c r="C227" s="56" t="s">
        <v>109</v>
      </c>
      <c r="D227" s="56" t="s">
        <v>3866</v>
      </c>
      <c r="E227" s="56" t="s">
        <v>989</v>
      </c>
      <c r="F227" s="56" t="s">
        <v>907</v>
      </c>
      <c r="G227" s="56">
        <v>21.5</v>
      </c>
      <c r="H227" s="56">
        <v>0</v>
      </c>
      <c r="I227" s="56" t="s">
        <v>811</v>
      </c>
      <c r="J227" s="56" t="s">
        <v>39</v>
      </c>
    </row>
    <row r="228" spans="1:10" ht="12.75" customHeight="1" x14ac:dyDescent="0.3">
      <c r="A228" s="56" t="s">
        <v>246</v>
      </c>
      <c r="B228" s="56">
        <v>7</v>
      </c>
      <c r="C228" s="56" t="s">
        <v>109</v>
      </c>
      <c r="D228" s="56" t="s">
        <v>3867</v>
      </c>
      <c r="E228" s="56" t="s">
        <v>998</v>
      </c>
      <c r="F228" s="56" t="s">
        <v>907</v>
      </c>
      <c r="G228" s="56">
        <v>28.5</v>
      </c>
      <c r="H228" s="56">
        <v>0</v>
      </c>
      <c r="I228" s="56" t="s">
        <v>811</v>
      </c>
      <c r="J228" s="56" t="s">
        <v>39</v>
      </c>
    </row>
    <row r="229" spans="1:10" ht="12.75" customHeight="1" x14ac:dyDescent="0.3">
      <c r="A229" s="56" t="s">
        <v>246</v>
      </c>
      <c r="B229" s="56">
        <v>8</v>
      </c>
      <c r="C229" s="56" t="s">
        <v>109</v>
      </c>
      <c r="D229" s="56" t="s">
        <v>3868</v>
      </c>
      <c r="E229" s="56" t="s">
        <v>995</v>
      </c>
      <c r="F229" s="56" t="s">
        <v>907</v>
      </c>
      <c r="G229" s="56">
        <v>51.5</v>
      </c>
      <c r="H229" s="56">
        <v>0</v>
      </c>
      <c r="I229" s="56" t="s">
        <v>811</v>
      </c>
      <c r="J229" s="56" t="s">
        <v>39</v>
      </c>
    </row>
    <row r="230" spans="1:10" ht="12.75" customHeight="1" x14ac:dyDescent="0.3">
      <c r="A230" s="56" t="s">
        <v>246</v>
      </c>
      <c r="B230" s="56">
        <v>9</v>
      </c>
      <c r="C230" s="56" t="s">
        <v>109</v>
      </c>
      <c r="D230" s="56" t="s">
        <v>3869</v>
      </c>
      <c r="E230" s="56" t="s">
        <v>997</v>
      </c>
      <c r="F230" s="56" t="s">
        <v>907</v>
      </c>
      <c r="G230" s="56">
        <v>43.5</v>
      </c>
      <c r="H230" s="56">
        <v>0</v>
      </c>
      <c r="I230" s="56" t="s">
        <v>811</v>
      </c>
      <c r="J230" s="56" t="s">
        <v>39</v>
      </c>
    </row>
    <row r="231" spans="1:10" ht="12.75" customHeight="1" x14ac:dyDescent="0.3">
      <c r="A231" s="56" t="s">
        <v>246</v>
      </c>
      <c r="B231" s="56">
        <v>10</v>
      </c>
      <c r="C231" s="56" t="s">
        <v>109</v>
      </c>
      <c r="D231" s="56" t="s">
        <v>3870</v>
      </c>
      <c r="E231" s="56" t="s">
        <v>993</v>
      </c>
      <c r="F231" s="56" t="s">
        <v>907</v>
      </c>
      <c r="G231" s="56">
        <v>42</v>
      </c>
      <c r="H231" s="56">
        <v>0</v>
      </c>
      <c r="I231" s="56" t="s">
        <v>811</v>
      </c>
      <c r="J231" s="56" t="s">
        <v>39</v>
      </c>
    </row>
    <row r="232" spans="1:10" ht="12.75" customHeight="1" x14ac:dyDescent="0.3">
      <c r="A232" s="56" t="s">
        <v>246</v>
      </c>
      <c r="B232" s="56">
        <v>11</v>
      </c>
      <c r="C232" s="56" t="s">
        <v>109</v>
      </c>
      <c r="D232" s="56" t="s">
        <v>3871</v>
      </c>
      <c r="E232" s="56" t="s">
        <v>988</v>
      </c>
      <c r="F232" s="56" t="s">
        <v>907</v>
      </c>
      <c r="G232" s="56">
        <v>27.5</v>
      </c>
      <c r="H232" s="56">
        <v>0</v>
      </c>
      <c r="I232" s="56" t="s">
        <v>811</v>
      </c>
      <c r="J232" s="56" t="s">
        <v>39</v>
      </c>
    </row>
    <row r="233" spans="1:10" ht="12.75" customHeight="1" x14ac:dyDescent="0.3">
      <c r="A233" s="56" t="s">
        <v>246</v>
      </c>
      <c r="B233" s="56">
        <v>12</v>
      </c>
      <c r="C233" s="56" t="s">
        <v>109</v>
      </c>
      <c r="D233" s="56" t="s">
        <v>3872</v>
      </c>
      <c r="E233" s="56" t="s">
        <v>990</v>
      </c>
      <c r="F233" s="56" t="s">
        <v>907</v>
      </c>
      <c r="G233" s="56">
        <v>27.5</v>
      </c>
      <c r="H233" s="56">
        <v>0</v>
      </c>
      <c r="I233" s="56" t="s">
        <v>811</v>
      </c>
      <c r="J233" s="56" t="s">
        <v>39</v>
      </c>
    </row>
    <row r="234" spans="1:10" ht="12.75" customHeight="1" x14ac:dyDescent="0.3">
      <c r="A234" s="56" t="s">
        <v>246</v>
      </c>
      <c r="B234" s="56">
        <v>13</v>
      </c>
      <c r="C234" s="56" t="s">
        <v>109</v>
      </c>
      <c r="D234" s="56" t="s">
        <v>3873</v>
      </c>
      <c r="E234" s="56" t="s">
        <v>994</v>
      </c>
      <c r="F234" s="56" t="s">
        <v>907</v>
      </c>
      <c r="G234" s="56">
        <v>27.5</v>
      </c>
      <c r="H234" s="56">
        <v>0</v>
      </c>
      <c r="I234" s="56" t="s">
        <v>811</v>
      </c>
      <c r="J234" s="56" t="s">
        <v>39</v>
      </c>
    </row>
    <row r="235" spans="1:10" ht="12.75" customHeight="1" x14ac:dyDescent="0.3">
      <c r="A235" s="56" t="s">
        <v>246</v>
      </c>
      <c r="B235" s="56">
        <v>14</v>
      </c>
      <c r="C235" s="56" t="s">
        <v>109</v>
      </c>
      <c r="D235" s="56" t="s">
        <v>3874</v>
      </c>
      <c r="E235" s="56" t="s">
        <v>992</v>
      </c>
      <c r="F235" s="56" t="s">
        <v>907</v>
      </c>
      <c r="G235" s="56">
        <v>42</v>
      </c>
      <c r="H235" s="56">
        <v>0</v>
      </c>
      <c r="I235" s="56" t="s">
        <v>811</v>
      </c>
      <c r="J235" s="56" t="s">
        <v>39</v>
      </c>
    </row>
    <row r="236" spans="1:10" ht="12.75" customHeight="1" x14ac:dyDescent="0.3">
      <c r="A236" s="56" t="s">
        <v>479</v>
      </c>
      <c r="B236" s="56">
        <v>1</v>
      </c>
      <c r="C236" s="56" t="s">
        <v>480</v>
      </c>
      <c r="D236" s="56" t="s">
        <v>3875</v>
      </c>
      <c r="E236" s="56" t="s">
        <v>1000</v>
      </c>
      <c r="F236" s="56" t="s">
        <v>907</v>
      </c>
      <c r="G236" s="56">
        <v>34</v>
      </c>
      <c r="H236" s="56">
        <v>0</v>
      </c>
      <c r="I236" s="56" t="s">
        <v>6841</v>
      </c>
      <c r="J236" s="56" t="s">
        <v>39</v>
      </c>
    </row>
    <row r="237" spans="1:10" ht="12.75" customHeight="1" x14ac:dyDescent="0.3">
      <c r="A237" s="56" t="s">
        <v>479</v>
      </c>
      <c r="B237" s="56">
        <v>2</v>
      </c>
      <c r="C237" s="56" t="s">
        <v>480</v>
      </c>
      <c r="D237" s="56" t="s">
        <v>3876</v>
      </c>
      <c r="E237" s="56" t="s">
        <v>1001</v>
      </c>
      <c r="F237" s="56" t="s">
        <v>907</v>
      </c>
      <c r="G237" s="56">
        <v>46</v>
      </c>
      <c r="H237" s="56">
        <v>0</v>
      </c>
      <c r="I237" s="56" t="s">
        <v>6841</v>
      </c>
      <c r="J237" s="56" t="s">
        <v>39</v>
      </c>
    </row>
    <row r="238" spans="1:10" ht="12.75" customHeight="1" x14ac:dyDescent="0.3">
      <c r="A238" s="56" t="s">
        <v>479</v>
      </c>
      <c r="B238" s="56">
        <v>3</v>
      </c>
      <c r="C238" s="56" t="s">
        <v>480</v>
      </c>
      <c r="D238" s="56" t="s">
        <v>3877</v>
      </c>
      <c r="E238" s="56" t="s">
        <v>1002</v>
      </c>
      <c r="F238" s="56" t="s">
        <v>907</v>
      </c>
      <c r="G238" s="56">
        <v>34</v>
      </c>
      <c r="H238" s="56">
        <v>0</v>
      </c>
      <c r="I238" s="56" t="s">
        <v>6841</v>
      </c>
      <c r="J238" s="56" t="s">
        <v>39</v>
      </c>
    </row>
    <row r="239" spans="1:10" ht="12.75" customHeight="1" x14ac:dyDescent="0.3">
      <c r="A239" s="56" t="s">
        <v>479</v>
      </c>
      <c r="B239" s="56">
        <v>4</v>
      </c>
      <c r="C239" s="56" t="s">
        <v>480</v>
      </c>
      <c r="D239" s="56" t="s">
        <v>3878</v>
      </c>
      <c r="E239" s="56" t="s">
        <v>2188</v>
      </c>
      <c r="F239" s="56" t="s">
        <v>907</v>
      </c>
      <c r="G239" s="56">
        <v>16</v>
      </c>
      <c r="H239" s="56">
        <v>0</v>
      </c>
      <c r="I239" s="56" t="s">
        <v>2169</v>
      </c>
      <c r="J239" s="56" t="s">
        <v>39</v>
      </c>
    </row>
    <row r="240" spans="1:10" ht="12.75" customHeight="1" x14ac:dyDescent="0.3">
      <c r="A240" s="56" t="s">
        <v>479</v>
      </c>
      <c r="B240" s="56">
        <v>5</v>
      </c>
      <c r="C240" s="56" t="s">
        <v>480</v>
      </c>
      <c r="D240" s="56" t="s">
        <v>3879</v>
      </c>
      <c r="E240" s="56" t="s">
        <v>1003</v>
      </c>
      <c r="F240" s="56" t="s">
        <v>907</v>
      </c>
      <c r="G240" s="56">
        <v>32.5</v>
      </c>
      <c r="H240" s="56">
        <v>0</v>
      </c>
      <c r="I240" s="56" t="s">
        <v>6841</v>
      </c>
      <c r="J240" s="56" t="s">
        <v>39</v>
      </c>
    </row>
    <row r="241" spans="1:10" ht="12.75" customHeight="1" x14ac:dyDescent="0.3">
      <c r="A241" s="56" t="s">
        <v>479</v>
      </c>
      <c r="B241" s="56">
        <v>6</v>
      </c>
      <c r="C241" s="56" t="s">
        <v>480</v>
      </c>
      <c r="D241" s="56" t="s">
        <v>3880</v>
      </c>
      <c r="E241" s="56" t="s">
        <v>1004</v>
      </c>
      <c r="F241" s="56" t="s">
        <v>907</v>
      </c>
      <c r="G241" s="56">
        <v>34</v>
      </c>
      <c r="H241" s="56">
        <v>0</v>
      </c>
      <c r="I241" s="56" t="s">
        <v>6841</v>
      </c>
      <c r="J241" s="56" t="s">
        <v>39</v>
      </c>
    </row>
    <row r="242" spans="1:10" ht="12.75" customHeight="1" x14ac:dyDescent="0.3">
      <c r="A242" s="56" t="s">
        <v>479</v>
      </c>
      <c r="B242" s="56">
        <v>7</v>
      </c>
      <c r="C242" s="56" t="s">
        <v>480</v>
      </c>
      <c r="D242" s="56" t="s">
        <v>3881</v>
      </c>
      <c r="E242" s="56" t="s">
        <v>1005</v>
      </c>
      <c r="F242" s="56" t="s">
        <v>907</v>
      </c>
      <c r="G242" s="56">
        <v>38</v>
      </c>
      <c r="H242" s="56">
        <v>0</v>
      </c>
      <c r="I242" s="56" t="s">
        <v>6841</v>
      </c>
      <c r="J242" s="56" t="s">
        <v>39</v>
      </c>
    </row>
    <row r="243" spans="1:10" ht="12.75" customHeight="1" x14ac:dyDescent="0.3">
      <c r="A243" s="56" t="s">
        <v>479</v>
      </c>
      <c r="B243" s="56">
        <v>8</v>
      </c>
      <c r="C243" s="56" t="s">
        <v>480</v>
      </c>
      <c r="D243" s="56" t="s">
        <v>3882</v>
      </c>
      <c r="E243" s="56" t="s">
        <v>1006</v>
      </c>
      <c r="F243" s="56" t="s">
        <v>907</v>
      </c>
      <c r="G243" s="56">
        <v>15</v>
      </c>
      <c r="H243" s="56">
        <v>0</v>
      </c>
      <c r="I243" s="56" t="s">
        <v>6841</v>
      </c>
      <c r="J243" s="56" t="s">
        <v>39</v>
      </c>
    </row>
    <row r="244" spans="1:10" ht="12.75" customHeight="1" x14ac:dyDescent="0.3">
      <c r="A244" s="56" t="s">
        <v>479</v>
      </c>
      <c r="B244" s="56">
        <v>9</v>
      </c>
      <c r="C244" s="56" t="s">
        <v>480</v>
      </c>
      <c r="D244" s="56" t="s">
        <v>3883</v>
      </c>
      <c r="E244" s="56" t="s">
        <v>2189</v>
      </c>
      <c r="F244" s="56" t="s">
        <v>907</v>
      </c>
      <c r="G244" s="56">
        <v>34</v>
      </c>
      <c r="H244" s="56">
        <v>0</v>
      </c>
      <c r="I244" s="56" t="s">
        <v>2169</v>
      </c>
      <c r="J244" s="56" t="s">
        <v>39</v>
      </c>
    </row>
    <row r="245" spans="1:10" ht="12.75" customHeight="1" x14ac:dyDescent="0.3">
      <c r="A245" s="56" t="s">
        <v>479</v>
      </c>
      <c r="B245" s="56">
        <v>10</v>
      </c>
      <c r="C245" s="56" t="s">
        <v>480</v>
      </c>
      <c r="D245" s="56" t="s">
        <v>3884</v>
      </c>
      <c r="E245" s="56" t="s">
        <v>2190</v>
      </c>
      <c r="F245" s="56" t="s">
        <v>907</v>
      </c>
      <c r="G245" s="56">
        <v>28</v>
      </c>
      <c r="H245" s="56">
        <v>0</v>
      </c>
      <c r="I245" s="56" t="s">
        <v>2169</v>
      </c>
      <c r="J245" s="56" t="s">
        <v>39</v>
      </c>
    </row>
    <row r="246" spans="1:10" ht="12.75" customHeight="1" x14ac:dyDescent="0.3">
      <c r="A246" s="56" t="s">
        <v>479</v>
      </c>
      <c r="B246" s="56">
        <v>11</v>
      </c>
      <c r="C246" s="56" t="s">
        <v>480</v>
      </c>
      <c r="D246" s="56" t="s">
        <v>3885</v>
      </c>
      <c r="E246" s="56" t="s">
        <v>1007</v>
      </c>
      <c r="F246" s="56" t="s">
        <v>907</v>
      </c>
      <c r="G246" s="56">
        <v>34</v>
      </c>
      <c r="H246" s="56">
        <v>0</v>
      </c>
      <c r="I246" s="56" t="s">
        <v>6841</v>
      </c>
      <c r="J246" s="56" t="s">
        <v>39</v>
      </c>
    </row>
    <row r="247" spans="1:10" ht="12.75" customHeight="1" x14ac:dyDescent="0.3">
      <c r="A247" s="56" t="s">
        <v>479</v>
      </c>
      <c r="B247" s="56">
        <v>12</v>
      </c>
      <c r="C247" s="56" t="s">
        <v>480</v>
      </c>
      <c r="D247" s="56" t="s">
        <v>3886</v>
      </c>
      <c r="E247" s="56" t="s">
        <v>2191</v>
      </c>
      <c r="F247" s="56" t="s">
        <v>907</v>
      </c>
      <c r="G247" s="56">
        <v>28</v>
      </c>
      <c r="H247" s="56">
        <v>0</v>
      </c>
      <c r="I247" s="56" t="s">
        <v>2169</v>
      </c>
      <c r="J247" s="56" t="s">
        <v>39</v>
      </c>
    </row>
    <row r="248" spans="1:10" ht="12.75" customHeight="1" x14ac:dyDescent="0.3">
      <c r="A248" s="56" t="s">
        <v>479</v>
      </c>
      <c r="B248" s="56">
        <v>13</v>
      </c>
      <c r="C248" s="56" t="s">
        <v>480</v>
      </c>
      <c r="D248" s="56" t="s">
        <v>3887</v>
      </c>
      <c r="E248" s="56" t="s">
        <v>2192</v>
      </c>
      <c r="F248" s="56" t="s">
        <v>907</v>
      </c>
      <c r="G248" s="56">
        <v>26</v>
      </c>
      <c r="H248" s="56">
        <v>0</v>
      </c>
      <c r="I248" s="56" t="s">
        <v>2169</v>
      </c>
      <c r="J248" s="56" t="s">
        <v>39</v>
      </c>
    </row>
    <row r="249" spans="1:10" ht="12.75" customHeight="1" x14ac:dyDescent="0.3">
      <c r="A249" s="56" t="s">
        <v>479</v>
      </c>
      <c r="B249" s="56">
        <v>14</v>
      </c>
      <c r="C249" s="56" t="s">
        <v>480</v>
      </c>
      <c r="D249" s="56" t="s">
        <v>3888</v>
      </c>
      <c r="E249" s="56" t="s">
        <v>2193</v>
      </c>
      <c r="F249" s="56" t="s">
        <v>907</v>
      </c>
      <c r="G249" s="56">
        <v>30</v>
      </c>
      <c r="H249" s="56">
        <v>0</v>
      </c>
      <c r="I249" s="56" t="s">
        <v>2169</v>
      </c>
      <c r="J249" s="56" t="s">
        <v>39</v>
      </c>
    </row>
    <row r="250" spans="1:10" ht="12.75" customHeight="1" x14ac:dyDescent="0.3">
      <c r="A250" s="56" t="s">
        <v>479</v>
      </c>
      <c r="B250" s="56">
        <v>15</v>
      </c>
      <c r="C250" s="56" t="s">
        <v>480</v>
      </c>
      <c r="D250" s="56" t="s">
        <v>3889</v>
      </c>
      <c r="E250" s="56" t="s">
        <v>2194</v>
      </c>
      <c r="F250" s="56" t="s">
        <v>907</v>
      </c>
      <c r="G250" s="56">
        <v>27</v>
      </c>
      <c r="H250" s="56">
        <v>0</v>
      </c>
      <c r="I250" s="56" t="s">
        <v>810</v>
      </c>
      <c r="J250" s="56" t="s">
        <v>39</v>
      </c>
    </row>
    <row r="251" spans="1:10" ht="12.75" customHeight="1" x14ac:dyDescent="0.3">
      <c r="A251" s="56" t="s">
        <v>479</v>
      </c>
      <c r="B251" s="56">
        <v>16</v>
      </c>
      <c r="C251" s="56" t="s">
        <v>480</v>
      </c>
      <c r="D251" s="56" t="s">
        <v>3890</v>
      </c>
      <c r="E251" s="56" t="s">
        <v>2195</v>
      </c>
      <c r="F251" s="56" t="s">
        <v>907</v>
      </c>
      <c r="G251" s="56">
        <v>27.5</v>
      </c>
      <c r="H251" s="56">
        <v>0</v>
      </c>
      <c r="I251" s="56" t="s">
        <v>2169</v>
      </c>
      <c r="J251" s="56" t="s">
        <v>39</v>
      </c>
    </row>
    <row r="252" spans="1:10" ht="12.75" customHeight="1" x14ac:dyDescent="0.3">
      <c r="A252" s="56" t="s">
        <v>479</v>
      </c>
      <c r="B252" s="56">
        <v>17</v>
      </c>
      <c r="C252" s="56" t="s">
        <v>480</v>
      </c>
      <c r="D252" s="56" t="s">
        <v>3891</v>
      </c>
      <c r="E252" s="56" t="s">
        <v>1008</v>
      </c>
      <c r="F252" s="56" t="s">
        <v>907</v>
      </c>
      <c r="G252" s="56">
        <v>34</v>
      </c>
      <c r="H252" s="56">
        <v>0</v>
      </c>
      <c r="I252" s="56" t="s">
        <v>6841</v>
      </c>
      <c r="J252" s="56" t="s">
        <v>39</v>
      </c>
    </row>
    <row r="253" spans="1:10" ht="12.75" customHeight="1" x14ac:dyDescent="0.3">
      <c r="A253" s="56" t="s">
        <v>479</v>
      </c>
      <c r="B253" s="56">
        <v>18</v>
      </c>
      <c r="C253" s="56" t="s">
        <v>480</v>
      </c>
      <c r="D253" s="56" t="s">
        <v>3892</v>
      </c>
      <c r="E253" s="56" t="s">
        <v>1009</v>
      </c>
      <c r="F253" s="56" t="s">
        <v>907</v>
      </c>
      <c r="G253" s="56">
        <v>43</v>
      </c>
      <c r="H253" s="56">
        <v>0</v>
      </c>
      <c r="I253" s="56" t="s">
        <v>6841</v>
      </c>
      <c r="J253" s="56" t="s">
        <v>39</v>
      </c>
    </row>
    <row r="254" spans="1:10" ht="12.75" customHeight="1" x14ac:dyDescent="0.3">
      <c r="A254" s="56" t="s">
        <v>479</v>
      </c>
      <c r="B254" s="56">
        <v>19</v>
      </c>
      <c r="C254" s="56" t="s">
        <v>480</v>
      </c>
      <c r="D254" s="56" t="s">
        <v>3893</v>
      </c>
      <c r="E254" s="56" t="s">
        <v>2196</v>
      </c>
      <c r="F254" s="56" t="s">
        <v>907</v>
      </c>
      <c r="G254" s="56">
        <v>17</v>
      </c>
      <c r="H254" s="56">
        <v>0</v>
      </c>
      <c r="I254" s="56" t="s">
        <v>2169</v>
      </c>
      <c r="J254" s="56" t="s">
        <v>39</v>
      </c>
    </row>
    <row r="255" spans="1:10" ht="12.75" customHeight="1" x14ac:dyDescent="0.3">
      <c r="A255" s="56" t="s">
        <v>479</v>
      </c>
      <c r="B255" s="56">
        <v>20</v>
      </c>
      <c r="C255" s="56" t="s">
        <v>480</v>
      </c>
      <c r="D255" s="56" t="s">
        <v>3894</v>
      </c>
      <c r="E255" s="56" t="s">
        <v>2197</v>
      </c>
      <c r="F255" s="56" t="s">
        <v>907</v>
      </c>
      <c r="G255" s="56">
        <v>29</v>
      </c>
      <c r="H255" s="56">
        <v>0</v>
      </c>
      <c r="I255" s="56" t="s">
        <v>2169</v>
      </c>
      <c r="J255" s="56" t="s">
        <v>39</v>
      </c>
    </row>
    <row r="256" spans="1:10" ht="12.75" customHeight="1" x14ac:dyDescent="0.3">
      <c r="A256" s="56" t="s">
        <v>479</v>
      </c>
      <c r="B256" s="56">
        <v>21</v>
      </c>
      <c r="C256" s="56" t="s">
        <v>480</v>
      </c>
      <c r="D256" s="56" t="s">
        <v>3895</v>
      </c>
      <c r="E256" s="56" t="s">
        <v>2198</v>
      </c>
      <c r="F256" s="56" t="s">
        <v>907</v>
      </c>
      <c r="G256" s="56">
        <v>21</v>
      </c>
      <c r="H256" s="56">
        <v>0</v>
      </c>
      <c r="I256" s="56" t="s">
        <v>2169</v>
      </c>
      <c r="J256" s="56" t="s">
        <v>39</v>
      </c>
    </row>
    <row r="257" spans="1:10" ht="12.75" customHeight="1" x14ac:dyDescent="0.3">
      <c r="A257" s="56" t="s">
        <v>479</v>
      </c>
      <c r="B257" s="56">
        <v>22</v>
      </c>
      <c r="C257" s="56" t="s">
        <v>480</v>
      </c>
      <c r="D257" s="56" t="s">
        <v>3896</v>
      </c>
      <c r="E257" s="56" t="s">
        <v>1010</v>
      </c>
      <c r="F257" s="56" t="s">
        <v>907</v>
      </c>
      <c r="G257" s="56">
        <v>34</v>
      </c>
      <c r="H257" s="56">
        <v>0</v>
      </c>
      <c r="I257" s="56" t="s">
        <v>6841</v>
      </c>
      <c r="J257" s="56" t="s">
        <v>39</v>
      </c>
    </row>
    <row r="258" spans="1:10" ht="12.75" customHeight="1" x14ac:dyDescent="0.3">
      <c r="A258" s="56" t="s">
        <v>479</v>
      </c>
      <c r="B258" s="56">
        <v>23</v>
      </c>
      <c r="C258" s="56" t="s">
        <v>480</v>
      </c>
      <c r="D258" s="56" t="s">
        <v>3897</v>
      </c>
      <c r="E258" s="56" t="s">
        <v>1011</v>
      </c>
      <c r="F258" s="56" t="s">
        <v>907</v>
      </c>
      <c r="G258" s="56">
        <v>15</v>
      </c>
      <c r="H258" s="56">
        <v>0</v>
      </c>
      <c r="I258" s="56" t="s">
        <v>6841</v>
      </c>
      <c r="J258" s="56" t="s">
        <v>39</v>
      </c>
    </row>
    <row r="259" spans="1:10" ht="12.75" customHeight="1" x14ac:dyDescent="0.3">
      <c r="A259" s="56" t="s">
        <v>479</v>
      </c>
      <c r="B259" s="56">
        <v>24</v>
      </c>
      <c r="C259" s="56" t="s">
        <v>480</v>
      </c>
      <c r="D259" s="56" t="s">
        <v>3898</v>
      </c>
      <c r="E259" s="56" t="s">
        <v>1012</v>
      </c>
      <c r="F259" s="56" t="s">
        <v>907</v>
      </c>
      <c r="G259" s="56">
        <v>26.5</v>
      </c>
      <c r="H259" s="56">
        <v>0</v>
      </c>
      <c r="I259" s="56" t="s">
        <v>6841</v>
      </c>
      <c r="J259" s="56" t="s">
        <v>39</v>
      </c>
    </row>
    <row r="260" spans="1:10" ht="12.75" customHeight="1" x14ac:dyDescent="0.3">
      <c r="A260" s="56" t="s">
        <v>479</v>
      </c>
      <c r="B260" s="56">
        <v>25</v>
      </c>
      <c r="C260" s="56" t="s">
        <v>480</v>
      </c>
      <c r="D260" s="56" t="s">
        <v>3899</v>
      </c>
      <c r="E260" s="56" t="s">
        <v>2199</v>
      </c>
      <c r="F260" s="56" t="s">
        <v>907</v>
      </c>
      <c r="G260" s="56">
        <v>18</v>
      </c>
      <c r="H260" s="56">
        <v>0</v>
      </c>
      <c r="I260" s="56" t="s">
        <v>2169</v>
      </c>
      <c r="J260" s="56" t="s">
        <v>39</v>
      </c>
    </row>
    <row r="261" spans="1:10" ht="12.75" customHeight="1" x14ac:dyDescent="0.3">
      <c r="A261" s="56" t="s">
        <v>479</v>
      </c>
      <c r="B261" s="56">
        <v>26</v>
      </c>
      <c r="C261" s="56" t="s">
        <v>480</v>
      </c>
      <c r="D261" s="56" t="s">
        <v>3900</v>
      </c>
      <c r="E261" s="56" t="s">
        <v>2200</v>
      </c>
      <c r="F261" s="56" t="s">
        <v>907</v>
      </c>
      <c r="G261" s="56">
        <v>29</v>
      </c>
      <c r="H261" s="56">
        <v>0</v>
      </c>
      <c r="I261" s="56" t="s">
        <v>810</v>
      </c>
      <c r="J261" s="56" t="s">
        <v>39</v>
      </c>
    </row>
    <row r="262" spans="1:10" ht="12.75" customHeight="1" x14ac:dyDescent="0.3">
      <c r="A262" s="56" t="s">
        <v>479</v>
      </c>
      <c r="B262" s="56">
        <v>27</v>
      </c>
      <c r="C262" s="56" t="s">
        <v>480</v>
      </c>
      <c r="D262" s="56" t="s">
        <v>3901</v>
      </c>
      <c r="E262" s="56" t="s">
        <v>2201</v>
      </c>
      <c r="F262" s="56" t="s">
        <v>907</v>
      </c>
      <c r="G262" s="56">
        <v>28</v>
      </c>
      <c r="H262" s="56">
        <v>0</v>
      </c>
      <c r="I262" s="56" t="s">
        <v>2169</v>
      </c>
      <c r="J262" s="56" t="s">
        <v>39</v>
      </c>
    </row>
    <row r="263" spans="1:10" ht="12.75" customHeight="1" x14ac:dyDescent="0.3">
      <c r="A263" s="56" t="s">
        <v>479</v>
      </c>
      <c r="B263" s="56">
        <v>28</v>
      </c>
      <c r="C263" s="56" t="s">
        <v>480</v>
      </c>
      <c r="D263" s="56" t="s">
        <v>3902</v>
      </c>
      <c r="E263" s="56" t="s">
        <v>1013</v>
      </c>
      <c r="F263" s="56" t="s">
        <v>907</v>
      </c>
      <c r="G263" s="56">
        <v>14</v>
      </c>
      <c r="H263" s="56">
        <v>0</v>
      </c>
      <c r="I263" s="56" t="s">
        <v>2169</v>
      </c>
      <c r="J263" s="56" t="s">
        <v>39</v>
      </c>
    </row>
    <row r="264" spans="1:10" ht="12.75" customHeight="1" x14ac:dyDescent="0.3">
      <c r="A264" s="56" t="s">
        <v>479</v>
      </c>
      <c r="B264" s="56">
        <v>29</v>
      </c>
      <c r="C264" s="56" t="s">
        <v>480</v>
      </c>
      <c r="D264" s="56" t="s">
        <v>3903</v>
      </c>
      <c r="E264" s="56" t="s">
        <v>1014</v>
      </c>
      <c r="F264" s="56" t="s">
        <v>907</v>
      </c>
      <c r="G264" s="56">
        <v>30</v>
      </c>
      <c r="H264" s="56">
        <v>0</v>
      </c>
      <c r="I264" s="56" t="s">
        <v>810</v>
      </c>
      <c r="J264" s="56" t="s">
        <v>39</v>
      </c>
    </row>
    <row r="265" spans="1:10" ht="12.75" customHeight="1" x14ac:dyDescent="0.3">
      <c r="A265" s="56" t="s">
        <v>369</v>
      </c>
      <c r="B265" s="56">
        <v>1</v>
      </c>
      <c r="C265" s="56" t="s">
        <v>370</v>
      </c>
      <c r="D265" s="56" t="s">
        <v>3904</v>
      </c>
      <c r="E265" s="56" t="s">
        <v>370</v>
      </c>
      <c r="F265" s="56" t="s">
        <v>907</v>
      </c>
      <c r="G265" s="56">
        <v>29.5</v>
      </c>
      <c r="H265" s="56">
        <v>0</v>
      </c>
      <c r="I265" s="56" t="s">
        <v>6841</v>
      </c>
      <c r="J265" s="56" t="s">
        <v>39</v>
      </c>
    </row>
    <row r="266" spans="1:10" ht="12.75" customHeight="1" x14ac:dyDescent="0.3">
      <c r="A266" s="56" t="s">
        <v>369</v>
      </c>
      <c r="B266" s="56">
        <v>2</v>
      </c>
      <c r="C266" s="56" t="s">
        <v>370</v>
      </c>
      <c r="D266" s="56" t="s">
        <v>3905</v>
      </c>
      <c r="E266" s="56" t="s">
        <v>1924</v>
      </c>
      <c r="F266" s="56" t="s">
        <v>907</v>
      </c>
      <c r="G266" s="56">
        <v>29.5</v>
      </c>
      <c r="H266" s="56">
        <v>0</v>
      </c>
      <c r="I266" s="56" t="s">
        <v>6841</v>
      </c>
      <c r="J266" s="56" t="s">
        <v>39</v>
      </c>
    </row>
    <row r="267" spans="1:10" ht="12.75" customHeight="1" x14ac:dyDescent="0.3">
      <c r="A267" s="56" t="s">
        <v>369</v>
      </c>
      <c r="B267" s="56">
        <v>3</v>
      </c>
      <c r="C267" s="56" t="s">
        <v>370</v>
      </c>
      <c r="D267" s="56" t="s">
        <v>3906</v>
      </c>
      <c r="E267" s="56" t="s">
        <v>1925</v>
      </c>
      <c r="F267" s="56" t="s">
        <v>907</v>
      </c>
      <c r="G267" s="56">
        <v>29.5</v>
      </c>
      <c r="H267" s="56">
        <v>0</v>
      </c>
      <c r="I267" s="56" t="s">
        <v>6841</v>
      </c>
      <c r="J267" s="56" t="s">
        <v>39</v>
      </c>
    </row>
    <row r="268" spans="1:10" ht="12.75" customHeight="1" x14ac:dyDescent="0.3">
      <c r="A268" s="56" t="s">
        <v>369</v>
      </c>
      <c r="B268" s="56">
        <v>4</v>
      </c>
      <c r="C268" s="56" t="s">
        <v>370</v>
      </c>
      <c r="D268" s="56" t="s">
        <v>3907</v>
      </c>
      <c r="E268" s="56" t="s">
        <v>1923</v>
      </c>
      <c r="F268" s="56" t="s">
        <v>907</v>
      </c>
      <c r="G268" s="56">
        <v>29.5</v>
      </c>
      <c r="H268" s="56">
        <v>0</v>
      </c>
      <c r="I268" s="56" t="s">
        <v>6841</v>
      </c>
      <c r="J268" s="56" t="s">
        <v>39</v>
      </c>
    </row>
    <row r="269" spans="1:10" ht="12.75" customHeight="1" x14ac:dyDescent="0.3">
      <c r="A269" s="56" t="s">
        <v>514</v>
      </c>
      <c r="B269" s="56">
        <v>1</v>
      </c>
      <c r="C269" s="56" t="s">
        <v>711</v>
      </c>
      <c r="D269" s="56" t="s">
        <v>3908</v>
      </c>
      <c r="E269" s="56" t="s">
        <v>1926</v>
      </c>
      <c r="F269" s="56" t="s">
        <v>907</v>
      </c>
      <c r="G269" s="56">
        <v>20.5</v>
      </c>
      <c r="H269" s="56">
        <v>0</v>
      </c>
      <c r="I269" s="56" t="s">
        <v>6841</v>
      </c>
      <c r="J269" s="56" t="s">
        <v>39</v>
      </c>
    </row>
    <row r="270" spans="1:10" ht="12.75" customHeight="1" x14ac:dyDescent="0.3">
      <c r="A270" s="56" t="s">
        <v>514</v>
      </c>
      <c r="B270" s="56">
        <v>2</v>
      </c>
      <c r="C270" s="56" t="s">
        <v>711</v>
      </c>
      <c r="D270" s="56" t="s">
        <v>3909</v>
      </c>
      <c r="E270" s="56" t="s">
        <v>2473</v>
      </c>
      <c r="F270" s="56" t="s">
        <v>907</v>
      </c>
      <c r="G270" s="56">
        <v>20.5</v>
      </c>
      <c r="H270" s="56">
        <v>0</v>
      </c>
      <c r="I270" s="56" t="s">
        <v>6841</v>
      </c>
      <c r="J270" s="56" t="s">
        <v>39</v>
      </c>
    </row>
    <row r="271" spans="1:10" ht="12.75" customHeight="1" x14ac:dyDescent="0.3">
      <c r="A271" s="56" t="s">
        <v>514</v>
      </c>
      <c r="B271" s="56">
        <v>3</v>
      </c>
      <c r="C271" s="56" t="s">
        <v>711</v>
      </c>
      <c r="D271" s="56" t="s">
        <v>3910</v>
      </c>
      <c r="E271" s="56" t="s">
        <v>1015</v>
      </c>
      <c r="F271" s="56" t="s">
        <v>907</v>
      </c>
      <c r="G271" s="56">
        <v>28</v>
      </c>
      <c r="H271" s="56">
        <v>0</v>
      </c>
      <c r="I271" s="56" t="s">
        <v>6841</v>
      </c>
      <c r="J271" s="56" t="s">
        <v>39</v>
      </c>
    </row>
    <row r="272" spans="1:10" ht="12.75" customHeight="1" x14ac:dyDescent="0.3">
      <c r="A272" s="56" t="s">
        <v>514</v>
      </c>
      <c r="B272" s="56">
        <v>4</v>
      </c>
      <c r="C272" s="56" t="s">
        <v>711</v>
      </c>
      <c r="D272" s="56" t="s">
        <v>3911</v>
      </c>
      <c r="E272" s="56" t="s">
        <v>1016</v>
      </c>
      <c r="F272" s="56" t="s">
        <v>907</v>
      </c>
      <c r="G272" s="56">
        <v>41</v>
      </c>
      <c r="H272" s="56">
        <v>0</v>
      </c>
      <c r="I272" s="56" t="s">
        <v>6841</v>
      </c>
      <c r="J272" s="56" t="s">
        <v>39</v>
      </c>
    </row>
    <row r="273" spans="1:10" ht="12.75" customHeight="1" x14ac:dyDescent="0.3">
      <c r="A273" s="56" t="s">
        <v>514</v>
      </c>
      <c r="B273" s="56">
        <v>5</v>
      </c>
      <c r="C273" s="56" t="s">
        <v>711</v>
      </c>
      <c r="D273" s="56" t="s">
        <v>3912</v>
      </c>
      <c r="E273" s="56" t="s">
        <v>1017</v>
      </c>
      <c r="F273" s="56" t="s">
        <v>907</v>
      </c>
      <c r="G273" s="56">
        <v>28</v>
      </c>
      <c r="H273" s="56">
        <v>0</v>
      </c>
      <c r="I273" s="56" t="s">
        <v>6841</v>
      </c>
      <c r="J273" s="56" t="s">
        <v>39</v>
      </c>
    </row>
    <row r="274" spans="1:10" ht="12.75" customHeight="1" x14ac:dyDescent="0.3">
      <c r="A274" s="56" t="s">
        <v>514</v>
      </c>
      <c r="B274" s="56">
        <v>6</v>
      </c>
      <c r="C274" s="56" t="s">
        <v>711</v>
      </c>
      <c r="D274" s="56" t="s">
        <v>3913</v>
      </c>
      <c r="E274" s="56" t="s">
        <v>1018</v>
      </c>
      <c r="F274" s="56" t="s">
        <v>907</v>
      </c>
      <c r="G274" s="56">
        <v>41</v>
      </c>
      <c r="H274" s="56">
        <v>0</v>
      </c>
      <c r="I274" s="56" t="s">
        <v>6841</v>
      </c>
      <c r="J274" s="56" t="s">
        <v>39</v>
      </c>
    </row>
    <row r="275" spans="1:10" ht="12.75" customHeight="1" x14ac:dyDescent="0.3">
      <c r="A275" s="56" t="s">
        <v>514</v>
      </c>
      <c r="B275" s="56">
        <v>7</v>
      </c>
      <c r="C275" s="56" t="s">
        <v>711</v>
      </c>
      <c r="D275" s="56" t="s">
        <v>3914</v>
      </c>
      <c r="E275" s="56" t="s">
        <v>711</v>
      </c>
      <c r="F275" s="56" t="s">
        <v>907</v>
      </c>
      <c r="G275" s="56">
        <v>41</v>
      </c>
      <c r="H275" s="56">
        <v>0</v>
      </c>
      <c r="I275" s="56" t="s">
        <v>6841</v>
      </c>
      <c r="J275" s="56" t="s">
        <v>39</v>
      </c>
    </row>
    <row r="276" spans="1:10" ht="12.75" customHeight="1" x14ac:dyDescent="0.3">
      <c r="A276" s="56" t="s">
        <v>514</v>
      </c>
      <c r="B276" s="56">
        <v>8</v>
      </c>
      <c r="C276" s="56" t="s">
        <v>711</v>
      </c>
      <c r="D276" s="56" t="s">
        <v>3915</v>
      </c>
      <c r="E276" s="56" t="s">
        <v>1019</v>
      </c>
      <c r="F276" s="56" t="s">
        <v>907</v>
      </c>
      <c r="G276" s="56">
        <v>15</v>
      </c>
      <c r="H276" s="56">
        <v>0</v>
      </c>
      <c r="I276" s="56" t="s">
        <v>6841</v>
      </c>
      <c r="J276" s="56" t="s">
        <v>39</v>
      </c>
    </row>
    <row r="277" spans="1:10" ht="12.75" customHeight="1" x14ac:dyDescent="0.3">
      <c r="A277" s="56" t="s">
        <v>514</v>
      </c>
      <c r="B277" s="56">
        <v>9</v>
      </c>
      <c r="C277" s="56" t="s">
        <v>711</v>
      </c>
      <c r="D277" s="56" t="s">
        <v>3916</v>
      </c>
      <c r="E277" s="56" t="s">
        <v>1020</v>
      </c>
      <c r="F277" s="56" t="s">
        <v>907</v>
      </c>
      <c r="G277" s="56">
        <v>15</v>
      </c>
      <c r="H277" s="56">
        <v>0</v>
      </c>
      <c r="I277" s="56" t="s">
        <v>6841</v>
      </c>
      <c r="J277" s="56" t="s">
        <v>39</v>
      </c>
    </row>
    <row r="278" spans="1:10" ht="12.75" customHeight="1" x14ac:dyDescent="0.3">
      <c r="A278" s="56" t="s">
        <v>514</v>
      </c>
      <c r="B278" s="56">
        <v>10</v>
      </c>
      <c r="C278" s="56" t="s">
        <v>711</v>
      </c>
      <c r="D278" s="56" t="s">
        <v>3917</v>
      </c>
      <c r="E278" s="56" t="s">
        <v>1021</v>
      </c>
      <c r="F278" s="56" t="s">
        <v>907</v>
      </c>
      <c r="G278" s="56">
        <v>15</v>
      </c>
      <c r="H278" s="56">
        <v>0</v>
      </c>
      <c r="I278" s="56" t="s">
        <v>6841</v>
      </c>
      <c r="J278" s="56" t="s">
        <v>39</v>
      </c>
    </row>
    <row r="279" spans="1:10" ht="12.75" customHeight="1" x14ac:dyDescent="0.3">
      <c r="A279" s="56" t="s">
        <v>514</v>
      </c>
      <c r="B279" s="56">
        <v>11</v>
      </c>
      <c r="C279" s="56" t="s">
        <v>711</v>
      </c>
      <c r="D279" s="56" t="s">
        <v>3918</v>
      </c>
      <c r="E279" s="56" t="s">
        <v>1022</v>
      </c>
      <c r="F279" s="56" t="s">
        <v>907</v>
      </c>
      <c r="G279" s="56">
        <v>15</v>
      </c>
      <c r="H279" s="56">
        <v>0</v>
      </c>
      <c r="I279" s="56" t="s">
        <v>6841</v>
      </c>
      <c r="J279" s="56" t="s">
        <v>39</v>
      </c>
    </row>
    <row r="280" spans="1:10" ht="12.75" customHeight="1" x14ac:dyDescent="0.3">
      <c r="A280" s="56" t="s">
        <v>514</v>
      </c>
      <c r="B280" s="56">
        <v>12</v>
      </c>
      <c r="C280" s="56" t="s">
        <v>711</v>
      </c>
      <c r="D280" s="56" t="s">
        <v>3919</v>
      </c>
      <c r="E280" s="56" t="s">
        <v>1024</v>
      </c>
      <c r="F280" s="56" t="s">
        <v>907</v>
      </c>
      <c r="G280" s="56">
        <v>30</v>
      </c>
      <c r="H280" s="56">
        <v>0</v>
      </c>
      <c r="I280" s="56" t="s">
        <v>6841</v>
      </c>
      <c r="J280" s="56" t="s">
        <v>39</v>
      </c>
    </row>
    <row r="281" spans="1:10" ht="12.75" customHeight="1" x14ac:dyDescent="0.3">
      <c r="A281" s="56" t="s">
        <v>514</v>
      </c>
      <c r="B281" s="56">
        <v>13</v>
      </c>
      <c r="C281" s="56" t="s">
        <v>711</v>
      </c>
      <c r="D281" s="56" t="s">
        <v>3920</v>
      </c>
      <c r="E281" s="56" t="s">
        <v>1023</v>
      </c>
      <c r="F281" s="56" t="s">
        <v>907</v>
      </c>
      <c r="G281" s="56">
        <v>30</v>
      </c>
      <c r="H281" s="56">
        <v>0</v>
      </c>
      <c r="I281" s="56" t="s">
        <v>6841</v>
      </c>
      <c r="J281" s="56" t="s">
        <v>39</v>
      </c>
    </row>
    <row r="282" spans="1:10" ht="12.75" customHeight="1" x14ac:dyDescent="0.3">
      <c r="A282" s="56" t="s">
        <v>514</v>
      </c>
      <c r="B282" s="56">
        <v>14</v>
      </c>
      <c r="C282" s="56" t="s">
        <v>711</v>
      </c>
      <c r="D282" s="56" t="s">
        <v>3921</v>
      </c>
      <c r="E282" s="56" t="s">
        <v>1025</v>
      </c>
      <c r="F282" s="56" t="s">
        <v>907</v>
      </c>
      <c r="G282" s="56">
        <v>20.5</v>
      </c>
      <c r="H282" s="56">
        <v>0</v>
      </c>
      <c r="I282" s="56" t="s">
        <v>6841</v>
      </c>
      <c r="J282" s="56" t="s">
        <v>39</v>
      </c>
    </row>
    <row r="283" spans="1:10" ht="12.75" customHeight="1" x14ac:dyDescent="0.3">
      <c r="A283" s="56" t="s">
        <v>514</v>
      </c>
      <c r="B283" s="56">
        <v>15</v>
      </c>
      <c r="C283" s="56" t="s">
        <v>711</v>
      </c>
      <c r="D283" s="56" t="s">
        <v>3922</v>
      </c>
      <c r="E283" s="56" t="s">
        <v>1026</v>
      </c>
      <c r="F283" s="56" t="s">
        <v>907</v>
      </c>
      <c r="G283" s="56">
        <v>15</v>
      </c>
      <c r="H283" s="56">
        <v>0</v>
      </c>
      <c r="I283" s="56" t="s">
        <v>6841</v>
      </c>
      <c r="J283" s="56" t="s">
        <v>39</v>
      </c>
    </row>
    <row r="284" spans="1:10" ht="12.75" customHeight="1" x14ac:dyDescent="0.3">
      <c r="A284" s="56" t="s">
        <v>514</v>
      </c>
      <c r="B284" s="56">
        <v>16</v>
      </c>
      <c r="C284" s="56" t="s">
        <v>711</v>
      </c>
      <c r="D284" s="56" t="s">
        <v>3923</v>
      </c>
      <c r="E284" s="56" t="s">
        <v>1027</v>
      </c>
      <c r="F284" s="56" t="s">
        <v>907</v>
      </c>
      <c r="G284" s="56">
        <v>34.5</v>
      </c>
      <c r="H284" s="56">
        <v>0</v>
      </c>
      <c r="I284" s="56" t="s">
        <v>6841</v>
      </c>
      <c r="J284" s="56" t="s">
        <v>39</v>
      </c>
    </row>
    <row r="285" spans="1:10" ht="12.75" customHeight="1" x14ac:dyDescent="0.3">
      <c r="A285" s="56" t="s">
        <v>514</v>
      </c>
      <c r="B285" s="56">
        <v>17</v>
      </c>
      <c r="C285" s="56" t="s">
        <v>711</v>
      </c>
      <c r="D285" s="56" t="s">
        <v>3924</v>
      </c>
      <c r="E285" s="56" t="s">
        <v>1028</v>
      </c>
      <c r="F285" s="56" t="s">
        <v>907</v>
      </c>
      <c r="G285" s="56">
        <v>41</v>
      </c>
      <c r="H285" s="56">
        <v>0</v>
      </c>
      <c r="I285" s="56" t="s">
        <v>6841</v>
      </c>
      <c r="J285" s="56" t="s">
        <v>39</v>
      </c>
    </row>
    <row r="286" spans="1:10" ht="12.75" customHeight="1" x14ac:dyDescent="0.3">
      <c r="A286" s="56" t="s">
        <v>514</v>
      </c>
      <c r="B286" s="56">
        <v>18</v>
      </c>
      <c r="C286" s="56" t="s">
        <v>711</v>
      </c>
      <c r="D286" s="56" t="s">
        <v>3925</v>
      </c>
      <c r="E286" s="56" t="s">
        <v>1029</v>
      </c>
      <c r="F286" s="56" t="s">
        <v>907</v>
      </c>
      <c r="G286" s="56">
        <v>35</v>
      </c>
      <c r="H286" s="56">
        <v>0</v>
      </c>
      <c r="I286" s="56" t="s">
        <v>6841</v>
      </c>
      <c r="J286" s="56" t="s">
        <v>39</v>
      </c>
    </row>
    <row r="287" spans="1:10" ht="12.75" customHeight="1" x14ac:dyDescent="0.3">
      <c r="A287" s="56" t="s">
        <v>514</v>
      </c>
      <c r="B287" s="56">
        <v>19</v>
      </c>
      <c r="C287" s="56" t="s">
        <v>711</v>
      </c>
      <c r="D287" s="56" t="s">
        <v>3926</v>
      </c>
      <c r="E287" s="56" t="s">
        <v>3927</v>
      </c>
      <c r="F287" s="56" t="s">
        <v>908</v>
      </c>
      <c r="G287" s="56">
        <v>17</v>
      </c>
      <c r="H287" s="56">
        <v>0</v>
      </c>
      <c r="I287" s="56" t="s">
        <v>6841</v>
      </c>
      <c r="J287" s="56" t="s">
        <v>39</v>
      </c>
    </row>
    <row r="288" spans="1:10" ht="12.75" customHeight="1" x14ac:dyDescent="0.3">
      <c r="A288" s="56" t="s">
        <v>514</v>
      </c>
      <c r="B288" s="56">
        <v>20</v>
      </c>
      <c r="C288" s="56" t="s">
        <v>711</v>
      </c>
      <c r="D288" s="56" t="s">
        <v>3928</v>
      </c>
      <c r="E288" s="56" t="s">
        <v>3929</v>
      </c>
      <c r="F288" s="56" t="s">
        <v>908</v>
      </c>
      <c r="G288" s="56">
        <v>17</v>
      </c>
      <c r="H288" s="56">
        <v>0</v>
      </c>
      <c r="I288" s="56" t="s">
        <v>6841</v>
      </c>
      <c r="J288" s="56" t="s">
        <v>39</v>
      </c>
    </row>
    <row r="289" spans="1:10" ht="12.75" customHeight="1" x14ac:dyDescent="0.3">
      <c r="A289" s="56" t="s">
        <v>673</v>
      </c>
      <c r="B289" s="56">
        <v>1</v>
      </c>
      <c r="C289" s="56" t="s">
        <v>674</v>
      </c>
      <c r="D289" s="56" t="s">
        <v>3930</v>
      </c>
      <c r="E289" s="56" t="s">
        <v>1037</v>
      </c>
      <c r="F289" s="56" t="s">
        <v>907</v>
      </c>
      <c r="G289" s="56">
        <v>15</v>
      </c>
      <c r="H289" s="56">
        <v>0</v>
      </c>
      <c r="I289" s="56" t="s">
        <v>6841</v>
      </c>
      <c r="J289" s="56" t="s">
        <v>39</v>
      </c>
    </row>
    <row r="290" spans="1:10" ht="12.75" customHeight="1" x14ac:dyDescent="0.3">
      <c r="A290" s="56" t="s">
        <v>673</v>
      </c>
      <c r="B290" s="56">
        <v>2</v>
      </c>
      <c r="C290" s="56" t="s">
        <v>674</v>
      </c>
      <c r="D290" s="56" t="s">
        <v>3931</v>
      </c>
      <c r="E290" s="56" t="s">
        <v>1032</v>
      </c>
      <c r="F290" s="56" t="s">
        <v>907</v>
      </c>
      <c r="G290" s="56">
        <v>15</v>
      </c>
      <c r="H290" s="56">
        <v>0</v>
      </c>
      <c r="I290" s="56" t="s">
        <v>6841</v>
      </c>
      <c r="J290" s="56" t="s">
        <v>39</v>
      </c>
    </row>
    <row r="291" spans="1:10" ht="12.75" customHeight="1" x14ac:dyDescent="0.3">
      <c r="A291" s="56" t="s">
        <v>673</v>
      </c>
      <c r="B291" s="56">
        <v>3</v>
      </c>
      <c r="C291" s="56" t="s">
        <v>674</v>
      </c>
      <c r="D291" s="56" t="s">
        <v>3932</v>
      </c>
      <c r="E291" s="56" t="s">
        <v>1035</v>
      </c>
      <c r="F291" s="56" t="s">
        <v>907</v>
      </c>
      <c r="G291" s="56">
        <v>25</v>
      </c>
      <c r="H291" s="56">
        <v>0</v>
      </c>
      <c r="I291" s="56" t="s">
        <v>6841</v>
      </c>
      <c r="J291" s="56" t="s">
        <v>39</v>
      </c>
    </row>
    <row r="292" spans="1:10" ht="12.75" customHeight="1" x14ac:dyDescent="0.3">
      <c r="A292" s="56" t="s">
        <v>673</v>
      </c>
      <c r="B292" s="56">
        <v>4</v>
      </c>
      <c r="C292" s="56" t="s">
        <v>674</v>
      </c>
      <c r="D292" s="56" t="s">
        <v>3933</v>
      </c>
      <c r="E292" s="56" t="s">
        <v>1030</v>
      </c>
      <c r="F292" s="56" t="s">
        <v>907</v>
      </c>
      <c r="G292" s="56">
        <v>37</v>
      </c>
      <c r="H292" s="56">
        <v>0</v>
      </c>
      <c r="I292" s="56" t="s">
        <v>6841</v>
      </c>
      <c r="J292" s="56" t="s">
        <v>39</v>
      </c>
    </row>
    <row r="293" spans="1:10" ht="12.75" customHeight="1" x14ac:dyDescent="0.3">
      <c r="A293" s="56" t="s">
        <v>673</v>
      </c>
      <c r="B293" s="56">
        <v>5</v>
      </c>
      <c r="C293" s="56" t="s">
        <v>674</v>
      </c>
      <c r="D293" s="56" t="s">
        <v>3934</v>
      </c>
      <c r="E293" s="56" t="s">
        <v>2123</v>
      </c>
      <c r="F293" s="56" t="s">
        <v>907</v>
      </c>
      <c r="G293" s="56">
        <v>45.3</v>
      </c>
      <c r="H293" s="56">
        <v>0</v>
      </c>
      <c r="I293" s="56" t="s">
        <v>6841</v>
      </c>
      <c r="J293" s="56" t="s">
        <v>39</v>
      </c>
    </row>
    <row r="294" spans="1:10" ht="12.75" customHeight="1" x14ac:dyDescent="0.3">
      <c r="A294" s="56" t="s">
        <v>673</v>
      </c>
      <c r="B294" s="56">
        <v>6</v>
      </c>
      <c r="C294" s="56" t="s">
        <v>674</v>
      </c>
      <c r="D294" s="56" t="s">
        <v>3935</v>
      </c>
      <c r="E294" s="56" t="s">
        <v>1044</v>
      </c>
      <c r="F294" s="56" t="s">
        <v>907</v>
      </c>
      <c r="G294" s="56">
        <v>37</v>
      </c>
      <c r="H294" s="56">
        <v>0</v>
      </c>
      <c r="I294" s="56" t="s">
        <v>6841</v>
      </c>
      <c r="J294" s="56" t="s">
        <v>39</v>
      </c>
    </row>
    <row r="295" spans="1:10" ht="12.75" customHeight="1" x14ac:dyDescent="0.3">
      <c r="A295" s="56" t="s">
        <v>673</v>
      </c>
      <c r="B295" s="56">
        <v>7</v>
      </c>
      <c r="C295" s="56" t="s">
        <v>674</v>
      </c>
      <c r="D295" s="56" t="s">
        <v>3936</v>
      </c>
      <c r="E295" s="56" t="s">
        <v>1042</v>
      </c>
      <c r="F295" s="56" t="s">
        <v>907</v>
      </c>
      <c r="G295" s="56">
        <v>12</v>
      </c>
      <c r="H295" s="56">
        <v>0</v>
      </c>
      <c r="I295" s="56" t="s">
        <v>6841</v>
      </c>
      <c r="J295" s="56" t="s">
        <v>39</v>
      </c>
    </row>
    <row r="296" spans="1:10" ht="12.75" customHeight="1" x14ac:dyDescent="0.3">
      <c r="A296" s="56" t="s">
        <v>673</v>
      </c>
      <c r="B296" s="56">
        <v>8</v>
      </c>
      <c r="C296" s="56" t="s">
        <v>674</v>
      </c>
      <c r="D296" s="56" t="s">
        <v>3937</v>
      </c>
      <c r="E296" s="56" t="s">
        <v>1048</v>
      </c>
      <c r="F296" s="56" t="s">
        <v>907</v>
      </c>
      <c r="G296" s="56">
        <v>37</v>
      </c>
      <c r="H296" s="56">
        <v>0</v>
      </c>
      <c r="I296" s="56" t="s">
        <v>6841</v>
      </c>
      <c r="J296" s="56" t="s">
        <v>39</v>
      </c>
    </row>
    <row r="297" spans="1:10" ht="12.75" customHeight="1" x14ac:dyDescent="0.3">
      <c r="A297" s="56" t="s">
        <v>673</v>
      </c>
      <c r="B297" s="56">
        <v>9</v>
      </c>
      <c r="C297" s="56" t="s">
        <v>674</v>
      </c>
      <c r="D297" s="56" t="s">
        <v>3938</v>
      </c>
      <c r="E297" s="56" t="s">
        <v>1040</v>
      </c>
      <c r="F297" s="56" t="s">
        <v>907</v>
      </c>
      <c r="G297" s="56">
        <v>25</v>
      </c>
      <c r="H297" s="56">
        <v>0</v>
      </c>
      <c r="I297" s="56" t="s">
        <v>6841</v>
      </c>
      <c r="J297" s="56" t="s">
        <v>39</v>
      </c>
    </row>
    <row r="298" spans="1:10" ht="12.75" customHeight="1" x14ac:dyDescent="0.3">
      <c r="A298" s="56" t="s">
        <v>673</v>
      </c>
      <c r="B298" s="56">
        <v>10</v>
      </c>
      <c r="C298" s="56" t="s">
        <v>674</v>
      </c>
      <c r="D298" s="56" t="s">
        <v>3939</v>
      </c>
      <c r="E298" s="56" t="s">
        <v>1033</v>
      </c>
      <c r="F298" s="56" t="s">
        <v>907</v>
      </c>
      <c r="G298" s="56">
        <v>37</v>
      </c>
      <c r="H298" s="56">
        <v>0</v>
      </c>
      <c r="I298" s="56" t="s">
        <v>6841</v>
      </c>
      <c r="J298" s="56" t="s">
        <v>39</v>
      </c>
    </row>
    <row r="299" spans="1:10" ht="12.75" customHeight="1" x14ac:dyDescent="0.3">
      <c r="A299" s="56" t="s">
        <v>673</v>
      </c>
      <c r="B299" s="56">
        <v>11</v>
      </c>
      <c r="C299" s="56" t="s">
        <v>674</v>
      </c>
      <c r="D299" s="56" t="s">
        <v>3940</v>
      </c>
      <c r="E299" s="56" t="s">
        <v>1034</v>
      </c>
      <c r="F299" s="56" t="s">
        <v>907</v>
      </c>
      <c r="G299" s="56">
        <v>20.3</v>
      </c>
      <c r="H299" s="56">
        <v>0</v>
      </c>
      <c r="I299" s="56" t="s">
        <v>6841</v>
      </c>
      <c r="J299" s="56" t="s">
        <v>39</v>
      </c>
    </row>
    <row r="300" spans="1:10" ht="12.75" customHeight="1" x14ac:dyDescent="0.3">
      <c r="A300" s="56" t="s">
        <v>673</v>
      </c>
      <c r="B300" s="56">
        <v>12</v>
      </c>
      <c r="C300" s="56" t="s">
        <v>674</v>
      </c>
      <c r="D300" s="56" t="s">
        <v>3941</v>
      </c>
      <c r="E300" s="56" t="s">
        <v>1047</v>
      </c>
      <c r="F300" s="56" t="s">
        <v>907</v>
      </c>
      <c r="G300" s="56">
        <v>12</v>
      </c>
      <c r="H300" s="56">
        <v>0</v>
      </c>
      <c r="I300" s="56" t="s">
        <v>6841</v>
      </c>
      <c r="J300" s="56" t="s">
        <v>39</v>
      </c>
    </row>
    <row r="301" spans="1:10" ht="12.75" customHeight="1" x14ac:dyDescent="0.3">
      <c r="A301" s="56" t="s">
        <v>673</v>
      </c>
      <c r="B301" s="56">
        <v>13</v>
      </c>
      <c r="C301" s="56" t="s">
        <v>674</v>
      </c>
      <c r="D301" s="56" t="s">
        <v>3942</v>
      </c>
      <c r="E301" s="56" t="s">
        <v>1038</v>
      </c>
      <c r="F301" s="56" t="s">
        <v>907</v>
      </c>
      <c r="G301" s="56">
        <v>25</v>
      </c>
      <c r="H301" s="56">
        <v>0</v>
      </c>
      <c r="I301" s="56" t="s">
        <v>6841</v>
      </c>
      <c r="J301" s="56" t="s">
        <v>39</v>
      </c>
    </row>
    <row r="302" spans="1:10" ht="12.75" customHeight="1" x14ac:dyDescent="0.3">
      <c r="A302" s="56" t="s">
        <v>673</v>
      </c>
      <c r="B302" s="56">
        <v>14</v>
      </c>
      <c r="C302" s="56" t="s">
        <v>674</v>
      </c>
      <c r="D302" s="56" t="s">
        <v>3943</v>
      </c>
      <c r="E302" s="56" t="s">
        <v>1031</v>
      </c>
      <c r="F302" s="56" t="s">
        <v>907</v>
      </c>
      <c r="G302" s="56">
        <v>30</v>
      </c>
      <c r="H302" s="56">
        <v>0</v>
      </c>
      <c r="I302" s="56" t="s">
        <v>6841</v>
      </c>
      <c r="J302" s="56" t="s">
        <v>39</v>
      </c>
    </row>
    <row r="303" spans="1:10" ht="12.75" customHeight="1" x14ac:dyDescent="0.3">
      <c r="A303" s="56" t="s">
        <v>673</v>
      </c>
      <c r="B303" s="56">
        <v>15</v>
      </c>
      <c r="C303" s="56" t="s">
        <v>674</v>
      </c>
      <c r="D303" s="56" t="s">
        <v>3944</v>
      </c>
      <c r="E303" s="56" t="s">
        <v>1046</v>
      </c>
      <c r="F303" s="56" t="s">
        <v>907</v>
      </c>
      <c r="G303" s="56">
        <v>14</v>
      </c>
      <c r="H303" s="56">
        <v>0</v>
      </c>
      <c r="I303" s="56" t="s">
        <v>6841</v>
      </c>
      <c r="J303" s="56" t="s">
        <v>39</v>
      </c>
    </row>
    <row r="304" spans="1:10" ht="12.75" customHeight="1" x14ac:dyDescent="0.3">
      <c r="A304" s="56" t="s">
        <v>673</v>
      </c>
      <c r="B304" s="56">
        <v>16</v>
      </c>
      <c r="C304" s="56" t="s">
        <v>674</v>
      </c>
      <c r="D304" s="56" t="s">
        <v>3945</v>
      </c>
      <c r="E304" s="56" t="s">
        <v>1039</v>
      </c>
      <c r="F304" s="56" t="s">
        <v>907</v>
      </c>
      <c r="G304" s="56">
        <v>17.3</v>
      </c>
      <c r="H304" s="56">
        <v>0</v>
      </c>
      <c r="I304" s="56" t="s">
        <v>6841</v>
      </c>
      <c r="J304" s="56" t="s">
        <v>39</v>
      </c>
    </row>
    <row r="305" spans="1:10" ht="12.75" customHeight="1" x14ac:dyDescent="0.3">
      <c r="A305" s="56" t="s">
        <v>673</v>
      </c>
      <c r="B305" s="56">
        <v>17</v>
      </c>
      <c r="C305" s="56" t="s">
        <v>674</v>
      </c>
      <c r="D305" s="56" t="s">
        <v>3946</v>
      </c>
      <c r="E305" s="56" t="s">
        <v>1036</v>
      </c>
      <c r="F305" s="56" t="s">
        <v>907</v>
      </c>
      <c r="G305" s="56">
        <v>24</v>
      </c>
      <c r="H305" s="56">
        <v>0</v>
      </c>
      <c r="I305" s="56" t="s">
        <v>6841</v>
      </c>
      <c r="J305" s="56" t="s">
        <v>39</v>
      </c>
    </row>
    <row r="306" spans="1:10" ht="12.75" customHeight="1" x14ac:dyDescent="0.3">
      <c r="A306" s="56" t="s">
        <v>673</v>
      </c>
      <c r="B306" s="56">
        <v>18</v>
      </c>
      <c r="C306" s="56" t="s">
        <v>674</v>
      </c>
      <c r="D306" s="56" t="s">
        <v>3947</v>
      </c>
      <c r="E306" s="56" t="s">
        <v>1041</v>
      </c>
      <c r="F306" s="56" t="s">
        <v>907</v>
      </c>
      <c r="G306" s="56">
        <v>10</v>
      </c>
      <c r="H306" s="56">
        <v>0</v>
      </c>
      <c r="I306" s="56" t="s">
        <v>6841</v>
      </c>
      <c r="J306" s="56" t="s">
        <v>39</v>
      </c>
    </row>
    <row r="307" spans="1:10" ht="12.75" customHeight="1" x14ac:dyDescent="0.3">
      <c r="A307" s="56" t="s">
        <v>673</v>
      </c>
      <c r="B307" s="56">
        <v>19</v>
      </c>
      <c r="C307" s="56" t="s">
        <v>674</v>
      </c>
      <c r="D307" s="56" t="s">
        <v>3948</v>
      </c>
      <c r="E307" s="56" t="s">
        <v>1045</v>
      </c>
      <c r="F307" s="56" t="s">
        <v>907</v>
      </c>
      <c r="G307" s="56">
        <v>37</v>
      </c>
      <c r="H307" s="56">
        <v>0</v>
      </c>
      <c r="I307" s="56" t="s">
        <v>6841</v>
      </c>
      <c r="J307" s="56" t="s">
        <v>39</v>
      </c>
    </row>
    <row r="308" spans="1:10" ht="12.75" customHeight="1" x14ac:dyDescent="0.3">
      <c r="A308" s="56" t="s">
        <v>673</v>
      </c>
      <c r="B308" s="56">
        <v>20</v>
      </c>
      <c r="C308" s="56" t="s">
        <v>674</v>
      </c>
      <c r="D308" s="56" t="s">
        <v>3949</v>
      </c>
      <c r="E308" s="56" t="s">
        <v>1043</v>
      </c>
      <c r="F308" s="56" t="s">
        <v>907</v>
      </c>
      <c r="G308" s="56">
        <v>8</v>
      </c>
      <c r="H308" s="56">
        <v>0</v>
      </c>
      <c r="I308" s="56" t="s">
        <v>6841</v>
      </c>
      <c r="J308" s="56" t="s">
        <v>39</v>
      </c>
    </row>
    <row r="309" spans="1:10" ht="12.75" customHeight="1" x14ac:dyDescent="0.3">
      <c r="A309" s="56" t="s">
        <v>673</v>
      </c>
      <c r="B309" s="56">
        <v>21</v>
      </c>
      <c r="C309" s="56" t="s">
        <v>674</v>
      </c>
      <c r="D309" s="56" t="s">
        <v>3950</v>
      </c>
      <c r="E309" s="56" t="s">
        <v>1049</v>
      </c>
      <c r="F309" s="56" t="s">
        <v>907</v>
      </c>
      <c r="G309" s="56">
        <v>37</v>
      </c>
      <c r="H309" s="56">
        <v>0</v>
      </c>
      <c r="I309" s="56" t="s">
        <v>6841</v>
      </c>
      <c r="J309" s="56" t="s">
        <v>39</v>
      </c>
    </row>
    <row r="310" spans="1:10" ht="12.75" customHeight="1" x14ac:dyDescent="0.3">
      <c r="A310" s="56" t="s">
        <v>673</v>
      </c>
      <c r="B310" s="56">
        <v>22</v>
      </c>
      <c r="C310" s="56" t="s">
        <v>674</v>
      </c>
      <c r="D310" s="56" t="s">
        <v>3951</v>
      </c>
      <c r="E310" s="56" t="s">
        <v>1050</v>
      </c>
      <c r="F310" s="56" t="s">
        <v>907</v>
      </c>
      <c r="G310" s="56">
        <v>8</v>
      </c>
      <c r="H310" s="56">
        <v>0</v>
      </c>
      <c r="I310" s="56" t="s">
        <v>6841</v>
      </c>
      <c r="J310" s="56" t="s">
        <v>39</v>
      </c>
    </row>
    <row r="311" spans="1:10" ht="12.75" customHeight="1" x14ac:dyDescent="0.3">
      <c r="A311" s="56" t="s">
        <v>481</v>
      </c>
      <c r="B311" s="56">
        <v>1</v>
      </c>
      <c r="C311" s="56" t="s">
        <v>482</v>
      </c>
      <c r="D311" s="56" t="s">
        <v>3952</v>
      </c>
      <c r="E311" s="56" t="s">
        <v>1051</v>
      </c>
      <c r="F311" s="56" t="s">
        <v>907</v>
      </c>
      <c r="G311" s="56">
        <v>27</v>
      </c>
      <c r="H311" s="56">
        <v>0</v>
      </c>
      <c r="I311" s="56" t="s">
        <v>7162</v>
      </c>
      <c r="J311" s="56" t="s">
        <v>39</v>
      </c>
    </row>
    <row r="312" spans="1:10" ht="12.75" customHeight="1" x14ac:dyDescent="0.3">
      <c r="A312" s="56" t="s">
        <v>481</v>
      </c>
      <c r="B312" s="56">
        <v>2</v>
      </c>
      <c r="C312" s="56" t="s">
        <v>482</v>
      </c>
      <c r="D312" s="56" t="s">
        <v>3953</v>
      </c>
      <c r="E312" s="56" t="s">
        <v>1052</v>
      </c>
      <c r="F312" s="56" t="s">
        <v>907</v>
      </c>
      <c r="G312" s="56">
        <v>23</v>
      </c>
      <c r="H312" s="56">
        <v>0</v>
      </c>
      <c r="I312" s="56" t="s">
        <v>7162</v>
      </c>
      <c r="J312" s="56" t="s">
        <v>39</v>
      </c>
    </row>
    <row r="313" spans="1:10" ht="12.75" customHeight="1" x14ac:dyDescent="0.3">
      <c r="A313" s="56" t="s">
        <v>481</v>
      </c>
      <c r="B313" s="56">
        <v>3</v>
      </c>
      <c r="C313" s="56" t="s">
        <v>482</v>
      </c>
      <c r="D313" s="56" t="s">
        <v>3954</v>
      </c>
      <c r="E313" s="56" t="s">
        <v>1053</v>
      </c>
      <c r="F313" s="56" t="s">
        <v>907</v>
      </c>
      <c r="G313" s="56">
        <v>23</v>
      </c>
      <c r="H313" s="56">
        <v>0</v>
      </c>
      <c r="I313" s="56" t="s">
        <v>7162</v>
      </c>
      <c r="J313" s="56" t="s">
        <v>39</v>
      </c>
    </row>
    <row r="314" spans="1:10" ht="12.75" customHeight="1" x14ac:dyDescent="0.3">
      <c r="A314" s="56" t="s">
        <v>481</v>
      </c>
      <c r="B314" s="56">
        <v>4</v>
      </c>
      <c r="C314" s="56" t="s">
        <v>482</v>
      </c>
      <c r="D314" s="56" t="s">
        <v>3955</v>
      </c>
      <c r="E314" s="56" t="s">
        <v>1054</v>
      </c>
      <c r="F314" s="56" t="s">
        <v>907</v>
      </c>
      <c r="G314" s="56">
        <v>14.999999999999996</v>
      </c>
      <c r="H314" s="56">
        <v>0</v>
      </c>
      <c r="I314" s="56" t="s">
        <v>7162</v>
      </c>
      <c r="J314" s="56" t="s">
        <v>39</v>
      </c>
    </row>
    <row r="315" spans="1:10" ht="12.75" customHeight="1" x14ac:dyDescent="0.3">
      <c r="A315" s="56" t="s">
        <v>481</v>
      </c>
      <c r="B315" s="56">
        <v>5</v>
      </c>
      <c r="C315" s="56" t="s">
        <v>482</v>
      </c>
      <c r="D315" s="56" t="s">
        <v>3956</v>
      </c>
      <c r="E315" s="56" t="s">
        <v>1055</v>
      </c>
      <c r="F315" s="56" t="s">
        <v>907</v>
      </c>
      <c r="G315" s="56">
        <v>23</v>
      </c>
      <c r="H315" s="56">
        <v>0</v>
      </c>
      <c r="I315" s="56" t="s">
        <v>7162</v>
      </c>
      <c r="J315" s="56" t="s">
        <v>39</v>
      </c>
    </row>
    <row r="316" spans="1:10" ht="12.75" customHeight="1" x14ac:dyDescent="0.3">
      <c r="A316" s="56" t="s">
        <v>481</v>
      </c>
      <c r="B316" s="56">
        <v>6</v>
      </c>
      <c r="C316" s="56" t="s">
        <v>482</v>
      </c>
      <c r="D316" s="56" t="s">
        <v>3957</v>
      </c>
      <c r="E316" s="56" t="s">
        <v>1056</v>
      </c>
      <c r="F316" s="56" t="s">
        <v>907</v>
      </c>
      <c r="G316" s="56">
        <v>27</v>
      </c>
      <c r="H316" s="56">
        <v>0</v>
      </c>
      <c r="I316" s="56" t="s">
        <v>7162</v>
      </c>
      <c r="J316" s="56" t="s">
        <v>39</v>
      </c>
    </row>
    <row r="317" spans="1:10" ht="12.75" customHeight="1" x14ac:dyDescent="0.3">
      <c r="A317" s="56" t="s">
        <v>481</v>
      </c>
      <c r="B317" s="56">
        <v>7</v>
      </c>
      <c r="C317" s="56" t="s">
        <v>482</v>
      </c>
      <c r="D317" s="56" t="s">
        <v>3958</v>
      </c>
      <c r="E317" s="56" t="s">
        <v>1057</v>
      </c>
      <c r="F317" s="56" t="s">
        <v>907</v>
      </c>
      <c r="G317" s="56">
        <v>55.5</v>
      </c>
      <c r="H317" s="56">
        <v>0</v>
      </c>
      <c r="I317" s="56" t="s">
        <v>7162</v>
      </c>
      <c r="J317" s="56" t="s">
        <v>39</v>
      </c>
    </row>
    <row r="318" spans="1:10" ht="12.75" customHeight="1" x14ac:dyDescent="0.3">
      <c r="A318" s="56" t="s">
        <v>481</v>
      </c>
      <c r="B318" s="56">
        <v>8</v>
      </c>
      <c r="C318" s="56" t="s">
        <v>482</v>
      </c>
      <c r="D318" s="56" t="s">
        <v>3959</v>
      </c>
      <c r="E318" s="56" t="s">
        <v>1058</v>
      </c>
      <c r="F318" s="56" t="s">
        <v>907</v>
      </c>
      <c r="G318" s="56">
        <v>27</v>
      </c>
      <c r="H318" s="56">
        <v>0</v>
      </c>
      <c r="I318" s="56" t="s">
        <v>7162</v>
      </c>
      <c r="J318" s="56" t="s">
        <v>39</v>
      </c>
    </row>
    <row r="319" spans="1:10" ht="12.75" customHeight="1" x14ac:dyDescent="0.3">
      <c r="A319" s="56" t="s">
        <v>481</v>
      </c>
      <c r="B319" s="56">
        <v>9</v>
      </c>
      <c r="C319" s="56" t="s">
        <v>482</v>
      </c>
      <c r="D319" s="56" t="s">
        <v>3960</v>
      </c>
      <c r="E319" s="56" t="s">
        <v>1059</v>
      </c>
      <c r="F319" s="56" t="s">
        <v>907</v>
      </c>
      <c r="G319" s="56">
        <v>27</v>
      </c>
      <c r="H319" s="56">
        <v>0</v>
      </c>
      <c r="I319" s="56" t="s">
        <v>7162</v>
      </c>
      <c r="J319" s="56" t="s">
        <v>39</v>
      </c>
    </row>
    <row r="320" spans="1:10" ht="12.75" customHeight="1" x14ac:dyDescent="0.3">
      <c r="A320" s="56" t="s">
        <v>481</v>
      </c>
      <c r="B320" s="56">
        <v>10</v>
      </c>
      <c r="C320" s="56" t="s">
        <v>482</v>
      </c>
      <c r="D320" s="56" t="s">
        <v>3961</v>
      </c>
      <c r="E320" s="56" t="s">
        <v>2202</v>
      </c>
      <c r="F320" s="56" t="s">
        <v>908</v>
      </c>
      <c r="G320" s="56">
        <v>18</v>
      </c>
      <c r="H320" s="56">
        <v>0</v>
      </c>
      <c r="I320" s="56" t="s">
        <v>7162</v>
      </c>
      <c r="J320" s="56" t="s">
        <v>39</v>
      </c>
    </row>
    <row r="321" spans="1:10" ht="12.75" customHeight="1" x14ac:dyDescent="0.3">
      <c r="A321" s="56" t="s">
        <v>481</v>
      </c>
      <c r="B321" s="56">
        <v>11</v>
      </c>
      <c r="C321" s="56" t="s">
        <v>482</v>
      </c>
      <c r="D321" s="56" t="s">
        <v>3962</v>
      </c>
      <c r="E321" s="56" t="s">
        <v>1060</v>
      </c>
      <c r="F321" s="56" t="s">
        <v>907</v>
      </c>
      <c r="G321" s="56">
        <v>14.999999999999995</v>
      </c>
      <c r="H321" s="56">
        <v>0</v>
      </c>
      <c r="I321" s="56" t="s">
        <v>7162</v>
      </c>
      <c r="J321" s="56" t="s">
        <v>39</v>
      </c>
    </row>
    <row r="322" spans="1:10" ht="12.75" customHeight="1" x14ac:dyDescent="0.3">
      <c r="A322" s="56" t="s">
        <v>481</v>
      </c>
      <c r="B322" s="56">
        <v>12</v>
      </c>
      <c r="C322" s="56" t="s">
        <v>482</v>
      </c>
      <c r="D322" s="56" t="s">
        <v>3963</v>
      </c>
      <c r="E322" s="56" t="s">
        <v>1061</v>
      </c>
      <c r="F322" s="56" t="s">
        <v>907</v>
      </c>
      <c r="G322" s="56">
        <v>23</v>
      </c>
      <c r="H322" s="56">
        <v>0</v>
      </c>
      <c r="I322" s="56" t="s">
        <v>7162</v>
      </c>
      <c r="J322" s="56" t="s">
        <v>39</v>
      </c>
    </row>
    <row r="323" spans="1:10" ht="12.75" customHeight="1" x14ac:dyDescent="0.3">
      <c r="A323" s="56" t="s">
        <v>481</v>
      </c>
      <c r="B323" s="56">
        <v>13</v>
      </c>
      <c r="C323" s="56" t="s">
        <v>482</v>
      </c>
      <c r="D323" s="56" t="s">
        <v>3964</v>
      </c>
      <c r="E323" s="56" t="s">
        <v>1062</v>
      </c>
      <c r="F323" s="56" t="s">
        <v>907</v>
      </c>
      <c r="G323" s="56">
        <v>42.000000000000007</v>
      </c>
      <c r="H323" s="56">
        <v>0</v>
      </c>
      <c r="I323" s="56" t="s">
        <v>7162</v>
      </c>
      <c r="J323" s="56" t="s">
        <v>39</v>
      </c>
    </row>
    <row r="324" spans="1:10" ht="12.75" customHeight="1" x14ac:dyDescent="0.3">
      <c r="A324" s="56" t="s">
        <v>481</v>
      </c>
      <c r="B324" s="56">
        <v>14</v>
      </c>
      <c r="C324" s="56" t="s">
        <v>482</v>
      </c>
      <c r="D324" s="56" t="s">
        <v>3965</v>
      </c>
      <c r="E324" s="56" t="s">
        <v>1063</v>
      </c>
      <c r="F324" s="56" t="s">
        <v>907</v>
      </c>
      <c r="G324" s="56">
        <v>22.999999999999993</v>
      </c>
      <c r="H324" s="56">
        <v>0</v>
      </c>
      <c r="I324" s="56" t="s">
        <v>7162</v>
      </c>
      <c r="J324" s="56" t="s">
        <v>39</v>
      </c>
    </row>
    <row r="325" spans="1:10" ht="12.75" customHeight="1" x14ac:dyDescent="0.3">
      <c r="A325" s="56" t="s">
        <v>481</v>
      </c>
      <c r="B325" s="56">
        <v>15</v>
      </c>
      <c r="C325" s="56" t="s">
        <v>482</v>
      </c>
      <c r="D325" s="56" t="s">
        <v>3966</v>
      </c>
      <c r="E325" s="56" t="s">
        <v>1064</v>
      </c>
      <c r="F325" s="56" t="s">
        <v>907</v>
      </c>
      <c r="G325" s="56">
        <v>27</v>
      </c>
      <c r="H325" s="56">
        <v>0</v>
      </c>
      <c r="I325" s="56" t="s">
        <v>7162</v>
      </c>
      <c r="J325" s="56" t="s">
        <v>39</v>
      </c>
    </row>
    <row r="326" spans="1:10" ht="12.75" customHeight="1" x14ac:dyDescent="0.3">
      <c r="A326" s="56" t="s">
        <v>481</v>
      </c>
      <c r="B326" s="56">
        <v>16</v>
      </c>
      <c r="C326" s="56" t="s">
        <v>482</v>
      </c>
      <c r="D326" s="56" t="s">
        <v>3967</v>
      </c>
      <c r="E326" s="56" t="s">
        <v>2203</v>
      </c>
      <c r="F326" s="56" t="s">
        <v>908</v>
      </c>
      <c r="G326" s="56">
        <v>17.37</v>
      </c>
      <c r="H326" s="56">
        <v>0</v>
      </c>
      <c r="I326" s="56" t="s">
        <v>7162</v>
      </c>
      <c r="J326" s="56" t="s">
        <v>39</v>
      </c>
    </row>
    <row r="327" spans="1:10" ht="12.75" customHeight="1" x14ac:dyDescent="0.3">
      <c r="A327" s="56" t="s">
        <v>481</v>
      </c>
      <c r="B327" s="56">
        <v>17</v>
      </c>
      <c r="C327" s="56" t="s">
        <v>482</v>
      </c>
      <c r="D327" s="56" t="s">
        <v>3968</v>
      </c>
      <c r="E327" s="56" t="s">
        <v>1065</v>
      </c>
      <c r="F327" s="56" t="s">
        <v>907</v>
      </c>
      <c r="G327" s="56">
        <v>42.000000000000007</v>
      </c>
      <c r="H327" s="56">
        <v>0</v>
      </c>
      <c r="I327" s="56" t="s">
        <v>7162</v>
      </c>
      <c r="J327" s="56" t="s">
        <v>39</v>
      </c>
    </row>
    <row r="328" spans="1:10" ht="12.75" customHeight="1" x14ac:dyDescent="0.3">
      <c r="A328" s="56" t="s">
        <v>481</v>
      </c>
      <c r="B328" s="56">
        <v>18</v>
      </c>
      <c r="C328" s="56" t="s">
        <v>482</v>
      </c>
      <c r="D328" s="56" t="s">
        <v>3969</v>
      </c>
      <c r="E328" s="56" t="s">
        <v>1066</v>
      </c>
      <c r="F328" s="56" t="s">
        <v>907</v>
      </c>
      <c r="G328" s="56">
        <v>23</v>
      </c>
      <c r="H328" s="56">
        <v>0</v>
      </c>
      <c r="I328" s="56" t="s">
        <v>7162</v>
      </c>
      <c r="J328" s="56" t="s">
        <v>39</v>
      </c>
    </row>
    <row r="329" spans="1:10" ht="12.75" customHeight="1" x14ac:dyDescent="0.3">
      <c r="A329" s="56" t="s">
        <v>481</v>
      </c>
      <c r="B329" s="56">
        <v>19</v>
      </c>
      <c r="C329" s="56" t="s">
        <v>482</v>
      </c>
      <c r="D329" s="56" t="s">
        <v>3970</v>
      </c>
      <c r="E329" s="56" t="s">
        <v>1067</v>
      </c>
      <c r="F329" s="56" t="s">
        <v>907</v>
      </c>
      <c r="G329" s="56">
        <v>23</v>
      </c>
      <c r="H329" s="56">
        <v>0</v>
      </c>
      <c r="I329" s="56" t="s">
        <v>7162</v>
      </c>
      <c r="J329" s="56" t="s">
        <v>39</v>
      </c>
    </row>
    <row r="330" spans="1:10" ht="12.75" customHeight="1" x14ac:dyDescent="0.3">
      <c r="A330" s="56" t="s">
        <v>481</v>
      </c>
      <c r="B330" s="56">
        <v>20</v>
      </c>
      <c r="C330" s="56" t="s">
        <v>482</v>
      </c>
      <c r="D330" s="56" t="s">
        <v>3971</v>
      </c>
      <c r="E330" s="56" t="s">
        <v>1068</v>
      </c>
      <c r="F330" s="56" t="s">
        <v>907</v>
      </c>
      <c r="G330" s="56">
        <v>42.000000000000007</v>
      </c>
      <c r="H330" s="56">
        <v>0</v>
      </c>
      <c r="I330" s="56" t="s">
        <v>7162</v>
      </c>
      <c r="J330" s="56" t="s">
        <v>39</v>
      </c>
    </row>
    <row r="331" spans="1:10" ht="12.75" customHeight="1" x14ac:dyDescent="0.3">
      <c r="A331" s="56" t="s">
        <v>481</v>
      </c>
      <c r="B331" s="56">
        <v>21</v>
      </c>
      <c r="C331" s="56" t="s">
        <v>482</v>
      </c>
      <c r="D331" s="56" t="s">
        <v>3972</v>
      </c>
      <c r="E331" s="56" t="s">
        <v>1069</v>
      </c>
      <c r="F331" s="56" t="s">
        <v>907</v>
      </c>
      <c r="G331" s="56">
        <v>27</v>
      </c>
      <c r="H331" s="56">
        <v>0</v>
      </c>
      <c r="I331" s="56" t="s">
        <v>7162</v>
      </c>
      <c r="J331" s="56" t="s">
        <v>39</v>
      </c>
    </row>
    <row r="332" spans="1:10" ht="12.75" customHeight="1" x14ac:dyDescent="0.3">
      <c r="A332" s="56" t="s">
        <v>481</v>
      </c>
      <c r="B332" s="56">
        <v>22</v>
      </c>
      <c r="C332" s="56" t="s">
        <v>482</v>
      </c>
      <c r="D332" s="56" t="s">
        <v>3973</v>
      </c>
      <c r="E332" s="56" t="s">
        <v>2474</v>
      </c>
      <c r="F332" s="56" t="s">
        <v>908</v>
      </c>
      <c r="G332" s="56">
        <v>16.420000000000002</v>
      </c>
      <c r="H332" s="56">
        <v>0</v>
      </c>
      <c r="I332" s="56" t="s">
        <v>7162</v>
      </c>
      <c r="J332" s="56" t="s">
        <v>39</v>
      </c>
    </row>
    <row r="333" spans="1:10" ht="12.75" customHeight="1" x14ac:dyDescent="0.3">
      <c r="A333" s="56" t="s">
        <v>481</v>
      </c>
      <c r="B333" s="56">
        <v>23</v>
      </c>
      <c r="C333" s="56" t="s">
        <v>482</v>
      </c>
      <c r="D333" s="56" t="s">
        <v>3974</v>
      </c>
      <c r="E333" s="56" t="s">
        <v>1070</v>
      </c>
      <c r="F333" s="56" t="s">
        <v>907</v>
      </c>
      <c r="G333" s="56">
        <v>14.999999999999995</v>
      </c>
      <c r="H333" s="56">
        <v>0</v>
      </c>
      <c r="I333" s="56" t="s">
        <v>7162</v>
      </c>
      <c r="J333" s="56" t="s">
        <v>39</v>
      </c>
    </row>
    <row r="334" spans="1:10" ht="12.75" customHeight="1" x14ac:dyDescent="0.3">
      <c r="A334" s="56" t="s">
        <v>481</v>
      </c>
      <c r="B334" s="56">
        <v>24</v>
      </c>
      <c r="C334" s="56" t="s">
        <v>482</v>
      </c>
      <c r="D334" s="56" t="s">
        <v>3975</v>
      </c>
      <c r="E334" s="56" t="s">
        <v>1071</v>
      </c>
      <c r="F334" s="56" t="s">
        <v>907</v>
      </c>
      <c r="G334" s="56">
        <v>23</v>
      </c>
      <c r="H334" s="56">
        <v>0</v>
      </c>
      <c r="I334" s="56" t="s">
        <v>7162</v>
      </c>
      <c r="J334" s="56" t="s">
        <v>39</v>
      </c>
    </row>
    <row r="335" spans="1:10" ht="12.75" customHeight="1" x14ac:dyDescent="0.3">
      <c r="A335" s="56" t="s">
        <v>481</v>
      </c>
      <c r="B335" s="56">
        <v>25</v>
      </c>
      <c r="C335" s="56" t="s">
        <v>482</v>
      </c>
      <c r="D335" s="56" t="s">
        <v>3976</v>
      </c>
      <c r="E335" s="56" t="s">
        <v>1072</v>
      </c>
      <c r="F335" s="56" t="s">
        <v>907</v>
      </c>
      <c r="G335" s="56">
        <v>27</v>
      </c>
      <c r="H335" s="56">
        <v>0</v>
      </c>
      <c r="I335" s="56" t="s">
        <v>7162</v>
      </c>
      <c r="J335" s="56" t="s">
        <v>39</v>
      </c>
    </row>
    <row r="336" spans="1:10" ht="12.75" customHeight="1" x14ac:dyDescent="0.3">
      <c r="A336" s="56" t="s">
        <v>481</v>
      </c>
      <c r="B336" s="56">
        <v>26</v>
      </c>
      <c r="C336" s="56" t="s">
        <v>482</v>
      </c>
      <c r="D336" s="56" t="s">
        <v>3977</v>
      </c>
      <c r="E336" s="56" t="s">
        <v>1073</v>
      </c>
      <c r="F336" s="56" t="s">
        <v>907</v>
      </c>
      <c r="G336" s="56">
        <v>51.000000000000007</v>
      </c>
      <c r="H336" s="56">
        <v>9</v>
      </c>
      <c r="I336" s="56" t="s">
        <v>7162</v>
      </c>
      <c r="J336" s="56" t="s">
        <v>39</v>
      </c>
    </row>
    <row r="337" spans="1:10" ht="12.75" customHeight="1" x14ac:dyDescent="0.3">
      <c r="A337" s="56" t="s">
        <v>481</v>
      </c>
      <c r="B337" s="56">
        <v>27</v>
      </c>
      <c r="C337" s="56" t="s">
        <v>482</v>
      </c>
      <c r="D337" s="56" t="s">
        <v>3978</v>
      </c>
      <c r="E337" s="56" t="s">
        <v>1074</v>
      </c>
      <c r="F337" s="56" t="s">
        <v>907</v>
      </c>
      <c r="G337" s="56">
        <v>42.000000000000007</v>
      </c>
      <c r="H337" s="56">
        <v>0</v>
      </c>
      <c r="I337" s="56" t="s">
        <v>7162</v>
      </c>
      <c r="J337" s="56" t="s">
        <v>39</v>
      </c>
    </row>
    <row r="338" spans="1:10" ht="12.75" customHeight="1" x14ac:dyDescent="0.3">
      <c r="A338" s="56" t="s">
        <v>481</v>
      </c>
      <c r="B338" s="56">
        <v>28</v>
      </c>
      <c r="C338" s="56" t="s">
        <v>482</v>
      </c>
      <c r="D338" s="56" t="s">
        <v>3979</v>
      </c>
      <c r="E338" s="56" t="s">
        <v>1075</v>
      </c>
      <c r="F338" s="56" t="s">
        <v>907</v>
      </c>
      <c r="G338" s="56">
        <v>22.999999999999993</v>
      </c>
      <c r="H338" s="56">
        <v>0</v>
      </c>
      <c r="I338" s="56" t="s">
        <v>7162</v>
      </c>
      <c r="J338" s="56" t="s">
        <v>39</v>
      </c>
    </row>
    <row r="339" spans="1:10" ht="12.75" customHeight="1" x14ac:dyDescent="0.3">
      <c r="A339" s="56" t="s">
        <v>481</v>
      </c>
      <c r="B339" s="56">
        <v>29</v>
      </c>
      <c r="C339" s="56" t="s">
        <v>482</v>
      </c>
      <c r="D339" s="56" t="s">
        <v>3980</v>
      </c>
      <c r="E339" s="56" t="s">
        <v>1076</v>
      </c>
      <c r="F339" s="56" t="s">
        <v>907</v>
      </c>
      <c r="G339" s="56">
        <v>14.999999999999998</v>
      </c>
      <c r="H339" s="56">
        <v>0</v>
      </c>
      <c r="I339" s="56" t="s">
        <v>7162</v>
      </c>
      <c r="J339" s="56" t="s">
        <v>39</v>
      </c>
    </row>
    <row r="340" spans="1:10" ht="12.75" customHeight="1" x14ac:dyDescent="0.3">
      <c r="A340" s="56" t="s">
        <v>481</v>
      </c>
      <c r="B340" s="56">
        <v>30</v>
      </c>
      <c r="C340" s="56" t="s">
        <v>482</v>
      </c>
      <c r="D340" s="56" t="s">
        <v>3981</v>
      </c>
      <c r="E340" s="56" t="s">
        <v>1077</v>
      </c>
      <c r="F340" s="56" t="s">
        <v>907</v>
      </c>
      <c r="G340" s="56">
        <v>27</v>
      </c>
      <c r="H340" s="56">
        <v>0</v>
      </c>
      <c r="I340" s="56" t="s">
        <v>7162</v>
      </c>
      <c r="J340" s="56" t="s">
        <v>39</v>
      </c>
    </row>
    <row r="341" spans="1:10" ht="12.75" customHeight="1" x14ac:dyDescent="0.3">
      <c r="A341" s="56" t="s">
        <v>481</v>
      </c>
      <c r="B341" s="56">
        <v>31</v>
      </c>
      <c r="C341" s="56" t="s">
        <v>482</v>
      </c>
      <c r="D341" s="56" t="s">
        <v>3982</v>
      </c>
      <c r="E341" s="56" t="s">
        <v>1078</v>
      </c>
      <c r="F341" s="56" t="s">
        <v>907</v>
      </c>
      <c r="G341" s="56">
        <v>14.999999999999995</v>
      </c>
      <c r="H341" s="56">
        <v>0</v>
      </c>
      <c r="I341" s="56" t="s">
        <v>7162</v>
      </c>
      <c r="J341" s="56" t="s">
        <v>39</v>
      </c>
    </row>
    <row r="342" spans="1:10" ht="12.75" customHeight="1" x14ac:dyDescent="0.3">
      <c r="A342" s="56" t="s">
        <v>481</v>
      </c>
      <c r="B342" s="56">
        <v>32</v>
      </c>
      <c r="C342" s="56" t="s">
        <v>482</v>
      </c>
      <c r="D342" s="56" t="s">
        <v>3983</v>
      </c>
      <c r="E342" s="56" t="s">
        <v>1079</v>
      </c>
      <c r="F342" s="56" t="s">
        <v>907</v>
      </c>
      <c r="G342" s="56">
        <v>27</v>
      </c>
      <c r="H342" s="56">
        <v>0</v>
      </c>
      <c r="I342" s="56" t="s">
        <v>7162</v>
      </c>
      <c r="J342" s="56" t="s">
        <v>39</v>
      </c>
    </row>
    <row r="343" spans="1:10" ht="12.75" customHeight="1" x14ac:dyDescent="0.3">
      <c r="A343" s="56" t="s">
        <v>481</v>
      </c>
      <c r="B343" s="56">
        <v>33</v>
      </c>
      <c r="C343" s="56" t="s">
        <v>482</v>
      </c>
      <c r="D343" s="56" t="s">
        <v>3984</v>
      </c>
      <c r="E343" s="56" t="s">
        <v>1080</v>
      </c>
      <c r="F343" s="56" t="s">
        <v>907</v>
      </c>
      <c r="G343" s="56">
        <v>14.999999999999995</v>
      </c>
      <c r="H343" s="56">
        <v>0</v>
      </c>
      <c r="I343" s="56" t="s">
        <v>7162</v>
      </c>
      <c r="J343" s="56" t="s">
        <v>39</v>
      </c>
    </row>
    <row r="344" spans="1:10" ht="12.75" customHeight="1" x14ac:dyDescent="0.3">
      <c r="A344" s="56" t="s">
        <v>481</v>
      </c>
      <c r="B344" s="56">
        <v>34</v>
      </c>
      <c r="C344" s="56" t="s">
        <v>482</v>
      </c>
      <c r="D344" s="56" t="s">
        <v>3985</v>
      </c>
      <c r="E344" s="56" t="s">
        <v>1081</v>
      </c>
      <c r="F344" s="56" t="s">
        <v>907</v>
      </c>
      <c r="G344" s="56">
        <v>42</v>
      </c>
      <c r="H344" s="56">
        <v>0</v>
      </c>
      <c r="I344" s="56" t="s">
        <v>7162</v>
      </c>
      <c r="J344" s="56" t="s">
        <v>39</v>
      </c>
    </row>
    <row r="345" spans="1:10" ht="12.75" customHeight="1" x14ac:dyDescent="0.3">
      <c r="A345" s="56" t="s">
        <v>481</v>
      </c>
      <c r="B345" s="56">
        <v>35</v>
      </c>
      <c r="C345" s="56" t="s">
        <v>482</v>
      </c>
      <c r="D345" s="56" t="s">
        <v>3986</v>
      </c>
      <c r="E345" s="56" t="s">
        <v>1082</v>
      </c>
      <c r="F345" s="56" t="s">
        <v>907</v>
      </c>
      <c r="G345" s="56">
        <v>27</v>
      </c>
      <c r="H345" s="56">
        <v>0</v>
      </c>
      <c r="I345" s="56" t="s">
        <v>7162</v>
      </c>
      <c r="J345" s="56" t="s">
        <v>39</v>
      </c>
    </row>
    <row r="346" spans="1:10" ht="12.75" customHeight="1" x14ac:dyDescent="0.3">
      <c r="A346" s="56" t="s">
        <v>481</v>
      </c>
      <c r="B346" s="56">
        <v>36</v>
      </c>
      <c r="C346" s="56" t="s">
        <v>482</v>
      </c>
      <c r="D346" s="56" t="s">
        <v>3987</v>
      </c>
      <c r="E346" s="56" t="s">
        <v>2204</v>
      </c>
      <c r="F346" s="56" t="s">
        <v>907</v>
      </c>
      <c r="G346" s="56">
        <v>8.5</v>
      </c>
      <c r="H346" s="56">
        <v>0</v>
      </c>
      <c r="I346" s="56" t="s">
        <v>2205</v>
      </c>
      <c r="J346" s="56" t="s">
        <v>40</v>
      </c>
    </row>
    <row r="347" spans="1:10" ht="12.75" customHeight="1" x14ac:dyDescent="0.3">
      <c r="A347" s="56" t="s">
        <v>481</v>
      </c>
      <c r="B347" s="56">
        <v>37</v>
      </c>
      <c r="C347" s="56" t="s">
        <v>482</v>
      </c>
      <c r="D347" s="56" t="s">
        <v>3988</v>
      </c>
      <c r="E347" s="56" t="s">
        <v>2206</v>
      </c>
      <c r="F347" s="56" t="s">
        <v>907</v>
      </c>
      <c r="G347" s="56">
        <v>11.500000000000004</v>
      </c>
      <c r="H347" s="56">
        <v>0</v>
      </c>
      <c r="I347" s="56" t="s">
        <v>2205</v>
      </c>
      <c r="J347" s="56" t="s">
        <v>40</v>
      </c>
    </row>
    <row r="348" spans="1:10" ht="12.75" customHeight="1" x14ac:dyDescent="0.3">
      <c r="A348" s="56" t="s">
        <v>481</v>
      </c>
      <c r="B348" s="56">
        <v>38</v>
      </c>
      <c r="C348" s="56" t="s">
        <v>482</v>
      </c>
      <c r="D348" s="56" t="s">
        <v>3989</v>
      </c>
      <c r="E348" s="56" t="s">
        <v>6931</v>
      </c>
      <c r="F348" s="56" t="s">
        <v>907</v>
      </c>
      <c r="G348" s="56">
        <v>6</v>
      </c>
      <c r="H348" s="56">
        <v>0</v>
      </c>
      <c r="I348" s="56" t="s">
        <v>2205</v>
      </c>
      <c r="J348" s="56" t="s">
        <v>40</v>
      </c>
    </row>
    <row r="349" spans="1:10" ht="12.75" customHeight="1" x14ac:dyDescent="0.3">
      <c r="A349" s="56" t="s">
        <v>481</v>
      </c>
      <c r="B349" s="56">
        <v>39</v>
      </c>
      <c r="C349" s="56" t="s">
        <v>482</v>
      </c>
      <c r="D349" s="56" t="s">
        <v>3990</v>
      </c>
      <c r="E349" s="56" t="s">
        <v>2207</v>
      </c>
      <c r="F349" s="56" t="s">
        <v>907</v>
      </c>
      <c r="G349" s="56">
        <v>14</v>
      </c>
      <c r="H349" s="56">
        <v>0</v>
      </c>
      <c r="I349" s="56" t="s">
        <v>2205</v>
      </c>
      <c r="J349" s="56" t="s">
        <v>40</v>
      </c>
    </row>
    <row r="350" spans="1:10" ht="12.75" customHeight="1" x14ac:dyDescent="0.3">
      <c r="A350" s="56" t="s">
        <v>481</v>
      </c>
      <c r="B350" s="56">
        <v>40</v>
      </c>
      <c r="C350" s="56" t="s">
        <v>482</v>
      </c>
      <c r="D350" s="56" t="s">
        <v>3991</v>
      </c>
      <c r="E350" s="56" t="s">
        <v>2208</v>
      </c>
      <c r="F350" s="56" t="s">
        <v>907</v>
      </c>
      <c r="G350" s="56">
        <v>21.249999999999996</v>
      </c>
      <c r="H350" s="56">
        <v>0</v>
      </c>
      <c r="I350" s="56" t="s">
        <v>2205</v>
      </c>
      <c r="J350" s="56" t="s">
        <v>40</v>
      </c>
    </row>
    <row r="351" spans="1:10" ht="12.75" customHeight="1" x14ac:dyDescent="0.3">
      <c r="A351" s="56" t="s">
        <v>481</v>
      </c>
      <c r="B351" s="56">
        <v>41</v>
      </c>
      <c r="C351" s="56" t="s">
        <v>482</v>
      </c>
      <c r="D351" s="56" t="s">
        <v>3992</v>
      </c>
      <c r="E351" s="56" t="s">
        <v>2209</v>
      </c>
      <c r="F351" s="56" t="s">
        <v>907</v>
      </c>
      <c r="G351" s="56">
        <v>13.000000000000005</v>
      </c>
      <c r="H351" s="56">
        <v>0</v>
      </c>
      <c r="I351" s="56" t="s">
        <v>2205</v>
      </c>
      <c r="J351" s="56" t="s">
        <v>40</v>
      </c>
    </row>
    <row r="352" spans="1:10" ht="12.75" customHeight="1" x14ac:dyDescent="0.3">
      <c r="A352" s="56" t="s">
        <v>481</v>
      </c>
      <c r="B352" s="56">
        <v>42</v>
      </c>
      <c r="C352" s="56" t="s">
        <v>482</v>
      </c>
      <c r="D352" s="56" t="s">
        <v>3993</v>
      </c>
      <c r="E352" s="56" t="s">
        <v>2210</v>
      </c>
      <c r="F352" s="56" t="s">
        <v>907</v>
      </c>
      <c r="G352" s="56">
        <v>7.4999999999999982</v>
      </c>
      <c r="H352" s="56">
        <v>0</v>
      </c>
      <c r="I352" s="56" t="s">
        <v>2205</v>
      </c>
      <c r="J352" s="56" t="s">
        <v>40</v>
      </c>
    </row>
    <row r="353" spans="1:10" ht="12.75" customHeight="1" x14ac:dyDescent="0.3">
      <c r="A353" s="56" t="s">
        <v>481</v>
      </c>
      <c r="B353" s="56">
        <v>43</v>
      </c>
      <c r="C353" s="56" t="s">
        <v>482</v>
      </c>
      <c r="D353" s="56" t="s">
        <v>3994</v>
      </c>
      <c r="E353" s="56" t="s">
        <v>2211</v>
      </c>
      <c r="F353" s="56" t="s">
        <v>907</v>
      </c>
      <c r="G353" s="56">
        <v>14.000000000000004</v>
      </c>
      <c r="H353" s="56">
        <v>0</v>
      </c>
      <c r="I353" s="56" t="s">
        <v>2205</v>
      </c>
      <c r="J353" s="56" t="s">
        <v>40</v>
      </c>
    </row>
    <row r="354" spans="1:10" ht="12.75" customHeight="1" x14ac:dyDescent="0.3">
      <c r="A354" s="56" t="s">
        <v>481</v>
      </c>
      <c r="B354" s="56">
        <v>44</v>
      </c>
      <c r="C354" s="56" t="s">
        <v>482</v>
      </c>
      <c r="D354" s="56" t="s">
        <v>3995</v>
      </c>
      <c r="E354" s="56" t="s">
        <v>2212</v>
      </c>
      <c r="F354" s="56" t="s">
        <v>907</v>
      </c>
      <c r="G354" s="56">
        <v>21.499999999999993</v>
      </c>
      <c r="H354" s="56">
        <v>0</v>
      </c>
      <c r="I354" s="56" t="s">
        <v>2205</v>
      </c>
      <c r="J354" s="56" t="s">
        <v>40</v>
      </c>
    </row>
    <row r="355" spans="1:10" ht="12.75" customHeight="1" x14ac:dyDescent="0.3">
      <c r="A355" s="56" t="s">
        <v>481</v>
      </c>
      <c r="B355" s="56">
        <v>45</v>
      </c>
      <c r="C355" s="56" t="s">
        <v>482</v>
      </c>
      <c r="D355" s="56" t="s">
        <v>3996</v>
      </c>
      <c r="E355" s="56" t="s">
        <v>2213</v>
      </c>
      <c r="F355" s="56" t="s">
        <v>907</v>
      </c>
      <c r="G355" s="56">
        <v>8</v>
      </c>
      <c r="H355" s="56">
        <v>0</v>
      </c>
      <c r="I355" s="56" t="s">
        <v>2205</v>
      </c>
      <c r="J355" s="56" t="s">
        <v>40</v>
      </c>
    </row>
    <row r="356" spans="1:10" ht="12.75" customHeight="1" x14ac:dyDescent="0.3">
      <c r="A356" s="56" t="s">
        <v>481</v>
      </c>
      <c r="B356" s="56">
        <v>46</v>
      </c>
      <c r="C356" s="56" t="s">
        <v>482</v>
      </c>
      <c r="D356" s="56" t="s">
        <v>6932</v>
      </c>
      <c r="E356" s="56" t="s">
        <v>2214</v>
      </c>
      <c r="F356" s="56" t="s">
        <v>907</v>
      </c>
      <c r="G356" s="56">
        <v>10.5</v>
      </c>
      <c r="H356" s="56">
        <v>0</v>
      </c>
      <c r="I356" s="56" t="s">
        <v>2205</v>
      </c>
      <c r="J356" s="56" t="s">
        <v>40</v>
      </c>
    </row>
    <row r="357" spans="1:10" ht="12.75" customHeight="1" x14ac:dyDescent="0.3">
      <c r="A357" s="56" t="s">
        <v>481</v>
      </c>
      <c r="B357" s="56">
        <v>47</v>
      </c>
      <c r="C357" s="56" t="s">
        <v>482</v>
      </c>
      <c r="D357" s="56" t="s">
        <v>7163</v>
      </c>
      <c r="E357" s="56" t="s">
        <v>7164</v>
      </c>
      <c r="F357" s="56" t="s">
        <v>907</v>
      </c>
      <c r="G357" s="56">
        <v>27</v>
      </c>
      <c r="H357" s="56">
        <v>0</v>
      </c>
      <c r="I357" s="56" t="s">
        <v>811</v>
      </c>
      <c r="J357" s="56" t="s">
        <v>40</v>
      </c>
    </row>
    <row r="358" spans="1:10" ht="12.75" customHeight="1" x14ac:dyDescent="0.3">
      <c r="A358" s="56" t="s">
        <v>686</v>
      </c>
      <c r="B358" s="56">
        <v>1</v>
      </c>
      <c r="C358" s="56" t="s">
        <v>687</v>
      </c>
      <c r="D358" s="56" t="s">
        <v>3997</v>
      </c>
      <c r="E358" s="56" t="s">
        <v>3998</v>
      </c>
      <c r="F358" s="56" t="s">
        <v>907</v>
      </c>
      <c r="G358" s="56">
        <v>54</v>
      </c>
      <c r="H358" s="56">
        <v>0</v>
      </c>
      <c r="I358" s="56" t="s">
        <v>6841</v>
      </c>
      <c r="J358" s="56" t="s">
        <v>39</v>
      </c>
    </row>
    <row r="359" spans="1:10" ht="12.75" customHeight="1" x14ac:dyDescent="0.3">
      <c r="A359" s="56" t="s">
        <v>686</v>
      </c>
      <c r="B359" s="56">
        <v>2</v>
      </c>
      <c r="C359" s="56" t="s">
        <v>687</v>
      </c>
      <c r="D359" s="56" t="s">
        <v>3999</v>
      </c>
      <c r="E359" s="56" t="s">
        <v>4000</v>
      </c>
      <c r="F359" s="56" t="s">
        <v>907</v>
      </c>
      <c r="G359" s="56">
        <v>78</v>
      </c>
      <c r="H359" s="56">
        <v>0</v>
      </c>
      <c r="I359" s="56" t="s">
        <v>6841</v>
      </c>
      <c r="J359" s="56" t="s">
        <v>39</v>
      </c>
    </row>
    <row r="360" spans="1:10" ht="12.75" customHeight="1" x14ac:dyDescent="0.3">
      <c r="A360" s="56" t="s">
        <v>686</v>
      </c>
      <c r="B360" s="56">
        <v>3</v>
      </c>
      <c r="C360" s="56" t="s">
        <v>687</v>
      </c>
      <c r="D360" s="56" t="s">
        <v>4001</v>
      </c>
      <c r="E360" s="56" t="s">
        <v>4002</v>
      </c>
      <c r="F360" s="56" t="s">
        <v>907</v>
      </c>
      <c r="G360" s="56">
        <v>49</v>
      </c>
      <c r="H360" s="56">
        <v>0</v>
      </c>
      <c r="I360" s="56" t="s">
        <v>6841</v>
      </c>
      <c r="J360" s="56" t="s">
        <v>39</v>
      </c>
    </row>
    <row r="361" spans="1:10" ht="12.75" customHeight="1" x14ac:dyDescent="0.3">
      <c r="A361" s="56" t="s">
        <v>686</v>
      </c>
      <c r="B361" s="56">
        <v>4</v>
      </c>
      <c r="C361" s="56" t="s">
        <v>687</v>
      </c>
      <c r="D361" s="56" t="s">
        <v>4003</v>
      </c>
      <c r="E361" s="56" t="s">
        <v>4004</v>
      </c>
      <c r="F361" s="56" t="s">
        <v>907</v>
      </c>
      <c r="G361" s="56">
        <v>49</v>
      </c>
      <c r="H361" s="56">
        <v>0</v>
      </c>
      <c r="I361" s="56" t="s">
        <v>6841</v>
      </c>
      <c r="J361" s="56" t="s">
        <v>39</v>
      </c>
    </row>
    <row r="362" spans="1:10" ht="12.75" customHeight="1" x14ac:dyDescent="0.3">
      <c r="A362" s="56" t="s">
        <v>686</v>
      </c>
      <c r="B362" s="56">
        <v>5</v>
      </c>
      <c r="C362" s="56" t="s">
        <v>687</v>
      </c>
      <c r="D362" s="56" t="s">
        <v>4005</v>
      </c>
      <c r="E362" s="56" t="s">
        <v>4006</v>
      </c>
      <c r="F362" s="56" t="s">
        <v>907</v>
      </c>
      <c r="G362" s="56">
        <v>49</v>
      </c>
      <c r="H362" s="56">
        <v>0</v>
      </c>
      <c r="I362" s="56" t="s">
        <v>6841</v>
      </c>
      <c r="J362" s="56" t="s">
        <v>39</v>
      </c>
    </row>
    <row r="363" spans="1:10" ht="12.75" customHeight="1" x14ac:dyDescent="0.3">
      <c r="A363" s="56" t="s">
        <v>686</v>
      </c>
      <c r="B363" s="56">
        <v>6</v>
      </c>
      <c r="C363" s="56" t="s">
        <v>687</v>
      </c>
      <c r="D363" s="56" t="s">
        <v>4007</v>
      </c>
      <c r="E363" s="56" t="s">
        <v>4008</v>
      </c>
      <c r="F363" s="56" t="s">
        <v>907</v>
      </c>
      <c r="G363" s="56">
        <v>44</v>
      </c>
      <c r="H363" s="56">
        <v>0</v>
      </c>
      <c r="I363" s="56" t="s">
        <v>6841</v>
      </c>
      <c r="J363" s="56" t="s">
        <v>39</v>
      </c>
    </row>
    <row r="364" spans="1:10" ht="12.75" customHeight="1" x14ac:dyDescent="0.3">
      <c r="A364" s="56" t="s">
        <v>686</v>
      </c>
      <c r="B364" s="56">
        <v>7</v>
      </c>
      <c r="C364" s="56" t="s">
        <v>687</v>
      </c>
      <c r="D364" s="56" t="s">
        <v>4009</v>
      </c>
      <c r="E364" s="56" t="s">
        <v>4010</v>
      </c>
      <c r="F364" s="56" t="s">
        <v>907</v>
      </c>
      <c r="G364" s="56">
        <v>41</v>
      </c>
      <c r="H364" s="56">
        <v>0</v>
      </c>
      <c r="I364" s="56" t="s">
        <v>6841</v>
      </c>
      <c r="J364" s="56" t="s">
        <v>39</v>
      </c>
    </row>
    <row r="365" spans="1:10" ht="12.75" customHeight="1" x14ac:dyDescent="0.3">
      <c r="A365" s="56" t="s">
        <v>686</v>
      </c>
      <c r="B365" s="56">
        <v>8</v>
      </c>
      <c r="C365" s="56" t="s">
        <v>687</v>
      </c>
      <c r="D365" s="56" t="s">
        <v>4011</v>
      </c>
      <c r="E365" s="56" t="s">
        <v>4012</v>
      </c>
      <c r="F365" s="56" t="s">
        <v>907</v>
      </c>
      <c r="G365" s="56">
        <v>41</v>
      </c>
      <c r="H365" s="56">
        <v>0</v>
      </c>
      <c r="I365" s="56" t="s">
        <v>6841</v>
      </c>
      <c r="J365" s="56" t="s">
        <v>39</v>
      </c>
    </row>
    <row r="366" spans="1:10" ht="12.75" customHeight="1" x14ac:dyDescent="0.3">
      <c r="A366" s="56" t="s">
        <v>686</v>
      </c>
      <c r="B366" s="56">
        <v>9</v>
      </c>
      <c r="C366" s="56" t="s">
        <v>687</v>
      </c>
      <c r="D366" s="56" t="s">
        <v>4013</v>
      </c>
      <c r="E366" s="56" t="s">
        <v>2059</v>
      </c>
      <c r="F366" s="56" t="s">
        <v>907</v>
      </c>
      <c r="G366" s="56">
        <v>29</v>
      </c>
      <c r="H366" s="56">
        <v>0</v>
      </c>
      <c r="I366" s="56" t="s">
        <v>810</v>
      </c>
      <c r="J366" s="56" t="s">
        <v>39</v>
      </c>
    </row>
    <row r="367" spans="1:10" ht="12.75" customHeight="1" x14ac:dyDescent="0.3">
      <c r="A367" s="56" t="s">
        <v>517</v>
      </c>
      <c r="B367" s="56">
        <v>1</v>
      </c>
      <c r="C367" s="56" t="s">
        <v>712</v>
      </c>
      <c r="D367" s="56" t="s">
        <v>4014</v>
      </c>
      <c r="E367" s="56" t="s">
        <v>1085</v>
      </c>
      <c r="F367" s="56" t="s">
        <v>907</v>
      </c>
      <c r="G367" s="56">
        <v>55</v>
      </c>
      <c r="H367" s="56">
        <v>0</v>
      </c>
      <c r="I367" s="56" t="s">
        <v>6841</v>
      </c>
      <c r="J367" s="56" t="s">
        <v>39</v>
      </c>
    </row>
    <row r="368" spans="1:10" ht="12.75" customHeight="1" x14ac:dyDescent="0.3">
      <c r="A368" s="56" t="s">
        <v>517</v>
      </c>
      <c r="B368" s="56">
        <v>2</v>
      </c>
      <c r="C368" s="56" t="s">
        <v>712</v>
      </c>
      <c r="D368" s="56" t="s">
        <v>4015</v>
      </c>
      <c r="E368" s="56" t="s">
        <v>1095</v>
      </c>
      <c r="F368" s="56" t="s">
        <v>907</v>
      </c>
      <c r="G368" s="56">
        <v>10</v>
      </c>
      <c r="H368" s="56">
        <v>0</v>
      </c>
      <c r="I368" s="56" t="s">
        <v>6841</v>
      </c>
      <c r="J368" s="56" t="s">
        <v>39</v>
      </c>
    </row>
    <row r="369" spans="1:10" ht="12.75" customHeight="1" x14ac:dyDescent="0.3">
      <c r="A369" s="56" t="s">
        <v>517</v>
      </c>
      <c r="B369" s="56">
        <v>3</v>
      </c>
      <c r="C369" s="56" t="s">
        <v>712</v>
      </c>
      <c r="D369" s="56" t="s">
        <v>4016</v>
      </c>
      <c r="E369" s="56" t="s">
        <v>1091</v>
      </c>
      <c r="F369" s="56" t="s">
        <v>907</v>
      </c>
      <c r="G369" s="56">
        <v>25</v>
      </c>
      <c r="H369" s="56">
        <v>0</v>
      </c>
      <c r="I369" s="56" t="s">
        <v>6841</v>
      </c>
      <c r="J369" s="56" t="s">
        <v>39</v>
      </c>
    </row>
    <row r="370" spans="1:10" ht="12.75" customHeight="1" x14ac:dyDescent="0.3">
      <c r="A370" s="56" t="s">
        <v>517</v>
      </c>
      <c r="B370" s="56">
        <v>4</v>
      </c>
      <c r="C370" s="56" t="s">
        <v>712</v>
      </c>
      <c r="D370" s="56" t="s">
        <v>4017</v>
      </c>
      <c r="E370" s="56" t="s">
        <v>1096</v>
      </c>
      <c r="F370" s="56" t="s">
        <v>907</v>
      </c>
      <c r="G370" s="56">
        <v>15</v>
      </c>
      <c r="H370" s="56">
        <v>0</v>
      </c>
      <c r="I370" s="56" t="s">
        <v>6841</v>
      </c>
      <c r="J370" s="56" t="s">
        <v>39</v>
      </c>
    </row>
    <row r="371" spans="1:10" ht="12.75" customHeight="1" x14ac:dyDescent="0.3">
      <c r="A371" s="56" t="s">
        <v>517</v>
      </c>
      <c r="B371" s="56">
        <v>5</v>
      </c>
      <c r="C371" s="56" t="s">
        <v>712</v>
      </c>
      <c r="D371" s="56" t="s">
        <v>4018</v>
      </c>
      <c r="E371" s="56" t="s">
        <v>1097</v>
      </c>
      <c r="F371" s="56" t="s">
        <v>907</v>
      </c>
      <c r="G371" s="56">
        <v>9.5</v>
      </c>
      <c r="H371" s="56">
        <v>0</v>
      </c>
      <c r="I371" s="56" t="s">
        <v>6841</v>
      </c>
      <c r="J371" s="56" t="s">
        <v>39</v>
      </c>
    </row>
    <row r="372" spans="1:10" ht="12.75" customHeight="1" x14ac:dyDescent="0.3">
      <c r="A372" s="56" t="s">
        <v>517</v>
      </c>
      <c r="B372" s="56">
        <v>6</v>
      </c>
      <c r="C372" s="56" t="s">
        <v>712</v>
      </c>
      <c r="D372" s="56" t="s">
        <v>4019</v>
      </c>
      <c r="E372" s="56" t="s">
        <v>1086</v>
      </c>
      <c r="F372" s="56" t="s">
        <v>907</v>
      </c>
      <c r="G372" s="56">
        <v>4</v>
      </c>
      <c r="H372" s="56">
        <v>0</v>
      </c>
      <c r="I372" s="56" t="s">
        <v>810</v>
      </c>
      <c r="J372" s="56" t="s">
        <v>40</v>
      </c>
    </row>
    <row r="373" spans="1:10" ht="12.75" customHeight="1" x14ac:dyDescent="0.3">
      <c r="A373" s="56" t="s">
        <v>517</v>
      </c>
      <c r="B373" s="56">
        <v>7</v>
      </c>
      <c r="C373" s="56" t="s">
        <v>712</v>
      </c>
      <c r="D373" s="56" t="s">
        <v>4020</v>
      </c>
      <c r="E373" s="56" t="s">
        <v>1098</v>
      </c>
      <c r="F373" s="56" t="s">
        <v>907</v>
      </c>
      <c r="G373" s="56">
        <v>22</v>
      </c>
      <c r="H373" s="56">
        <v>24.5</v>
      </c>
      <c r="I373" s="56" t="s">
        <v>6841</v>
      </c>
      <c r="J373" s="56" t="s">
        <v>39</v>
      </c>
    </row>
    <row r="374" spans="1:10" ht="12.75" customHeight="1" x14ac:dyDescent="0.3">
      <c r="A374" s="56" t="s">
        <v>517</v>
      </c>
      <c r="B374" s="56">
        <v>8</v>
      </c>
      <c r="C374" s="56" t="s">
        <v>712</v>
      </c>
      <c r="D374" s="56" t="s">
        <v>4021</v>
      </c>
      <c r="E374" s="56" t="s">
        <v>1099</v>
      </c>
      <c r="F374" s="56" t="s">
        <v>907</v>
      </c>
      <c r="G374" s="56">
        <v>14</v>
      </c>
      <c r="H374" s="56">
        <v>0</v>
      </c>
      <c r="I374" s="56" t="s">
        <v>6841</v>
      </c>
      <c r="J374" s="56" t="s">
        <v>39</v>
      </c>
    </row>
    <row r="375" spans="1:10" ht="12.75" customHeight="1" x14ac:dyDescent="0.3">
      <c r="A375" s="56" t="s">
        <v>517</v>
      </c>
      <c r="B375" s="56">
        <v>9</v>
      </c>
      <c r="C375" s="56" t="s">
        <v>712</v>
      </c>
      <c r="D375" s="56" t="s">
        <v>4022</v>
      </c>
      <c r="E375" s="56" t="s">
        <v>1083</v>
      </c>
      <c r="F375" s="56" t="s">
        <v>907</v>
      </c>
      <c r="G375" s="56">
        <v>55</v>
      </c>
      <c r="H375" s="56">
        <v>0</v>
      </c>
      <c r="I375" s="56" t="s">
        <v>6841</v>
      </c>
      <c r="J375" s="56" t="s">
        <v>39</v>
      </c>
    </row>
    <row r="376" spans="1:10" ht="12.75" customHeight="1" x14ac:dyDescent="0.3">
      <c r="A376" s="56" t="s">
        <v>517</v>
      </c>
      <c r="B376" s="56">
        <v>10</v>
      </c>
      <c r="C376" s="56" t="s">
        <v>712</v>
      </c>
      <c r="D376" s="56" t="s">
        <v>4023</v>
      </c>
      <c r="E376" s="56" t="s">
        <v>1092</v>
      </c>
      <c r="F376" s="56" t="s">
        <v>907</v>
      </c>
      <c r="G376" s="56">
        <v>18</v>
      </c>
      <c r="H376" s="56">
        <v>0</v>
      </c>
      <c r="I376" s="56" t="s">
        <v>6841</v>
      </c>
      <c r="J376" s="56" t="s">
        <v>39</v>
      </c>
    </row>
    <row r="377" spans="1:10" ht="12.75" customHeight="1" x14ac:dyDescent="0.3">
      <c r="A377" s="56" t="s">
        <v>517</v>
      </c>
      <c r="B377" s="56">
        <v>11</v>
      </c>
      <c r="C377" s="56" t="s">
        <v>712</v>
      </c>
      <c r="D377" s="56" t="s">
        <v>4024</v>
      </c>
      <c r="E377" s="56" t="s">
        <v>1093</v>
      </c>
      <c r="F377" s="56" t="s">
        <v>907</v>
      </c>
      <c r="G377" s="56">
        <v>19</v>
      </c>
      <c r="H377" s="56">
        <v>0</v>
      </c>
      <c r="I377" s="56" t="s">
        <v>6841</v>
      </c>
      <c r="J377" s="56" t="s">
        <v>39</v>
      </c>
    </row>
    <row r="378" spans="1:10" ht="12.75" customHeight="1" x14ac:dyDescent="0.3">
      <c r="A378" s="56" t="s">
        <v>517</v>
      </c>
      <c r="B378" s="56">
        <v>12</v>
      </c>
      <c r="C378" s="56" t="s">
        <v>712</v>
      </c>
      <c r="D378" s="56" t="s">
        <v>4025</v>
      </c>
      <c r="E378" s="56" t="s">
        <v>1087</v>
      </c>
      <c r="F378" s="56" t="s">
        <v>907</v>
      </c>
      <c r="G378" s="56">
        <v>15</v>
      </c>
      <c r="H378" s="56">
        <v>0</v>
      </c>
      <c r="I378" s="56" t="s">
        <v>6841</v>
      </c>
      <c r="J378" s="56" t="s">
        <v>39</v>
      </c>
    </row>
    <row r="379" spans="1:10" ht="12.75" customHeight="1" x14ac:dyDescent="0.3">
      <c r="A379" s="56" t="s">
        <v>517</v>
      </c>
      <c r="B379" s="56">
        <v>13</v>
      </c>
      <c r="C379" s="56" t="s">
        <v>712</v>
      </c>
      <c r="D379" s="56" t="s">
        <v>4026</v>
      </c>
      <c r="E379" s="56" t="s">
        <v>1094</v>
      </c>
      <c r="F379" s="56" t="s">
        <v>907</v>
      </c>
      <c r="G379" s="56">
        <v>14</v>
      </c>
      <c r="H379" s="56">
        <v>0</v>
      </c>
      <c r="I379" s="56" t="s">
        <v>6841</v>
      </c>
      <c r="J379" s="56" t="s">
        <v>39</v>
      </c>
    </row>
    <row r="380" spans="1:10" ht="12.75" customHeight="1" x14ac:dyDescent="0.3">
      <c r="A380" s="56" t="s">
        <v>517</v>
      </c>
      <c r="B380" s="56">
        <v>14</v>
      </c>
      <c r="C380" s="56" t="s">
        <v>712</v>
      </c>
      <c r="D380" s="56" t="s">
        <v>4027</v>
      </c>
      <c r="E380" s="56" t="s">
        <v>1088</v>
      </c>
      <c r="F380" s="56" t="s">
        <v>907</v>
      </c>
      <c r="G380" s="56">
        <v>8</v>
      </c>
      <c r="H380" s="56">
        <v>0</v>
      </c>
      <c r="I380" s="56" t="s">
        <v>810</v>
      </c>
      <c r="J380" s="56" t="s">
        <v>40</v>
      </c>
    </row>
    <row r="381" spans="1:10" ht="12.75" customHeight="1" x14ac:dyDescent="0.3">
      <c r="A381" s="56" t="s">
        <v>517</v>
      </c>
      <c r="B381" s="56">
        <v>15</v>
      </c>
      <c r="C381" s="56" t="s">
        <v>712</v>
      </c>
      <c r="D381" s="56" t="s">
        <v>4028</v>
      </c>
      <c r="E381" s="56" t="s">
        <v>1100</v>
      </c>
      <c r="F381" s="56" t="s">
        <v>907</v>
      </c>
      <c r="G381" s="56">
        <v>8</v>
      </c>
      <c r="H381" s="56">
        <v>0</v>
      </c>
      <c r="I381" s="56" t="s">
        <v>6841</v>
      </c>
      <c r="J381" s="56" t="s">
        <v>39</v>
      </c>
    </row>
    <row r="382" spans="1:10" ht="12.75" customHeight="1" x14ac:dyDescent="0.3">
      <c r="A382" s="56" t="s">
        <v>517</v>
      </c>
      <c r="B382" s="56">
        <v>16</v>
      </c>
      <c r="C382" s="56" t="s">
        <v>712</v>
      </c>
      <c r="D382" s="56" t="s">
        <v>4029</v>
      </c>
      <c r="E382" s="56" t="s">
        <v>1089</v>
      </c>
      <c r="F382" s="56" t="s">
        <v>907</v>
      </c>
      <c r="G382" s="56">
        <v>9</v>
      </c>
      <c r="H382" s="56">
        <v>33.5</v>
      </c>
      <c r="I382" s="56" t="s">
        <v>6841</v>
      </c>
      <c r="J382" s="56" t="s">
        <v>39</v>
      </c>
    </row>
    <row r="383" spans="1:10" ht="12.75" customHeight="1" x14ac:dyDescent="0.3">
      <c r="A383" s="56" t="s">
        <v>517</v>
      </c>
      <c r="B383" s="56">
        <v>17</v>
      </c>
      <c r="C383" s="56" t="s">
        <v>712</v>
      </c>
      <c r="D383" s="56" t="s">
        <v>4030</v>
      </c>
      <c r="E383" s="56" t="s">
        <v>1090</v>
      </c>
      <c r="F383" s="56" t="s">
        <v>907</v>
      </c>
      <c r="G383" s="56">
        <v>9.5</v>
      </c>
      <c r="H383" s="56">
        <v>0</v>
      </c>
      <c r="I383" s="56" t="s">
        <v>6841</v>
      </c>
      <c r="J383" s="56" t="s">
        <v>39</v>
      </c>
    </row>
    <row r="384" spans="1:10" ht="12.75" customHeight="1" x14ac:dyDescent="0.3">
      <c r="A384" s="56" t="s">
        <v>517</v>
      </c>
      <c r="B384" s="56">
        <v>18</v>
      </c>
      <c r="C384" s="56" t="s">
        <v>712</v>
      </c>
      <c r="D384" s="56" t="s">
        <v>4031</v>
      </c>
      <c r="E384" s="56" t="s">
        <v>1084</v>
      </c>
      <c r="F384" s="56" t="s">
        <v>907</v>
      </c>
      <c r="G384" s="56">
        <v>55</v>
      </c>
      <c r="H384" s="56">
        <v>0</v>
      </c>
      <c r="I384" s="56" t="s">
        <v>6841</v>
      </c>
      <c r="J384" s="56" t="s">
        <v>39</v>
      </c>
    </row>
    <row r="385" spans="1:10" ht="12.75" customHeight="1" x14ac:dyDescent="0.3">
      <c r="A385" s="56" t="s">
        <v>517</v>
      </c>
      <c r="B385" s="56">
        <v>19</v>
      </c>
      <c r="C385" s="56" t="s">
        <v>712</v>
      </c>
      <c r="D385" s="56" t="s">
        <v>4032</v>
      </c>
      <c r="E385" s="56" t="s">
        <v>2215</v>
      </c>
      <c r="F385" s="56" t="s">
        <v>908</v>
      </c>
      <c r="G385" s="56">
        <v>25.5</v>
      </c>
      <c r="H385" s="56">
        <v>0</v>
      </c>
      <c r="I385" s="56" t="s">
        <v>6841</v>
      </c>
      <c r="J385" s="56" t="s">
        <v>39</v>
      </c>
    </row>
    <row r="386" spans="1:10" ht="12.75" customHeight="1" x14ac:dyDescent="0.3">
      <c r="A386" s="56" t="s">
        <v>517</v>
      </c>
      <c r="B386" s="56">
        <v>20</v>
      </c>
      <c r="C386" s="56" t="s">
        <v>712</v>
      </c>
      <c r="D386" s="56" t="s">
        <v>4033</v>
      </c>
      <c r="E386" s="56" t="s">
        <v>2216</v>
      </c>
      <c r="F386" s="56" t="s">
        <v>908</v>
      </c>
      <c r="G386" s="56">
        <v>24.5</v>
      </c>
      <c r="H386" s="56">
        <v>0</v>
      </c>
      <c r="I386" s="56" t="s">
        <v>6841</v>
      </c>
      <c r="J386" s="56" t="s">
        <v>39</v>
      </c>
    </row>
    <row r="387" spans="1:10" ht="12.75" customHeight="1" x14ac:dyDescent="0.3">
      <c r="A387" s="56" t="s">
        <v>517</v>
      </c>
      <c r="B387" s="56">
        <v>21</v>
      </c>
      <c r="C387" s="56" t="s">
        <v>712</v>
      </c>
      <c r="D387" s="56" t="s">
        <v>4034</v>
      </c>
      <c r="E387" s="56" t="s">
        <v>2217</v>
      </c>
      <c r="F387" s="56" t="s">
        <v>908</v>
      </c>
      <c r="G387" s="56">
        <v>24.5</v>
      </c>
      <c r="H387" s="56">
        <v>0</v>
      </c>
      <c r="I387" s="56" t="s">
        <v>6841</v>
      </c>
      <c r="J387" s="56" t="s">
        <v>39</v>
      </c>
    </row>
    <row r="388" spans="1:10" ht="12.75" customHeight="1" x14ac:dyDescent="0.3">
      <c r="A388" s="56" t="s">
        <v>736</v>
      </c>
      <c r="B388" s="56">
        <v>1</v>
      </c>
      <c r="C388" s="56" t="s">
        <v>735</v>
      </c>
      <c r="D388" s="56" t="s">
        <v>4035</v>
      </c>
      <c r="E388" s="56" t="s">
        <v>1101</v>
      </c>
      <c r="F388" s="56" t="s">
        <v>907</v>
      </c>
      <c r="G388" s="56">
        <v>26</v>
      </c>
      <c r="H388" s="56">
        <v>0</v>
      </c>
      <c r="I388" s="56" t="s">
        <v>6841</v>
      </c>
      <c r="J388" s="56" t="s">
        <v>39</v>
      </c>
    </row>
    <row r="389" spans="1:10" ht="12.75" customHeight="1" x14ac:dyDescent="0.3">
      <c r="A389" s="56" t="s">
        <v>736</v>
      </c>
      <c r="B389" s="56">
        <v>2</v>
      </c>
      <c r="C389" s="56" t="s">
        <v>735</v>
      </c>
      <c r="D389" s="56" t="s">
        <v>4036</v>
      </c>
      <c r="E389" s="56" t="s">
        <v>1102</v>
      </c>
      <c r="F389" s="56" t="s">
        <v>907</v>
      </c>
      <c r="G389" s="56">
        <v>26</v>
      </c>
      <c r="H389" s="56">
        <v>0</v>
      </c>
      <c r="I389" s="56" t="s">
        <v>6841</v>
      </c>
      <c r="J389" s="56" t="s">
        <v>39</v>
      </c>
    </row>
    <row r="390" spans="1:10" ht="12.75" customHeight="1" x14ac:dyDescent="0.3">
      <c r="A390" s="56" t="s">
        <v>736</v>
      </c>
      <c r="B390" s="56">
        <v>3</v>
      </c>
      <c r="C390" s="56" t="s">
        <v>735</v>
      </c>
      <c r="D390" s="56" t="s">
        <v>4037</v>
      </c>
      <c r="E390" s="56" t="s">
        <v>1104</v>
      </c>
      <c r="F390" s="56" t="s">
        <v>907</v>
      </c>
      <c r="G390" s="56">
        <v>59</v>
      </c>
      <c r="H390" s="56">
        <v>49</v>
      </c>
      <c r="I390" s="56" t="s">
        <v>6841</v>
      </c>
      <c r="J390" s="56" t="s">
        <v>39</v>
      </c>
    </row>
    <row r="391" spans="1:10" ht="12.75" customHeight="1" x14ac:dyDescent="0.3">
      <c r="A391" s="56" t="s">
        <v>736</v>
      </c>
      <c r="B391" s="56">
        <v>4</v>
      </c>
      <c r="C391" s="56" t="s">
        <v>735</v>
      </c>
      <c r="D391" s="56" t="s">
        <v>4038</v>
      </c>
      <c r="E391" s="56" t="s">
        <v>1105</v>
      </c>
      <c r="F391" s="56" t="s">
        <v>907</v>
      </c>
      <c r="G391" s="56">
        <v>43</v>
      </c>
      <c r="H391" s="56">
        <v>0</v>
      </c>
      <c r="I391" s="56" t="s">
        <v>6841</v>
      </c>
      <c r="J391" s="56" t="s">
        <v>39</v>
      </c>
    </row>
    <row r="392" spans="1:10" ht="12.75" customHeight="1" x14ac:dyDescent="0.3">
      <c r="A392" s="56" t="s">
        <v>736</v>
      </c>
      <c r="B392" s="56">
        <v>5</v>
      </c>
      <c r="C392" s="56" t="s">
        <v>735</v>
      </c>
      <c r="D392" s="56" t="s">
        <v>4039</v>
      </c>
      <c r="E392" s="56" t="s">
        <v>1107</v>
      </c>
      <c r="F392" s="56" t="s">
        <v>907</v>
      </c>
      <c r="G392" s="56">
        <v>43</v>
      </c>
      <c r="H392" s="56">
        <v>0</v>
      </c>
      <c r="I392" s="56" t="s">
        <v>6841</v>
      </c>
      <c r="J392" s="56" t="s">
        <v>39</v>
      </c>
    </row>
    <row r="393" spans="1:10" ht="12.75" customHeight="1" x14ac:dyDescent="0.3">
      <c r="A393" s="56" t="s">
        <v>736</v>
      </c>
      <c r="B393" s="56">
        <v>6</v>
      </c>
      <c r="C393" s="56" t="s">
        <v>735</v>
      </c>
      <c r="D393" s="56" t="s">
        <v>4040</v>
      </c>
      <c r="E393" s="56" t="s">
        <v>1108</v>
      </c>
      <c r="F393" s="56" t="s">
        <v>907</v>
      </c>
      <c r="G393" s="56">
        <v>26</v>
      </c>
      <c r="H393" s="56">
        <v>0</v>
      </c>
      <c r="I393" s="56" t="s">
        <v>6841</v>
      </c>
      <c r="J393" s="56" t="s">
        <v>39</v>
      </c>
    </row>
    <row r="394" spans="1:10" ht="12.75" customHeight="1" x14ac:dyDescent="0.3">
      <c r="A394" s="56" t="s">
        <v>736</v>
      </c>
      <c r="B394" s="56">
        <v>7</v>
      </c>
      <c r="C394" s="56" t="s">
        <v>735</v>
      </c>
      <c r="D394" s="56" t="s">
        <v>4041</v>
      </c>
      <c r="E394" s="56" t="s">
        <v>1109</v>
      </c>
      <c r="F394" s="56" t="s">
        <v>907</v>
      </c>
      <c r="G394" s="56">
        <v>43</v>
      </c>
      <c r="H394" s="56">
        <v>0</v>
      </c>
      <c r="I394" s="56" t="s">
        <v>6841</v>
      </c>
      <c r="J394" s="56" t="s">
        <v>39</v>
      </c>
    </row>
    <row r="395" spans="1:10" ht="12.75" customHeight="1" x14ac:dyDescent="0.3">
      <c r="A395" s="56" t="s">
        <v>736</v>
      </c>
      <c r="B395" s="56">
        <v>8</v>
      </c>
      <c r="C395" s="56" t="s">
        <v>735</v>
      </c>
      <c r="D395" s="56" t="s">
        <v>4042</v>
      </c>
      <c r="E395" s="56" t="s">
        <v>1110</v>
      </c>
      <c r="F395" s="56" t="s">
        <v>907</v>
      </c>
      <c r="G395" s="56">
        <v>43</v>
      </c>
      <c r="H395" s="56">
        <v>0</v>
      </c>
      <c r="I395" s="56" t="s">
        <v>6841</v>
      </c>
      <c r="J395" s="56" t="s">
        <v>39</v>
      </c>
    </row>
    <row r="396" spans="1:10" ht="12.75" customHeight="1" x14ac:dyDescent="0.3">
      <c r="A396" s="56" t="s">
        <v>736</v>
      </c>
      <c r="B396" s="56">
        <v>9</v>
      </c>
      <c r="C396" s="56" t="s">
        <v>735</v>
      </c>
      <c r="D396" s="56" t="s">
        <v>4043</v>
      </c>
      <c r="E396" s="56" t="s">
        <v>1111</v>
      </c>
      <c r="F396" s="56" t="s">
        <v>907</v>
      </c>
      <c r="G396" s="56">
        <v>26</v>
      </c>
      <c r="H396" s="56">
        <v>0</v>
      </c>
      <c r="I396" s="56" t="s">
        <v>6841</v>
      </c>
      <c r="J396" s="56" t="s">
        <v>39</v>
      </c>
    </row>
    <row r="397" spans="1:10" ht="12.75" customHeight="1" x14ac:dyDescent="0.3">
      <c r="A397" s="56" t="s">
        <v>736</v>
      </c>
      <c r="B397" s="56">
        <v>10</v>
      </c>
      <c r="C397" s="56" t="s">
        <v>735</v>
      </c>
      <c r="D397" s="56" t="s">
        <v>4044</v>
      </c>
      <c r="E397" s="56" t="s">
        <v>1112</v>
      </c>
      <c r="F397" s="56" t="s">
        <v>907</v>
      </c>
      <c r="G397" s="56">
        <v>26</v>
      </c>
      <c r="H397" s="56">
        <v>0</v>
      </c>
      <c r="I397" s="56" t="s">
        <v>6841</v>
      </c>
      <c r="J397" s="56" t="s">
        <v>39</v>
      </c>
    </row>
    <row r="398" spans="1:10" ht="12.75" customHeight="1" x14ac:dyDescent="0.3">
      <c r="A398" s="56" t="s">
        <v>736</v>
      </c>
      <c r="B398" s="56">
        <v>11</v>
      </c>
      <c r="C398" s="56" t="s">
        <v>735</v>
      </c>
      <c r="D398" s="56" t="s">
        <v>4045</v>
      </c>
      <c r="E398" s="56" t="s">
        <v>1103</v>
      </c>
      <c r="F398" s="56" t="s">
        <v>907</v>
      </c>
      <c r="G398" s="56">
        <v>43</v>
      </c>
      <c r="H398" s="56">
        <v>0</v>
      </c>
      <c r="I398" s="56" t="s">
        <v>6841</v>
      </c>
      <c r="J398" s="56" t="s">
        <v>39</v>
      </c>
    </row>
    <row r="399" spans="1:10" ht="12.75" customHeight="1" x14ac:dyDescent="0.3">
      <c r="A399" s="56" t="s">
        <v>736</v>
      </c>
      <c r="B399" s="56">
        <v>12</v>
      </c>
      <c r="C399" s="56" t="s">
        <v>735</v>
      </c>
      <c r="D399" s="56" t="s">
        <v>4046</v>
      </c>
      <c r="E399" s="56" t="s">
        <v>1106</v>
      </c>
      <c r="F399" s="56" t="s">
        <v>907</v>
      </c>
      <c r="G399" s="56">
        <v>43</v>
      </c>
      <c r="H399" s="56">
        <v>0</v>
      </c>
      <c r="I399" s="56" t="s">
        <v>6841</v>
      </c>
      <c r="J399" s="56" t="s">
        <v>39</v>
      </c>
    </row>
    <row r="400" spans="1:10" ht="12.75" customHeight="1" x14ac:dyDescent="0.3">
      <c r="A400" s="56" t="s">
        <v>736</v>
      </c>
      <c r="B400" s="56">
        <v>13</v>
      </c>
      <c r="C400" s="56" t="s">
        <v>735</v>
      </c>
      <c r="D400" s="56" t="s">
        <v>4047</v>
      </c>
      <c r="E400" s="56" t="s">
        <v>7165</v>
      </c>
      <c r="F400" s="56" t="s">
        <v>907</v>
      </c>
      <c r="G400" s="56">
        <v>20</v>
      </c>
      <c r="H400" s="56">
        <v>0</v>
      </c>
      <c r="I400" s="56" t="s">
        <v>810</v>
      </c>
      <c r="J400" s="56" t="s">
        <v>40</v>
      </c>
    </row>
    <row r="401" spans="1:10" ht="12.75" customHeight="1" x14ac:dyDescent="0.3">
      <c r="A401" s="56" t="s">
        <v>518</v>
      </c>
      <c r="B401" s="56">
        <v>1</v>
      </c>
      <c r="C401" s="56" t="s">
        <v>713</v>
      </c>
      <c r="D401" s="56" t="s">
        <v>6933</v>
      </c>
      <c r="E401" s="56" t="s">
        <v>6916</v>
      </c>
      <c r="F401" s="56" t="s">
        <v>907</v>
      </c>
      <c r="G401" s="56">
        <v>42</v>
      </c>
      <c r="H401" s="56">
        <v>0</v>
      </c>
      <c r="I401" s="56" t="s">
        <v>6841</v>
      </c>
      <c r="J401" s="56" t="s">
        <v>39</v>
      </c>
    </row>
    <row r="402" spans="1:10" ht="12.75" customHeight="1" x14ac:dyDescent="0.3">
      <c r="A402" s="56" t="s">
        <v>518</v>
      </c>
      <c r="B402" s="56">
        <v>2</v>
      </c>
      <c r="C402" s="56" t="s">
        <v>713</v>
      </c>
      <c r="D402" s="56" t="s">
        <v>6934</v>
      </c>
      <c r="E402" s="56" t="s">
        <v>6935</v>
      </c>
      <c r="F402" s="56" t="s">
        <v>907</v>
      </c>
      <c r="G402" s="56">
        <v>39</v>
      </c>
      <c r="H402" s="56">
        <v>0</v>
      </c>
      <c r="I402" s="56" t="s">
        <v>6841</v>
      </c>
      <c r="J402" s="56" t="s">
        <v>39</v>
      </c>
    </row>
    <row r="403" spans="1:10" ht="12.75" customHeight="1" x14ac:dyDescent="0.3">
      <c r="A403" s="56" t="s">
        <v>518</v>
      </c>
      <c r="B403" s="56">
        <v>3</v>
      </c>
      <c r="C403" s="56" t="s">
        <v>713</v>
      </c>
      <c r="D403" s="56" t="s">
        <v>6936</v>
      </c>
      <c r="E403" s="56" t="s">
        <v>6937</v>
      </c>
      <c r="F403" s="56" t="s">
        <v>907</v>
      </c>
      <c r="G403" s="56">
        <v>38.5</v>
      </c>
      <c r="H403" s="56">
        <v>0</v>
      </c>
      <c r="I403" s="56" t="s">
        <v>6841</v>
      </c>
      <c r="J403" s="56" t="s">
        <v>39</v>
      </c>
    </row>
    <row r="404" spans="1:10" ht="12.75" customHeight="1" x14ac:dyDescent="0.3">
      <c r="A404" s="56" t="s">
        <v>518</v>
      </c>
      <c r="B404" s="56">
        <v>4</v>
      </c>
      <c r="C404" s="56" t="s">
        <v>713</v>
      </c>
      <c r="D404" s="56" t="s">
        <v>6938</v>
      </c>
      <c r="E404" s="56" t="s">
        <v>6939</v>
      </c>
      <c r="F404" s="56" t="s">
        <v>907</v>
      </c>
      <c r="G404" s="56">
        <v>37.5</v>
      </c>
      <c r="H404" s="56">
        <v>0</v>
      </c>
      <c r="I404" s="56" t="s">
        <v>6841</v>
      </c>
      <c r="J404" s="56" t="s">
        <v>39</v>
      </c>
    </row>
    <row r="405" spans="1:10" ht="12.75" customHeight="1" x14ac:dyDescent="0.3">
      <c r="A405" s="56" t="s">
        <v>518</v>
      </c>
      <c r="B405" s="56">
        <v>5</v>
      </c>
      <c r="C405" s="56" t="s">
        <v>713</v>
      </c>
      <c r="D405" s="56" t="s">
        <v>6940</v>
      </c>
      <c r="E405" s="56" t="s">
        <v>6941</v>
      </c>
      <c r="F405" s="56" t="s">
        <v>907</v>
      </c>
      <c r="G405" s="56">
        <v>17</v>
      </c>
      <c r="H405" s="56">
        <v>0</v>
      </c>
      <c r="I405" s="56" t="s">
        <v>810</v>
      </c>
      <c r="J405" s="56" t="s">
        <v>39</v>
      </c>
    </row>
    <row r="406" spans="1:10" ht="12.75" customHeight="1" x14ac:dyDescent="0.3">
      <c r="A406" s="56" t="s">
        <v>518</v>
      </c>
      <c r="B406" s="56">
        <v>6</v>
      </c>
      <c r="C406" s="56" t="s">
        <v>713</v>
      </c>
      <c r="D406" s="56" t="s">
        <v>6942</v>
      </c>
      <c r="E406" s="56" t="s">
        <v>6943</v>
      </c>
      <c r="F406" s="56" t="s">
        <v>907</v>
      </c>
      <c r="G406" s="56">
        <v>9</v>
      </c>
      <c r="H406" s="56">
        <v>0</v>
      </c>
      <c r="I406" s="56" t="s">
        <v>810</v>
      </c>
      <c r="J406" s="56" t="s">
        <v>40</v>
      </c>
    </row>
    <row r="407" spans="1:10" ht="12.75" customHeight="1" x14ac:dyDescent="0.3">
      <c r="A407" s="56" t="s">
        <v>518</v>
      </c>
      <c r="B407" s="56">
        <v>7</v>
      </c>
      <c r="C407" s="56" t="s">
        <v>713</v>
      </c>
      <c r="D407" s="56" t="s">
        <v>6944</v>
      </c>
      <c r="E407" s="56" t="s">
        <v>6945</v>
      </c>
      <c r="F407" s="56" t="s">
        <v>908</v>
      </c>
      <c r="G407" s="56">
        <v>37</v>
      </c>
      <c r="H407" s="56">
        <v>0</v>
      </c>
      <c r="I407" s="56" t="s">
        <v>6841</v>
      </c>
      <c r="J407" s="56" t="s">
        <v>39</v>
      </c>
    </row>
    <row r="408" spans="1:10" ht="12.75" customHeight="1" x14ac:dyDescent="0.3">
      <c r="A408" s="56" t="s">
        <v>518</v>
      </c>
      <c r="B408" s="56">
        <v>8</v>
      </c>
      <c r="C408" s="56" t="s">
        <v>713</v>
      </c>
      <c r="D408" s="56" t="s">
        <v>6946</v>
      </c>
      <c r="E408" s="56" t="s">
        <v>6947</v>
      </c>
      <c r="F408" s="56" t="s">
        <v>908</v>
      </c>
      <c r="G408" s="56">
        <v>37</v>
      </c>
      <c r="H408" s="56">
        <v>0</v>
      </c>
      <c r="I408" s="56" t="s">
        <v>6841</v>
      </c>
      <c r="J408" s="56" t="s">
        <v>39</v>
      </c>
    </row>
    <row r="409" spans="1:10" ht="12.75" customHeight="1" x14ac:dyDescent="0.3">
      <c r="A409" s="56" t="s">
        <v>518</v>
      </c>
      <c r="B409" s="56">
        <v>9</v>
      </c>
      <c r="C409" s="56" t="s">
        <v>713</v>
      </c>
      <c r="D409" s="56" t="s">
        <v>6948</v>
      </c>
      <c r="E409" s="56" t="s">
        <v>6949</v>
      </c>
      <c r="F409" s="56" t="s">
        <v>908</v>
      </c>
      <c r="G409" s="56">
        <v>37</v>
      </c>
      <c r="H409" s="56">
        <v>0</v>
      </c>
      <c r="I409" s="56" t="s">
        <v>6841</v>
      </c>
      <c r="J409" s="56" t="s">
        <v>39</v>
      </c>
    </row>
    <row r="410" spans="1:10" ht="12.75" customHeight="1" x14ac:dyDescent="0.3">
      <c r="A410" s="56" t="s">
        <v>739</v>
      </c>
      <c r="B410" s="56">
        <v>1</v>
      </c>
      <c r="C410" s="56" t="s">
        <v>737</v>
      </c>
      <c r="D410" s="56" t="s">
        <v>4048</v>
      </c>
      <c r="E410" s="56" t="s">
        <v>1122</v>
      </c>
      <c r="F410" s="56" t="s">
        <v>907</v>
      </c>
      <c r="G410" s="56">
        <v>25</v>
      </c>
      <c r="H410" s="56">
        <v>0</v>
      </c>
      <c r="I410" s="56" t="s">
        <v>6841</v>
      </c>
      <c r="J410" s="56" t="s">
        <v>39</v>
      </c>
    </row>
    <row r="411" spans="1:10" ht="12.75" customHeight="1" x14ac:dyDescent="0.3">
      <c r="A411" s="56" t="s">
        <v>739</v>
      </c>
      <c r="B411" s="56">
        <v>2</v>
      </c>
      <c r="C411" s="56" t="s">
        <v>737</v>
      </c>
      <c r="D411" s="56" t="s">
        <v>4049</v>
      </c>
      <c r="E411" s="56" t="s">
        <v>1118</v>
      </c>
      <c r="F411" s="56" t="s">
        <v>907</v>
      </c>
      <c r="G411" s="56">
        <v>46</v>
      </c>
      <c r="H411" s="56">
        <v>0</v>
      </c>
      <c r="I411" s="56" t="s">
        <v>6841</v>
      </c>
      <c r="J411" s="56" t="s">
        <v>39</v>
      </c>
    </row>
    <row r="412" spans="1:10" ht="12.75" customHeight="1" x14ac:dyDescent="0.3">
      <c r="A412" s="56" t="s">
        <v>739</v>
      </c>
      <c r="B412" s="56">
        <v>3</v>
      </c>
      <c r="C412" s="56" t="s">
        <v>737</v>
      </c>
      <c r="D412" s="56" t="s">
        <v>4050</v>
      </c>
      <c r="E412" s="56" t="s">
        <v>1123</v>
      </c>
      <c r="F412" s="56" t="s">
        <v>907</v>
      </c>
      <c r="G412" s="56">
        <v>35.5</v>
      </c>
      <c r="H412" s="56">
        <v>0</v>
      </c>
      <c r="I412" s="56" t="s">
        <v>6841</v>
      </c>
      <c r="J412" s="56" t="s">
        <v>39</v>
      </c>
    </row>
    <row r="413" spans="1:10" ht="12.75" customHeight="1" x14ac:dyDescent="0.3">
      <c r="A413" s="56" t="s">
        <v>739</v>
      </c>
      <c r="B413" s="56">
        <v>4</v>
      </c>
      <c r="C413" s="56" t="s">
        <v>737</v>
      </c>
      <c r="D413" s="56" t="s">
        <v>4051</v>
      </c>
      <c r="E413" s="56" t="s">
        <v>1113</v>
      </c>
      <c r="F413" s="56" t="s">
        <v>907</v>
      </c>
      <c r="G413" s="56">
        <v>46</v>
      </c>
      <c r="H413" s="56">
        <v>0</v>
      </c>
      <c r="I413" s="56" t="s">
        <v>6841</v>
      </c>
      <c r="J413" s="56" t="s">
        <v>39</v>
      </c>
    </row>
    <row r="414" spans="1:10" ht="12.75" customHeight="1" x14ac:dyDescent="0.3">
      <c r="A414" s="56" t="s">
        <v>739</v>
      </c>
      <c r="B414" s="56">
        <v>5</v>
      </c>
      <c r="C414" s="56" t="s">
        <v>737</v>
      </c>
      <c r="D414" s="56" t="s">
        <v>4052</v>
      </c>
      <c r="E414" s="56" t="s">
        <v>1114</v>
      </c>
      <c r="F414" s="56" t="s">
        <v>907</v>
      </c>
      <c r="G414" s="56">
        <v>49</v>
      </c>
      <c r="H414" s="56">
        <v>0</v>
      </c>
      <c r="I414" s="56" t="s">
        <v>6841</v>
      </c>
      <c r="J414" s="56" t="s">
        <v>39</v>
      </c>
    </row>
    <row r="415" spans="1:10" ht="12.75" customHeight="1" x14ac:dyDescent="0.3">
      <c r="A415" s="56" t="s">
        <v>739</v>
      </c>
      <c r="B415" s="56">
        <v>6</v>
      </c>
      <c r="C415" s="56" t="s">
        <v>737</v>
      </c>
      <c r="D415" s="56" t="s">
        <v>4053</v>
      </c>
      <c r="E415" s="56" t="s">
        <v>1124</v>
      </c>
      <c r="F415" s="56" t="s">
        <v>907</v>
      </c>
      <c r="G415" s="56">
        <v>25</v>
      </c>
      <c r="H415" s="56">
        <v>0</v>
      </c>
      <c r="I415" s="56" t="s">
        <v>6841</v>
      </c>
      <c r="J415" s="56" t="s">
        <v>39</v>
      </c>
    </row>
    <row r="416" spans="1:10" ht="12.75" customHeight="1" x14ac:dyDescent="0.3">
      <c r="A416" s="56" t="s">
        <v>739</v>
      </c>
      <c r="B416" s="56">
        <v>7</v>
      </c>
      <c r="C416" s="56" t="s">
        <v>737</v>
      </c>
      <c r="D416" s="56" t="s">
        <v>4054</v>
      </c>
      <c r="E416" s="56" t="s">
        <v>1125</v>
      </c>
      <c r="F416" s="56" t="s">
        <v>907</v>
      </c>
      <c r="G416" s="56">
        <v>35.5</v>
      </c>
      <c r="H416" s="56">
        <v>0</v>
      </c>
      <c r="I416" s="56" t="s">
        <v>6841</v>
      </c>
      <c r="J416" s="56" t="s">
        <v>39</v>
      </c>
    </row>
    <row r="417" spans="1:10" ht="12.75" customHeight="1" x14ac:dyDescent="0.3">
      <c r="A417" s="56" t="s">
        <v>739</v>
      </c>
      <c r="B417" s="56">
        <v>8</v>
      </c>
      <c r="C417" s="56" t="s">
        <v>737</v>
      </c>
      <c r="D417" s="56" t="s">
        <v>4055</v>
      </c>
      <c r="E417" s="56" t="s">
        <v>1126</v>
      </c>
      <c r="F417" s="56" t="s">
        <v>907</v>
      </c>
      <c r="G417" s="56">
        <v>39</v>
      </c>
      <c r="H417" s="56">
        <v>0</v>
      </c>
      <c r="I417" s="56" t="s">
        <v>6841</v>
      </c>
      <c r="J417" s="56" t="s">
        <v>39</v>
      </c>
    </row>
    <row r="418" spans="1:10" ht="12.75" customHeight="1" x14ac:dyDescent="0.3">
      <c r="A418" s="56" t="s">
        <v>739</v>
      </c>
      <c r="B418" s="56">
        <v>9</v>
      </c>
      <c r="C418" s="56" t="s">
        <v>737</v>
      </c>
      <c r="D418" s="56" t="s">
        <v>4056</v>
      </c>
      <c r="E418" s="56" t="s">
        <v>1128</v>
      </c>
      <c r="F418" s="56" t="s">
        <v>907</v>
      </c>
      <c r="G418" s="56">
        <v>9</v>
      </c>
      <c r="H418" s="56">
        <v>0</v>
      </c>
      <c r="I418" s="56" t="s">
        <v>810</v>
      </c>
      <c r="J418" s="56" t="s">
        <v>40</v>
      </c>
    </row>
    <row r="419" spans="1:10" ht="12.75" customHeight="1" x14ac:dyDescent="0.3">
      <c r="A419" s="56" t="s">
        <v>739</v>
      </c>
      <c r="B419" s="56">
        <v>10</v>
      </c>
      <c r="C419" s="56" t="s">
        <v>737</v>
      </c>
      <c r="D419" s="56" t="s">
        <v>4057</v>
      </c>
      <c r="E419" s="56" t="s">
        <v>1119</v>
      </c>
      <c r="F419" s="56" t="s">
        <v>907</v>
      </c>
      <c r="G419" s="56">
        <v>44</v>
      </c>
      <c r="H419" s="56">
        <v>0</v>
      </c>
      <c r="I419" s="56" t="s">
        <v>6841</v>
      </c>
      <c r="J419" s="56" t="s">
        <v>39</v>
      </c>
    </row>
    <row r="420" spans="1:10" ht="12.75" customHeight="1" x14ac:dyDescent="0.3">
      <c r="A420" s="56" t="s">
        <v>739</v>
      </c>
      <c r="B420" s="56">
        <v>11</v>
      </c>
      <c r="C420" s="56" t="s">
        <v>737</v>
      </c>
      <c r="D420" s="56" t="s">
        <v>4058</v>
      </c>
      <c r="E420" s="56" t="s">
        <v>1115</v>
      </c>
      <c r="F420" s="56" t="s">
        <v>907</v>
      </c>
      <c r="G420" s="56">
        <v>50</v>
      </c>
      <c r="H420" s="56">
        <v>0</v>
      </c>
      <c r="I420" s="56" t="s">
        <v>6841</v>
      </c>
      <c r="J420" s="56" t="s">
        <v>39</v>
      </c>
    </row>
    <row r="421" spans="1:10" ht="12.75" customHeight="1" x14ac:dyDescent="0.3">
      <c r="A421" s="56" t="s">
        <v>739</v>
      </c>
      <c r="B421" s="56">
        <v>12</v>
      </c>
      <c r="C421" s="56" t="s">
        <v>737</v>
      </c>
      <c r="D421" s="56" t="s">
        <v>4059</v>
      </c>
      <c r="E421" s="56" t="s">
        <v>1127</v>
      </c>
      <c r="F421" s="56" t="s">
        <v>907</v>
      </c>
      <c r="G421" s="56">
        <v>35.5</v>
      </c>
      <c r="H421" s="56">
        <v>0</v>
      </c>
      <c r="I421" s="56" t="s">
        <v>6841</v>
      </c>
      <c r="J421" s="56" t="s">
        <v>39</v>
      </c>
    </row>
    <row r="422" spans="1:10" ht="12.75" customHeight="1" x14ac:dyDescent="0.3">
      <c r="A422" s="56" t="s">
        <v>739</v>
      </c>
      <c r="B422" s="56">
        <v>13</v>
      </c>
      <c r="C422" s="56" t="s">
        <v>737</v>
      </c>
      <c r="D422" s="56" t="s">
        <v>4060</v>
      </c>
      <c r="E422" s="56" t="s">
        <v>1116</v>
      </c>
      <c r="F422" s="56" t="s">
        <v>907</v>
      </c>
      <c r="G422" s="56">
        <v>46</v>
      </c>
      <c r="H422" s="56">
        <v>0</v>
      </c>
      <c r="I422" s="56" t="s">
        <v>6841</v>
      </c>
      <c r="J422" s="56" t="s">
        <v>39</v>
      </c>
    </row>
    <row r="423" spans="1:10" ht="12.75" customHeight="1" x14ac:dyDescent="0.3">
      <c r="A423" s="56" t="s">
        <v>739</v>
      </c>
      <c r="B423" s="56">
        <v>14</v>
      </c>
      <c r="C423" s="56" t="s">
        <v>737</v>
      </c>
      <c r="D423" s="56" t="s">
        <v>4061</v>
      </c>
      <c r="E423" s="56" t="s">
        <v>1120</v>
      </c>
      <c r="F423" s="56" t="s">
        <v>907</v>
      </c>
      <c r="G423" s="56">
        <v>46</v>
      </c>
      <c r="H423" s="56">
        <v>0</v>
      </c>
      <c r="I423" s="56" t="s">
        <v>6841</v>
      </c>
      <c r="J423" s="56" t="s">
        <v>39</v>
      </c>
    </row>
    <row r="424" spans="1:10" ht="12.75" customHeight="1" x14ac:dyDescent="0.3">
      <c r="A424" s="56" t="s">
        <v>739</v>
      </c>
      <c r="B424" s="56">
        <v>15</v>
      </c>
      <c r="C424" s="56" t="s">
        <v>737</v>
      </c>
      <c r="D424" s="56" t="s">
        <v>4062</v>
      </c>
      <c r="E424" s="56" t="s">
        <v>1129</v>
      </c>
      <c r="F424" s="56" t="s">
        <v>907</v>
      </c>
      <c r="G424" s="56">
        <v>11.5</v>
      </c>
      <c r="H424" s="56">
        <v>0</v>
      </c>
      <c r="I424" s="56" t="s">
        <v>6841</v>
      </c>
      <c r="J424" s="56" t="s">
        <v>39</v>
      </c>
    </row>
    <row r="425" spans="1:10" ht="12.75" customHeight="1" x14ac:dyDescent="0.3">
      <c r="A425" s="56" t="s">
        <v>739</v>
      </c>
      <c r="B425" s="56">
        <v>16</v>
      </c>
      <c r="C425" s="56" t="s">
        <v>737</v>
      </c>
      <c r="D425" s="56" t="s">
        <v>4063</v>
      </c>
      <c r="E425" s="56" t="s">
        <v>1121</v>
      </c>
      <c r="F425" s="56" t="s">
        <v>907</v>
      </c>
      <c r="G425" s="56">
        <v>46</v>
      </c>
      <c r="H425" s="56">
        <v>0</v>
      </c>
      <c r="I425" s="56" t="s">
        <v>6841</v>
      </c>
      <c r="J425" s="56" t="s">
        <v>39</v>
      </c>
    </row>
    <row r="426" spans="1:10" ht="12.75" customHeight="1" x14ac:dyDescent="0.3">
      <c r="A426" s="56" t="s">
        <v>739</v>
      </c>
      <c r="B426" s="56">
        <v>17</v>
      </c>
      <c r="C426" s="56" t="s">
        <v>737</v>
      </c>
      <c r="D426" s="56" t="s">
        <v>4064</v>
      </c>
      <c r="E426" s="56" t="s">
        <v>1117</v>
      </c>
      <c r="F426" s="56" t="s">
        <v>907</v>
      </c>
      <c r="G426" s="56">
        <v>44</v>
      </c>
      <c r="H426" s="56">
        <v>0</v>
      </c>
      <c r="I426" s="56" t="s">
        <v>6841</v>
      </c>
      <c r="J426" s="56" t="s">
        <v>39</v>
      </c>
    </row>
    <row r="427" spans="1:10" ht="12.75" customHeight="1" x14ac:dyDescent="0.3">
      <c r="A427" s="56" t="s">
        <v>739</v>
      </c>
      <c r="B427" s="56">
        <v>18</v>
      </c>
      <c r="C427" s="56" t="s">
        <v>737</v>
      </c>
      <c r="D427" s="56" t="s">
        <v>4065</v>
      </c>
      <c r="E427" s="56" t="s">
        <v>908</v>
      </c>
      <c r="F427" s="56" t="s">
        <v>908</v>
      </c>
      <c r="G427" s="56">
        <v>26.8</v>
      </c>
      <c r="H427" s="56">
        <v>0</v>
      </c>
      <c r="I427" s="56" t="s">
        <v>6841</v>
      </c>
      <c r="J427" s="56" t="s">
        <v>39</v>
      </c>
    </row>
    <row r="428" spans="1:10" ht="12.75" customHeight="1" x14ac:dyDescent="0.3">
      <c r="A428" s="56" t="s">
        <v>740</v>
      </c>
      <c r="B428" s="56">
        <v>1</v>
      </c>
      <c r="C428" s="56" t="s">
        <v>738</v>
      </c>
      <c r="D428" s="56" t="s">
        <v>4066</v>
      </c>
      <c r="E428" s="56" t="s">
        <v>1135</v>
      </c>
      <c r="F428" s="56" t="s">
        <v>907</v>
      </c>
      <c r="G428" s="56">
        <v>22</v>
      </c>
      <c r="H428" s="56">
        <v>0</v>
      </c>
      <c r="I428" s="56" t="s">
        <v>6841</v>
      </c>
      <c r="J428" s="56" t="s">
        <v>39</v>
      </c>
    </row>
    <row r="429" spans="1:10" ht="12.75" customHeight="1" x14ac:dyDescent="0.3">
      <c r="A429" s="56" t="s">
        <v>740</v>
      </c>
      <c r="B429" s="56">
        <v>2</v>
      </c>
      <c r="C429" s="56" t="s">
        <v>738</v>
      </c>
      <c r="D429" s="56" t="s">
        <v>4067</v>
      </c>
      <c r="E429" s="56" t="s">
        <v>1136</v>
      </c>
      <c r="F429" s="56" t="s">
        <v>907</v>
      </c>
      <c r="G429" s="56">
        <v>44.5</v>
      </c>
      <c r="H429" s="56">
        <v>0</v>
      </c>
      <c r="I429" s="56" t="s">
        <v>6841</v>
      </c>
      <c r="J429" s="56" t="s">
        <v>39</v>
      </c>
    </row>
    <row r="430" spans="1:10" ht="12.75" customHeight="1" x14ac:dyDescent="0.3">
      <c r="A430" s="56" t="s">
        <v>740</v>
      </c>
      <c r="B430" s="56">
        <v>3</v>
      </c>
      <c r="C430" s="56" t="s">
        <v>738</v>
      </c>
      <c r="D430" s="56" t="s">
        <v>4068</v>
      </c>
      <c r="E430" s="56" t="s">
        <v>1130</v>
      </c>
      <c r="F430" s="56" t="s">
        <v>907</v>
      </c>
      <c r="G430" s="56">
        <v>71.5</v>
      </c>
      <c r="H430" s="56">
        <v>32</v>
      </c>
      <c r="I430" s="56" t="s">
        <v>6841</v>
      </c>
      <c r="J430" s="56" t="s">
        <v>39</v>
      </c>
    </row>
    <row r="431" spans="1:10" ht="12.75" customHeight="1" x14ac:dyDescent="0.3">
      <c r="A431" s="56" t="s">
        <v>740</v>
      </c>
      <c r="B431" s="56">
        <v>4</v>
      </c>
      <c r="C431" s="56" t="s">
        <v>738</v>
      </c>
      <c r="D431" s="56" t="s">
        <v>4069</v>
      </c>
      <c r="E431" s="56" t="s">
        <v>1131</v>
      </c>
      <c r="F431" s="56" t="s">
        <v>907</v>
      </c>
      <c r="G431" s="56">
        <v>50</v>
      </c>
      <c r="H431" s="56">
        <v>0</v>
      </c>
      <c r="I431" s="56" t="s">
        <v>6841</v>
      </c>
      <c r="J431" s="56" t="s">
        <v>39</v>
      </c>
    </row>
    <row r="432" spans="1:10" ht="12.75" customHeight="1" x14ac:dyDescent="0.3">
      <c r="A432" s="56" t="s">
        <v>740</v>
      </c>
      <c r="B432" s="56">
        <v>5</v>
      </c>
      <c r="C432" s="56" t="s">
        <v>738</v>
      </c>
      <c r="D432" s="56" t="s">
        <v>4070</v>
      </c>
      <c r="E432" s="56" t="s">
        <v>1137</v>
      </c>
      <c r="F432" s="56" t="s">
        <v>907</v>
      </c>
      <c r="G432" s="56">
        <v>48.5</v>
      </c>
      <c r="H432" s="56">
        <v>0</v>
      </c>
      <c r="I432" s="56" t="s">
        <v>6841</v>
      </c>
      <c r="J432" s="56" t="s">
        <v>39</v>
      </c>
    </row>
    <row r="433" spans="1:10" ht="12.75" customHeight="1" x14ac:dyDescent="0.3">
      <c r="A433" s="56" t="s">
        <v>740</v>
      </c>
      <c r="B433" s="56">
        <v>6</v>
      </c>
      <c r="C433" s="56" t="s">
        <v>738</v>
      </c>
      <c r="D433" s="56" t="s">
        <v>4071</v>
      </c>
      <c r="E433" s="56" t="s">
        <v>1138</v>
      </c>
      <c r="F433" s="56" t="s">
        <v>907</v>
      </c>
      <c r="G433" s="56">
        <v>40</v>
      </c>
      <c r="H433" s="56">
        <v>0</v>
      </c>
      <c r="I433" s="56" t="s">
        <v>6841</v>
      </c>
      <c r="J433" s="56" t="s">
        <v>39</v>
      </c>
    </row>
    <row r="434" spans="1:10" ht="12.75" customHeight="1" x14ac:dyDescent="0.3">
      <c r="A434" s="56" t="s">
        <v>740</v>
      </c>
      <c r="B434" s="56">
        <v>7</v>
      </c>
      <c r="C434" s="56" t="s">
        <v>738</v>
      </c>
      <c r="D434" s="56" t="s">
        <v>4072</v>
      </c>
      <c r="E434" s="56" t="s">
        <v>1139</v>
      </c>
      <c r="F434" s="56" t="s">
        <v>907</v>
      </c>
      <c r="G434" s="56">
        <v>33.5</v>
      </c>
      <c r="H434" s="56">
        <v>0</v>
      </c>
      <c r="I434" s="56" t="s">
        <v>6841</v>
      </c>
      <c r="J434" s="56" t="s">
        <v>39</v>
      </c>
    </row>
    <row r="435" spans="1:10" ht="12.75" customHeight="1" x14ac:dyDescent="0.3">
      <c r="A435" s="56" t="s">
        <v>740</v>
      </c>
      <c r="B435" s="56">
        <v>8</v>
      </c>
      <c r="C435" s="56" t="s">
        <v>738</v>
      </c>
      <c r="D435" s="56" t="s">
        <v>4073</v>
      </c>
      <c r="E435" s="56" t="s">
        <v>1140</v>
      </c>
      <c r="F435" s="56" t="s">
        <v>907</v>
      </c>
      <c r="G435" s="56">
        <v>14</v>
      </c>
      <c r="H435" s="56">
        <v>0</v>
      </c>
      <c r="I435" s="56" t="s">
        <v>810</v>
      </c>
      <c r="J435" s="56" t="s">
        <v>39</v>
      </c>
    </row>
    <row r="436" spans="1:10" ht="12.75" customHeight="1" x14ac:dyDescent="0.3">
      <c r="A436" s="56" t="s">
        <v>740</v>
      </c>
      <c r="B436" s="56">
        <v>9</v>
      </c>
      <c r="C436" s="56" t="s">
        <v>738</v>
      </c>
      <c r="D436" s="56" t="s">
        <v>4074</v>
      </c>
      <c r="E436" s="56" t="s">
        <v>1141</v>
      </c>
      <c r="F436" s="56" t="s">
        <v>907</v>
      </c>
      <c r="G436" s="56">
        <v>25.5</v>
      </c>
      <c r="H436" s="56">
        <v>0</v>
      </c>
      <c r="I436" s="56" t="s">
        <v>6841</v>
      </c>
      <c r="J436" s="56" t="s">
        <v>39</v>
      </c>
    </row>
    <row r="437" spans="1:10" ht="12.75" customHeight="1" x14ac:dyDescent="0.3">
      <c r="A437" s="56" t="s">
        <v>740</v>
      </c>
      <c r="B437" s="56">
        <v>10</v>
      </c>
      <c r="C437" s="56" t="s">
        <v>738</v>
      </c>
      <c r="D437" s="56" t="s">
        <v>4075</v>
      </c>
      <c r="E437" s="56" t="s">
        <v>1142</v>
      </c>
      <c r="F437" s="56" t="s">
        <v>907</v>
      </c>
      <c r="G437" s="56">
        <v>33.5</v>
      </c>
      <c r="H437" s="56">
        <v>0</v>
      </c>
      <c r="I437" s="56" t="s">
        <v>6841</v>
      </c>
      <c r="J437" s="56" t="s">
        <v>39</v>
      </c>
    </row>
    <row r="438" spans="1:10" ht="12.75" customHeight="1" x14ac:dyDescent="0.3">
      <c r="A438" s="56" t="s">
        <v>740</v>
      </c>
      <c r="B438" s="56">
        <v>11</v>
      </c>
      <c r="C438" s="56" t="s">
        <v>738</v>
      </c>
      <c r="D438" s="56" t="s">
        <v>4076</v>
      </c>
      <c r="E438" s="56" t="s">
        <v>1143</v>
      </c>
      <c r="F438" s="56" t="s">
        <v>907</v>
      </c>
      <c r="G438" s="56">
        <v>27.5</v>
      </c>
      <c r="H438" s="56">
        <v>0</v>
      </c>
      <c r="I438" s="56" t="s">
        <v>6841</v>
      </c>
      <c r="J438" s="56" t="s">
        <v>39</v>
      </c>
    </row>
    <row r="439" spans="1:10" ht="12.75" customHeight="1" x14ac:dyDescent="0.3">
      <c r="A439" s="56" t="s">
        <v>740</v>
      </c>
      <c r="B439" s="56">
        <v>12</v>
      </c>
      <c r="C439" s="56" t="s">
        <v>738</v>
      </c>
      <c r="D439" s="56" t="s">
        <v>4077</v>
      </c>
      <c r="E439" s="56" t="s">
        <v>1150</v>
      </c>
      <c r="F439" s="56" t="s">
        <v>907</v>
      </c>
      <c r="G439" s="56">
        <v>11</v>
      </c>
      <c r="H439" s="56">
        <v>0</v>
      </c>
      <c r="I439" s="56" t="s">
        <v>6841</v>
      </c>
      <c r="J439" s="56" t="s">
        <v>39</v>
      </c>
    </row>
    <row r="440" spans="1:10" ht="12.75" customHeight="1" x14ac:dyDescent="0.3">
      <c r="A440" s="56" t="s">
        <v>740</v>
      </c>
      <c r="B440" s="56">
        <v>13</v>
      </c>
      <c r="C440" s="56" t="s">
        <v>738</v>
      </c>
      <c r="D440" s="56" t="s">
        <v>4078</v>
      </c>
      <c r="E440" s="56" t="s">
        <v>1133</v>
      </c>
      <c r="F440" s="56" t="s">
        <v>907</v>
      </c>
      <c r="G440" s="56">
        <v>47.5</v>
      </c>
      <c r="H440" s="56">
        <v>0</v>
      </c>
      <c r="I440" s="56" t="s">
        <v>6841</v>
      </c>
      <c r="J440" s="56" t="s">
        <v>39</v>
      </c>
    </row>
    <row r="441" spans="1:10" ht="12.75" customHeight="1" x14ac:dyDescent="0.3">
      <c r="A441" s="56" t="s">
        <v>740</v>
      </c>
      <c r="B441" s="56">
        <v>14</v>
      </c>
      <c r="C441" s="56" t="s">
        <v>738</v>
      </c>
      <c r="D441" s="56" t="s">
        <v>4079</v>
      </c>
      <c r="E441" s="56" t="s">
        <v>1132</v>
      </c>
      <c r="F441" s="56" t="s">
        <v>907</v>
      </c>
      <c r="G441" s="56">
        <v>48</v>
      </c>
      <c r="H441" s="56">
        <v>0</v>
      </c>
      <c r="I441" s="56" t="s">
        <v>6841</v>
      </c>
      <c r="J441" s="56" t="s">
        <v>39</v>
      </c>
    </row>
    <row r="442" spans="1:10" ht="12.75" customHeight="1" x14ac:dyDescent="0.3">
      <c r="A442" s="56" t="s">
        <v>740</v>
      </c>
      <c r="B442" s="56">
        <v>15</v>
      </c>
      <c r="C442" s="56" t="s">
        <v>738</v>
      </c>
      <c r="D442" s="56" t="s">
        <v>4080</v>
      </c>
      <c r="E442" s="56" t="s">
        <v>1144</v>
      </c>
      <c r="F442" s="56" t="s">
        <v>907</v>
      </c>
      <c r="G442" s="56">
        <v>33.5</v>
      </c>
      <c r="H442" s="56">
        <v>0</v>
      </c>
      <c r="I442" s="56" t="s">
        <v>6841</v>
      </c>
      <c r="J442" s="56" t="s">
        <v>39</v>
      </c>
    </row>
    <row r="443" spans="1:10" ht="12.75" customHeight="1" x14ac:dyDescent="0.3">
      <c r="A443" s="56" t="s">
        <v>740</v>
      </c>
      <c r="B443" s="56">
        <v>16</v>
      </c>
      <c r="C443" s="56" t="s">
        <v>738</v>
      </c>
      <c r="D443" s="56" t="s">
        <v>4081</v>
      </c>
      <c r="E443" s="56" t="s">
        <v>1151</v>
      </c>
      <c r="F443" s="56" t="s">
        <v>907</v>
      </c>
      <c r="G443" s="56">
        <v>11</v>
      </c>
      <c r="H443" s="56">
        <v>0</v>
      </c>
      <c r="I443" s="56" t="s">
        <v>6841</v>
      </c>
      <c r="J443" s="56" t="s">
        <v>39</v>
      </c>
    </row>
    <row r="444" spans="1:10" ht="12.75" customHeight="1" x14ac:dyDescent="0.3">
      <c r="A444" s="56" t="s">
        <v>740</v>
      </c>
      <c r="B444" s="56">
        <v>17</v>
      </c>
      <c r="C444" s="56" t="s">
        <v>738</v>
      </c>
      <c r="D444" s="56" t="s">
        <v>4082</v>
      </c>
      <c r="E444" s="56" t="s">
        <v>1148</v>
      </c>
      <c r="F444" s="56" t="s">
        <v>907</v>
      </c>
      <c r="G444" s="56">
        <v>10.5</v>
      </c>
      <c r="H444" s="56">
        <v>0</v>
      </c>
      <c r="I444" s="56" t="s">
        <v>6841</v>
      </c>
      <c r="J444" s="56" t="s">
        <v>39</v>
      </c>
    </row>
    <row r="445" spans="1:10" ht="12.75" customHeight="1" x14ac:dyDescent="0.3">
      <c r="A445" s="56" t="s">
        <v>740</v>
      </c>
      <c r="B445" s="56">
        <v>18</v>
      </c>
      <c r="C445" s="56" t="s">
        <v>738</v>
      </c>
      <c r="D445" s="56" t="s">
        <v>4083</v>
      </c>
      <c r="E445" s="56" t="s">
        <v>1149</v>
      </c>
      <c r="F445" s="56" t="s">
        <v>907</v>
      </c>
      <c r="G445" s="56">
        <v>15</v>
      </c>
      <c r="H445" s="56">
        <v>0</v>
      </c>
      <c r="I445" s="56" t="s">
        <v>6841</v>
      </c>
      <c r="J445" s="56" t="s">
        <v>39</v>
      </c>
    </row>
    <row r="446" spans="1:10" ht="12.75" customHeight="1" x14ac:dyDescent="0.3">
      <c r="A446" s="56" t="s">
        <v>740</v>
      </c>
      <c r="B446" s="56">
        <v>19</v>
      </c>
      <c r="C446" s="56" t="s">
        <v>738</v>
      </c>
      <c r="D446" s="56" t="s">
        <v>4084</v>
      </c>
      <c r="E446" s="56" t="s">
        <v>1145</v>
      </c>
      <c r="F446" s="56" t="s">
        <v>907</v>
      </c>
      <c r="G446" s="56">
        <v>40</v>
      </c>
      <c r="H446" s="56">
        <v>0</v>
      </c>
      <c r="I446" s="56" t="s">
        <v>6841</v>
      </c>
      <c r="J446" s="56" t="s">
        <v>39</v>
      </c>
    </row>
    <row r="447" spans="1:10" ht="12.75" customHeight="1" x14ac:dyDescent="0.3">
      <c r="A447" s="56" t="s">
        <v>740</v>
      </c>
      <c r="B447" s="56">
        <v>20</v>
      </c>
      <c r="C447" s="56" t="s">
        <v>738</v>
      </c>
      <c r="D447" s="56" t="s">
        <v>4085</v>
      </c>
      <c r="E447" s="56" t="s">
        <v>1146</v>
      </c>
      <c r="F447" s="56" t="s">
        <v>907</v>
      </c>
      <c r="G447" s="56">
        <v>33.5</v>
      </c>
      <c r="H447" s="56">
        <v>0</v>
      </c>
      <c r="I447" s="56" t="s">
        <v>6841</v>
      </c>
      <c r="J447" s="56" t="s">
        <v>39</v>
      </c>
    </row>
    <row r="448" spans="1:10" ht="12.75" customHeight="1" x14ac:dyDescent="0.3">
      <c r="A448" s="56" t="s">
        <v>740</v>
      </c>
      <c r="B448" s="56">
        <v>21</v>
      </c>
      <c r="C448" s="56" t="s">
        <v>738</v>
      </c>
      <c r="D448" s="56" t="s">
        <v>4086</v>
      </c>
      <c r="E448" s="56" t="s">
        <v>1147</v>
      </c>
      <c r="F448" s="56" t="s">
        <v>907</v>
      </c>
      <c r="G448" s="56">
        <v>30</v>
      </c>
      <c r="H448" s="56">
        <v>0</v>
      </c>
      <c r="I448" s="56" t="s">
        <v>6841</v>
      </c>
      <c r="J448" s="56" t="s">
        <v>39</v>
      </c>
    </row>
    <row r="449" spans="1:10" ht="12.75" customHeight="1" x14ac:dyDescent="0.3">
      <c r="A449" s="56" t="s">
        <v>740</v>
      </c>
      <c r="B449" s="56">
        <v>22</v>
      </c>
      <c r="C449" s="56" t="s">
        <v>738</v>
      </c>
      <c r="D449" s="56" t="s">
        <v>4087</v>
      </c>
      <c r="E449" s="56" t="s">
        <v>1134</v>
      </c>
      <c r="F449" s="56" t="s">
        <v>907</v>
      </c>
      <c r="G449" s="56">
        <v>45</v>
      </c>
      <c r="H449" s="56">
        <v>0</v>
      </c>
      <c r="I449" s="56" t="s">
        <v>6841</v>
      </c>
      <c r="J449" s="56" t="s">
        <v>39</v>
      </c>
    </row>
    <row r="450" spans="1:10" ht="12.75" customHeight="1" x14ac:dyDescent="0.3">
      <c r="A450" s="56" t="s">
        <v>740</v>
      </c>
      <c r="B450" s="56">
        <v>23</v>
      </c>
      <c r="C450" s="56" t="s">
        <v>738</v>
      </c>
      <c r="D450" s="56" t="s">
        <v>4088</v>
      </c>
      <c r="E450" s="56" t="s">
        <v>2475</v>
      </c>
      <c r="F450" s="56" t="s">
        <v>908</v>
      </c>
      <c r="G450" s="56">
        <v>20</v>
      </c>
      <c r="H450" s="56">
        <v>0</v>
      </c>
      <c r="I450" s="56" t="s">
        <v>6841</v>
      </c>
      <c r="J450" s="56" t="s">
        <v>39</v>
      </c>
    </row>
    <row r="451" spans="1:10" ht="12.75" customHeight="1" x14ac:dyDescent="0.3">
      <c r="A451" s="56" t="s">
        <v>685</v>
      </c>
      <c r="B451" s="56">
        <v>1</v>
      </c>
      <c r="C451" s="56" t="s">
        <v>510</v>
      </c>
      <c r="D451" s="56" t="s">
        <v>4089</v>
      </c>
      <c r="E451" s="56" t="s">
        <v>2121</v>
      </c>
      <c r="F451" s="56" t="s">
        <v>907</v>
      </c>
      <c r="G451" s="56">
        <v>47</v>
      </c>
      <c r="H451" s="56">
        <v>0</v>
      </c>
      <c r="I451" s="56" t="s">
        <v>6841</v>
      </c>
      <c r="J451" s="56" t="s">
        <v>39</v>
      </c>
    </row>
    <row r="452" spans="1:10" ht="12.75" customHeight="1" x14ac:dyDescent="0.3">
      <c r="A452" s="56" t="s">
        <v>685</v>
      </c>
      <c r="B452" s="56">
        <v>2</v>
      </c>
      <c r="C452" s="56" t="s">
        <v>510</v>
      </c>
      <c r="D452" s="56" t="s">
        <v>4090</v>
      </c>
      <c r="E452" s="56" t="s">
        <v>3589</v>
      </c>
      <c r="F452" s="56" t="s">
        <v>907</v>
      </c>
      <c r="G452" s="56">
        <v>51</v>
      </c>
      <c r="H452" s="56">
        <v>0</v>
      </c>
      <c r="I452" s="56" t="s">
        <v>6841</v>
      </c>
      <c r="J452" s="56" t="s">
        <v>39</v>
      </c>
    </row>
    <row r="453" spans="1:10" ht="12.75" customHeight="1" x14ac:dyDescent="0.3">
      <c r="A453" s="56" t="s">
        <v>685</v>
      </c>
      <c r="B453" s="56">
        <v>3</v>
      </c>
      <c r="C453" s="56" t="s">
        <v>510</v>
      </c>
      <c r="D453" s="56" t="s">
        <v>4091</v>
      </c>
      <c r="E453" s="56" t="s">
        <v>1928</v>
      </c>
      <c r="F453" s="56" t="s">
        <v>907</v>
      </c>
      <c r="G453" s="56">
        <v>37.5</v>
      </c>
      <c r="H453" s="56">
        <v>0</v>
      </c>
      <c r="I453" s="56" t="s">
        <v>6841</v>
      </c>
      <c r="J453" s="56" t="s">
        <v>40</v>
      </c>
    </row>
    <row r="454" spans="1:10" ht="12.75" customHeight="1" x14ac:dyDescent="0.3">
      <c r="A454" s="56" t="s">
        <v>685</v>
      </c>
      <c r="B454" s="56">
        <v>4</v>
      </c>
      <c r="C454" s="56" t="s">
        <v>510</v>
      </c>
      <c r="D454" s="56" t="s">
        <v>4092</v>
      </c>
      <c r="E454" s="56" t="s">
        <v>1927</v>
      </c>
      <c r="F454" s="56" t="s">
        <v>907</v>
      </c>
      <c r="G454" s="56">
        <v>45</v>
      </c>
      <c r="H454" s="56">
        <v>0</v>
      </c>
      <c r="I454" s="56" t="s">
        <v>6841</v>
      </c>
      <c r="J454" s="56" t="s">
        <v>40</v>
      </c>
    </row>
    <row r="455" spans="1:10" ht="12.75" customHeight="1" x14ac:dyDescent="0.3">
      <c r="A455" s="56" t="s">
        <v>685</v>
      </c>
      <c r="B455" s="56">
        <v>5</v>
      </c>
      <c r="C455" s="56" t="s">
        <v>510</v>
      </c>
      <c r="D455" s="56" t="s">
        <v>4093</v>
      </c>
      <c r="E455" s="56" t="s">
        <v>1929</v>
      </c>
      <c r="F455" s="56" t="s">
        <v>907</v>
      </c>
      <c r="G455" s="56">
        <v>43.5</v>
      </c>
      <c r="H455" s="56">
        <v>0</v>
      </c>
      <c r="I455" s="56" t="s">
        <v>6841</v>
      </c>
      <c r="J455" s="56" t="s">
        <v>39</v>
      </c>
    </row>
    <row r="456" spans="1:10" ht="12.75" customHeight="1" x14ac:dyDescent="0.3">
      <c r="A456" s="56" t="s">
        <v>685</v>
      </c>
      <c r="B456" s="56">
        <v>6</v>
      </c>
      <c r="C456" s="56" t="s">
        <v>510</v>
      </c>
      <c r="D456" s="56" t="s">
        <v>4094</v>
      </c>
      <c r="E456" s="56" t="s">
        <v>2218</v>
      </c>
      <c r="F456" s="56" t="s">
        <v>907</v>
      </c>
      <c r="G456" s="56">
        <v>20</v>
      </c>
      <c r="H456" s="56">
        <v>0</v>
      </c>
      <c r="I456" s="56" t="s">
        <v>810</v>
      </c>
      <c r="J456" s="56" t="s">
        <v>40</v>
      </c>
    </row>
    <row r="457" spans="1:10" ht="12.75" customHeight="1" x14ac:dyDescent="0.3">
      <c r="A457" s="56" t="s">
        <v>61</v>
      </c>
      <c r="B457" s="56">
        <v>1</v>
      </c>
      <c r="C457" s="56" t="s">
        <v>252</v>
      </c>
      <c r="D457" s="56" t="s">
        <v>4095</v>
      </c>
      <c r="E457" s="56" t="s">
        <v>7166</v>
      </c>
      <c r="F457" s="56" t="s">
        <v>907</v>
      </c>
      <c r="G457" s="56">
        <v>47</v>
      </c>
      <c r="H457" s="56">
        <v>0</v>
      </c>
      <c r="I457" s="56" t="s">
        <v>6841</v>
      </c>
      <c r="J457" s="56" t="s">
        <v>39</v>
      </c>
    </row>
    <row r="458" spans="1:10" ht="12.75" customHeight="1" x14ac:dyDescent="0.3">
      <c r="A458" s="56" t="s">
        <v>61</v>
      </c>
      <c r="B458" s="56">
        <v>2</v>
      </c>
      <c r="C458" s="56" t="s">
        <v>252</v>
      </c>
      <c r="D458" s="56" t="s">
        <v>4096</v>
      </c>
      <c r="E458" s="56" t="s">
        <v>7167</v>
      </c>
      <c r="F458" s="56" t="s">
        <v>907</v>
      </c>
      <c r="G458" s="56">
        <v>30</v>
      </c>
      <c r="H458" s="56">
        <v>0</v>
      </c>
      <c r="I458" s="56" t="s">
        <v>6841</v>
      </c>
      <c r="J458" s="56" t="s">
        <v>39</v>
      </c>
    </row>
    <row r="459" spans="1:10" ht="12.75" customHeight="1" x14ac:dyDescent="0.3">
      <c r="A459" s="56" t="s">
        <v>61</v>
      </c>
      <c r="B459" s="56">
        <v>3</v>
      </c>
      <c r="C459" s="56" t="s">
        <v>252</v>
      </c>
      <c r="D459" s="56" t="s">
        <v>4097</v>
      </c>
      <c r="E459" s="56" t="s">
        <v>7168</v>
      </c>
      <c r="F459" s="56" t="s">
        <v>907</v>
      </c>
      <c r="G459" s="56">
        <v>19.75</v>
      </c>
      <c r="H459" s="56">
        <v>0</v>
      </c>
      <c r="I459" s="56" t="s">
        <v>6841</v>
      </c>
      <c r="J459" s="56" t="s">
        <v>39</v>
      </c>
    </row>
    <row r="460" spans="1:10" ht="12.75" customHeight="1" x14ac:dyDescent="0.3">
      <c r="A460" s="56" t="s">
        <v>61</v>
      </c>
      <c r="B460" s="56">
        <v>4</v>
      </c>
      <c r="C460" s="56" t="s">
        <v>252</v>
      </c>
      <c r="D460" s="56" t="s">
        <v>4098</v>
      </c>
      <c r="E460" s="56" t="s">
        <v>7169</v>
      </c>
      <c r="F460" s="56" t="s">
        <v>907</v>
      </c>
      <c r="G460" s="56">
        <v>31.5</v>
      </c>
      <c r="H460" s="56">
        <v>0</v>
      </c>
      <c r="I460" s="56" t="s">
        <v>6841</v>
      </c>
      <c r="J460" s="56" t="s">
        <v>39</v>
      </c>
    </row>
    <row r="461" spans="1:10" ht="12.75" customHeight="1" x14ac:dyDescent="0.3">
      <c r="A461" s="56" t="s">
        <v>61</v>
      </c>
      <c r="B461" s="56">
        <v>5</v>
      </c>
      <c r="C461" s="56" t="s">
        <v>252</v>
      </c>
      <c r="D461" s="56" t="s">
        <v>4099</v>
      </c>
      <c r="E461" s="56" t="s">
        <v>7170</v>
      </c>
      <c r="F461" s="56" t="s">
        <v>907</v>
      </c>
      <c r="G461" s="56">
        <v>28.5</v>
      </c>
      <c r="H461" s="56">
        <v>0</v>
      </c>
      <c r="I461" s="56" t="s">
        <v>6841</v>
      </c>
      <c r="J461" s="56" t="s">
        <v>39</v>
      </c>
    </row>
    <row r="462" spans="1:10" ht="12.75" customHeight="1" x14ac:dyDescent="0.3">
      <c r="A462" s="56" t="s">
        <v>519</v>
      </c>
      <c r="B462" s="56">
        <v>1</v>
      </c>
      <c r="C462" s="56" t="s">
        <v>520</v>
      </c>
      <c r="D462" s="56" t="s">
        <v>4100</v>
      </c>
      <c r="E462" s="56" t="s">
        <v>1154</v>
      </c>
      <c r="F462" s="56" t="s">
        <v>907</v>
      </c>
      <c r="G462" s="56">
        <v>34.5</v>
      </c>
      <c r="H462" s="56">
        <v>0</v>
      </c>
      <c r="I462" s="56" t="s">
        <v>6841</v>
      </c>
      <c r="J462" s="56" t="s">
        <v>39</v>
      </c>
    </row>
    <row r="463" spans="1:10" ht="12.75" customHeight="1" x14ac:dyDescent="0.3">
      <c r="A463" s="56" t="s">
        <v>519</v>
      </c>
      <c r="B463" s="56">
        <v>2</v>
      </c>
      <c r="C463" s="56" t="s">
        <v>520</v>
      </c>
      <c r="D463" s="56" t="s">
        <v>4101</v>
      </c>
      <c r="E463" s="56" t="s">
        <v>1153</v>
      </c>
      <c r="F463" s="56" t="s">
        <v>907</v>
      </c>
      <c r="G463" s="56">
        <v>10</v>
      </c>
      <c r="H463" s="56">
        <v>0</v>
      </c>
      <c r="I463" s="56" t="s">
        <v>6841</v>
      </c>
      <c r="J463" s="56" t="s">
        <v>39</v>
      </c>
    </row>
    <row r="464" spans="1:10" ht="12.75" customHeight="1" x14ac:dyDescent="0.3">
      <c r="A464" s="56" t="s">
        <v>519</v>
      </c>
      <c r="B464" s="56">
        <v>3</v>
      </c>
      <c r="C464" s="56" t="s">
        <v>520</v>
      </c>
      <c r="D464" s="56" t="s">
        <v>4102</v>
      </c>
      <c r="E464" s="56" t="s">
        <v>1156</v>
      </c>
      <c r="F464" s="56" t="s">
        <v>907</v>
      </c>
      <c r="G464" s="56">
        <v>48.5</v>
      </c>
      <c r="H464" s="56">
        <v>0</v>
      </c>
      <c r="I464" s="56" t="s">
        <v>6841</v>
      </c>
      <c r="J464" s="56" t="s">
        <v>39</v>
      </c>
    </row>
    <row r="465" spans="1:10" ht="12.75" customHeight="1" x14ac:dyDescent="0.3">
      <c r="A465" s="56" t="s">
        <v>519</v>
      </c>
      <c r="B465" s="56">
        <v>4</v>
      </c>
      <c r="C465" s="56" t="s">
        <v>520</v>
      </c>
      <c r="D465" s="56" t="s">
        <v>4103</v>
      </c>
      <c r="E465" s="56" t="s">
        <v>520</v>
      </c>
      <c r="F465" s="56" t="s">
        <v>907</v>
      </c>
      <c r="G465" s="56">
        <v>33</v>
      </c>
      <c r="H465" s="56">
        <v>0</v>
      </c>
      <c r="I465" s="56" t="s">
        <v>6841</v>
      </c>
      <c r="J465" s="56" t="s">
        <v>39</v>
      </c>
    </row>
    <row r="466" spans="1:10" ht="12.75" customHeight="1" x14ac:dyDescent="0.3">
      <c r="A466" s="56" t="s">
        <v>519</v>
      </c>
      <c r="B466" s="56">
        <v>5</v>
      </c>
      <c r="C466" s="56" t="s">
        <v>520</v>
      </c>
      <c r="D466" s="56" t="s">
        <v>4104</v>
      </c>
      <c r="E466" s="56" t="s">
        <v>1930</v>
      </c>
      <c r="F466" s="56" t="s">
        <v>907</v>
      </c>
      <c r="G466" s="56">
        <v>13</v>
      </c>
      <c r="H466" s="56">
        <v>0</v>
      </c>
      <c r="I466" s="56" t="s">
        <v>6841</v>
      </c>
      <c r="J466" s="56" t="s">
        <v>39</v>
      </c>
    </row>
    <row r="467" spans="1:10" ht="12.75" customHeight="1" x14ac:dyDescent="0.3">
      <c r="A467" s="56" t="s">
        <v>519</v>
      </c>
      <c r="B467" s="56">
        <v>6</v>
      </c>
      <c r="C467" s="56" t="s">
        <v>520</v>
      </c>
      <c r="D467" s="56" t="s">
        <v>4105</v>
      </c>
      <c r="E467" s="56" t="s">
        <v>1157</v>
      </c>
      <c r="F467" s="56" t="s">
        <v>907</v>
      </c>
      <c r="G467" s="56">
        <v>48.5</v>
      </c>
      <c r="H467" s="56">
        <v>0</v>
      </c>
      <c r="I467" s="56" t="s">
        <v>6841</v>
      </c>
      <c r="J467" s="56" t="s">
        <v>39</v>
      </c>
    </row>
    <row r="468" spans="1:10" ht="12.75" customHeight="1" x14ac:dyDescent="0.3">
      <c r="A468" s="56" t="s">
        <v>519</v>
      </c>
      <c r="B468" s="56">
        <v>7</v>
      </c>
      <c r="C468" s="56" t="s">
        <v>520</v>
      </c>
      <c r="D468" s="56" t="s">
        <v>4106</v>
      </c>
      <c r="E468" s="56" t="s">
        <v>1159</v>
      </c>
      <c r="F468" s="56" t="s">
        <v>907</v>
      </c>
      <c r="G468" s="56">
        <v>15</v>
      </c>
      <c r="H468" s="56">
        <v>0</v>
      </c>
      <c r="I468" s="56" t="s">
        <v>6841</v>
      </c>
      <c r="J468" s="56" t="s">
        <v>39</v>
      </c>
    </row>
    <row r="469" spans="1:10" ht="12.75" customHeight="1" x14ac:dyDescent="0.3">
      <c r="A469" s="56" t="s">
        <v>519</v>
      </c>
      <c r="B469" s="56">
        <v>8</v>
      </c>
      <c r="C469" s="56" t="s">
        <v>520</v>
      </c>
      <c r="D469" s="56" t="s">
        <v>4107</v>
      </c>
      <c r="E469" s="56" t="s">
        <v>1155</v>
      </c>
      <c r="F469" s="56" t="s">
        <v>907</v>
      </c>
      <c r="G469" s="56">
        <v>33</v>
      </c>
      <c r="H469" s="56">
        <v>0</v>
      </c>
      <c r="I469" s="56" t="s">
        <v>6841</v>
      </c>
      <c r="J469" s="56" t="s">
        <v>39</v>
      </c>
    </row>
    <row r="470" spans="1:10" ht="12.75" customHeight="1" x14ac:dyDescent="0.3">
      <c r="A470" s="56" t="s">
        <v>519</v>
      </c>
      <c r="B470" s="56">
        <v>9</v>
      </c>
      <c r="C470" s="56" t="s">
        <v>520</v>
      </c>
      <c r="D470" s="56" t="s">
        <v>4108</v>
      </c>
      <c r="E470" s="56" t="s">
        <v>1160</v>
      </c>
      <c r="F470" s="56" t="s">
        <v>907</v>
      </c>
      <c r="G470" s="56">
        <v>15</v>
      </c>
      <c r="H470" s="56">
        <v>0</v>
      </c>
      <c r="I470" s="56" t="s">
        <v>6841</v>
      </c>
      <c r="J470" s="56" t="s">
        <v>39</v>
      </c>
    </row>
    <row r="471" spans="1:10" ht="12.75" customHeight="1" x14ac:dyDescent="0.3">
      <c r="A471" s="56" t="s">
        <v>519</v>
      </c>
      <c r="B471" s="56">
        <v>10</v>
      </c>
      <c r="C471" s="56" t="s">
        <v>520</v>
      </c>
      <c r="D471" s="56" t="s">
        <v>4109</v>
      </c>
      <c r="E471" s="56" t="s">
        <v>1158</v>
      </c>
      <c r="F471" s="56" t="s">
        <v>907</v>
      </c>
      <c r="G471" s="56">
        <v>15</v>
      </c>
      <c r="H471" s="56">
        <v>0</v>
      </c>
      <c r="I471" s="56" t="s">
        <v>6841</v>
      </c>
      <c r="J471" s="56" t="s">
        <v>39</v>
      </c>
    </row>
    <row r="472" spans="1:10" ht="12.75" customHeight="1" x14ac:dyDescent="0.3">
      <c r="A472" s="56" t="s">
        <v>519</v>
      </c>
      <c r="B472" s="56">
        <v>11</v>
      </c>
      <c r="C472" s="56" t="s">
        <v>520</v>
      </c>
      <c r="D472" s="56" t="s">
        <v>4110</v>
      </c>
      <c r="E472" s="56" t="s">
        <v>1931</v>
      </c>
      <c r="F472" s="56" t="s">
        <v>908</v>
      </c>
      <c r="G472" s="56">
        <v>18</v>
      </c>
      <c r="H472" s="56">
        <v>0</v>
      </c>
      <c r="I472" s="56" t="s">
        <v>6841</v>
      </c>
      <c r="J472" s="56" t="s">
        <v>39</v>
      </c>
    </row>
    <row r="473" spans="1:10" ht="12.75" customHeight="1" x14ac:dyDescent="0.3">
      <c r="A473" s="56" t="s">
        <v>519</v>
      </c>
      <c r="B473" s="56">
        <v>12</v>
      </c>
      <c r="C473" s="56" t="s">
        <v>520</v>
      </c>
      <c r="D473" s="56" t="s">
        <v>4111</v>
      </c>
      <c r="E473" s="56" t="s">
        <v>908</v>
      </c>
      <c r="F473" s="56" t="s">
        <v>908</v>
      </c>
      <c r="G473" s="56">
        <v>18.5</v>
      </c>
      <c r="H473" s="56">
        <v>0</v>
      </c>
      <c r="I473" s="56" t="s">
        <v>6841</v>
      </c>
      <c r="J473" s="56" t="s">
        <v>39</v>
      </c>
    </row>
    <row r="474" spans="1:10" ht="12.75" customHeight="1" x14ac:dyDescent="0.3">
      <c r="A474" s="56" t="s">
        <v>340</v>
      </c>
      <c r="B474" s="56">
        <v>1</v>
      </c>
      <c r="C474" s="56" t="s">
        <v>341</v>
      </c>
      <c r="D474" s="56" t="s">
        <v>4112</v>
      </c>
      <c r="E474" s="56" t="s">
        <v>4113</v>
      </c>
      <c r="F474" s="56" t="s">
        <v>907</v>
      </c>
      <c r="G474" s="56">
        <v>26</v>
      </c>
      <c r="H474" s="56">
        <v>0</v>
      </c>
      <c r="I474" s="56" t="s">
        <v>6841</v>
      </c>
      <c r="J474" s="56" t="s">
        <v>39</v>
      </c>
    </row>
    <row r="475" spans="1:10" ht="12.75" customHeight="1" x14ac:dyDescent="0.3">
      <c r="A475" s="56" t="s">
        <v>340</v>
      </c>
      <c r="B475" s="56">
        <v>2</v>
      </c>
      <c r="C475" s="56" t="s">
        <v>341</v>
      </c>
      <c r="D475" s="56" t="s">
        <v>4114</v>
      </c>
      <c r="E475" s="56" t="s">
        <v>4115</v>
      </c>
      <c r="F475" s="56" t="s">
        <v>907</v>
      </c>
      <c r="G475" s="56">
        <v>26</v>
      </c>
      <c r="H475" s="56">
        <v>0</v>
      </c>
      <c r="I475" s="56" t="s">
        <v>6841</v>
      </c>
      <c r="J475" s="56" t="s">
        <v>39</v>
      </c>
    </row>
    <row r="476" spans="1:10" ht="12.75" customHeight="1" x14ac:dyDescent="0.3">
      <c r="A476" s="56" t="s">
        <v>340</v>
      </c>
      <c r="B476" s="56">
        <v>3</v>
      </c>
      <c r="C476" s="56" t="s">
        <v>341</v>
      </c>
      <c r="D476" s="56" t="s">
        <v>4116</v>
      </c>
      <c r="E476" s="56" t="s">
        <v>4117</v>
      </c>
      <c r="F476" s="56" t="s">
        <v>907</v>
      </c>
      <c r="G476" s="56">
        <v>51</v>
      </c>
      <c r="H476" s="56">
        <v>0</v>
      </c>
      <c r="I476" s="56" t="s">
        <v>6841</v>
      </c>
      <c r="J476" s="56" t="s">
        <v>39</v>
      </c>
    </row>
    <row r="477" spans="1:10" ht="12.75" customHeight="1" x14ac:dyDescent="0.3">
      <c r="A477" s="56" t="s">
        <v>340</v>
      </c>
      <c r="B477" s="56">
        <v>4</v>
      </c>
      <c r="C477" s="56" t="s">
        <v>341</v>
      </c>
      <c r="D477" s="56" t="s">
        <v>4118</v>
      </c>
      <c r="E477" s="56" t="s">
        <v>4119</v>
      </c>
      <c r="F477" s="56" t="s">
        <v>907</v>
      </c>
      <c r="G477" s="56">
        <v>22</v>
      </c>
      <c r="H477" s="56">
        <v>0</v>
      </c>
      <c r="I477" s="56" t="s">
        <v>6841</v>
      </c>
      <c r="J477" s="56" t="s">
        <v>39</v>
      </c>
    </row>
    <row r="478" spans="1:10" ht="12.75" customHeight="1" x14ac:dyDescent="0.3">
      <c r="A478" s="56" t="s">
        <v>340</v>
      </c>
      <c r="B478" s="56">
        <v>5</v>
      </c>
      <c r="C478" s="56" t="s">
        <v>341</v>
      </c>
      <c r="D478" s="56" t="s">
        <v>4120</v>
      </c>
      <c r="E478" s="56" t="s">
        <v>4121</v>
      </c>
      <c r="F478" s="56" t="s">
        <v>907</v>
      </c>
      <c r="G478" s="56">
        <v>26</v>
      </c>
      <c r="H478" s="56">
        <v>0</v>
      </c>
      <c r="I478" s="56" t="s">
        <v>6841</v>
      </c>
      <c r="J478" s="56" t="s">
        <v>39</v>
      </c>
    </row>
    <row r="479" spans="1:10" ht="12.75" customHeight="1" x14ac:dyDescent="0.3">
      <c r="A479" s="56" t="s">
        <v>340</v>
      </c>
      <c r="B479" s="56">
        <v>6</v>
      </c>
      <c r="C479" s="56" t="s">
        <v>341</v>
      </c>
      <c r="D479" s="56" t="s">
        <v>4122</v>
      </c>
      <c r="E479" s="56" t="s">
        <v>2348</v>
      </c>
      <c r="F479" s="56" t="s">
        <v>907</v>
      </c>
      <c r="G479" s="56">
        <v>61.5</v>
      </c>
      <c r="H479" s="56">
        <v>0</v>
      </c>
      <c r="I479" s="56" t="s">
        <v>6841</v>
      </c>
      <c r="J479" s="56" t="s">
        <v>39</v>
      </c>
    </row>
    <row r="480" spans="1:10" ht="12.75" customHeight="1" x14ac:dyDescent="0.3">
      <c r="A480" s="56" t="s">
        <v>340</v>
      </c>
      <c r="B480" s="56">
        <v>7</v>
      </c>
      <c r="C480" s="56" t="s">
        <v>341</v>
      </c>
      <c r="D480" s="56" t="s">
        <v>4123</v>
      </c>
      <c r="E480" s="56" t="s">
        <v>4124</v>
      </c>
      <c r="F480" s="56" t="s">
        <v>907</v>
      </c>
      <c r="G480" s="56">
        <v>26</v>
      </c>
      <c r="H480" s="56">
        <v>0</v>
      </c>
      <c r="I480" s="56" t="s">
        <v>811</v>
      </c>
      <c r="J480" s="56" t="s">
        <v>40</v>
      </c>
    </row>
    <row r="481" spans="1:10" ht="12.75" customHeight="1" x14ac:dyDescent="0.3">
      <c r="A481" s="56" t="s">
        <v>340</v>
      </c>
      <c r="B481" s="56">
        <v>8</v>
      </c>
      <c r="C481" s="56" t="s">
        <v>341</v>
      </c>
      <c r="D481" s="56" t="s">
        <v>4125</v>
      </c>
      <c r="E481" s="56" t="s">
        <v>4126</v>
      </c>
      <c r="F481" s="56" t="s">
        <v>907</v>
      </c>
      <c r="G481" s="56">
        <v>43</v>
      </c>
      <c r="H481" s="56">
        <v>0</v>
      </c>
      <c r="I481" s="56" t="s">
        <v>6841</v>
      </c>
      <c r="J481" s="56" t="s">
        <v>39</v>
      </c>
    </row>
    <row r="482" spans="1:10" ht="12.75" customHeight="1" x14ac:dyDescent="0.3">
      <c r="A482" s="56" t="s">
        <v>340</v>
      </c>
      <c r="B482" s="56">
        <v>9</v>
      </c>
      <c r="C482" s="56" t="s">
        <v>341</v>
      </c>
      <c r="D482" s="56" t="s">
        <v>4127</v>
      </c>
      <c r="E482" s="56" t="s">
        <v>4128</v>
      </c>
      <c r="F482" s="56" t="s">
        <v>907</v>
      </c>
      <c r="G482" s="56">
        <v>28</v>
      </c>
      <c r="H482" s="56">
        <v>0</v>
      </c>
      <c r="I482" s="56" t="s">
        <v>6841</v>
      </c>
      <c r="J482" s="56" t="s">
        <v>39</v>
      </c>
    </row>
    <row r="483" spans="1:10" ht="12.75" customHeight="1" x14ac:dyDescent="0.3">
      <c r="A483" s="56" t="s">
        <v>340</v>
      </c>
      <c r="B483" s="56">
        <v>10</v>
      </c>
      <c r="C483" s="56" t="s">
        <v>341</v>
      </c>
      <c r="D483" s="56" t="s">
        <v>4129</v>
      </c>
      <c r="E483" s="56" t="s">
        <v>4130</v>
      </c>
      <c r="F483" s="56" t="s">
        <v>907</v>
      </c>
      <c r="G483" s="56">
        <v>27</v>
      </c>
      <c r="H483" s="56">
        <v>0</v>
      </c>
      <c r="I483" s="56" t="s">
        <v>6841</v>
      </c>
      <c r="J483" s="56" t="s">
        <v>39</v>
      </c>
    </row>
    <row r="484" spans="1:10" ht="12.75" customHeight="1" x14ac:dyDescent="0.3">
      <c r="A484" s="56" t="s">
        <v>340</v>
      </c>
      <c r="B484" s="56">
        <v>11</v>
      </c>
      <c r="C484" s="56" t="s">
        <v>341</v>
      </c>
      <c r="D484" s="56" t="s">
        <v>4131</v>
      </c>
      <c r="E484" s="56" t="s">
        <v>4132</v>
      </c>
      <c r="F484" s="56" t="s">
        <v>907</v>
      </c>
      <c r="G484" s="56">
        <v>51</v>
      </c>
      <c r="H484" s="56">
        <v>0</v>
      </c>
      <c r="I484" s="56" t="s">
        <v>6841</v>
      </c>
      <c r="J484" s="56" t="s">
        <v>39</v>
      </c>
    </row>
    <row r="485" spans="1:10" ht="12.75" customHeight="1" x14ac:dyDescent="0.3">
      <c r="A485" s="56" t="s">
        <v>340</v>
      </c>
      <c r="B485" s="56">
        <v>12</v>
      </c>
      <c r="C485" s="56" t="s">
        <v>341</v>
      </c>
      <c r="D485" s="56" t="s">
        <v>4133</v>
      </c>
      <c r="E485" s="56" t="s">
        <v>4134</v>
      </c>
      <c r="F485" s="56" t="s">
        <v>907</v>
      </c>
      <c r="G485" s="56">
        <v>19</v>
      </c>
      <c r="H485" s="56">
        <v>0</v>
      </c>
      <c r="I485" s="56" t="s">
        <v>6841</v>
      </c>
      <c r="J485" s="56" t="s">
        <v>39</v>
      </c>
    </row>
    <row r="486" spans="1:10" ht="12.75" customHeight="1" x14ac:dyDescent="0.3">
      <c r="A486" s="56" t="s">
        <v>340</v>
      </c>
      <c r="B486" s="56">
        <v>13</v>
      </c>
      <c r="C486" s="56" t="s">
        <v>341</v>
      </c>
      <c r="D486" s="56" t="s">
        <v>4135</v>
      </c>
      <c r="E486" s="56" t="s">
        <v>4136</v>
      </c>
      <c r="F486" s="56" t="s">
        <v>907</v>
      </c>
      <c r="G486" s="56">
        <v>20</v>
      </c>
      <c r="H486" s="56">
        <v>0</v>
      </c>
      <c r="I486" s="56" t="s">
        <v>6841</v>
      </c>
      <c r="J486" s="56" t="s">
        <v>39</v>
      </c>
    </row>
    <row r="487" spans="1:10" ht="12.75" customHeight="1" x14ac:dyDescent="0.3">
      <c r="A487" s="56" t="s">
        <v>340</v>
      </c>
      <c r="B487" s="56">
        <v>14</v>
      </c>
      <c r="C487" s="56" t="s">
        <v>341</v>
      </c>
      <c r="D487" s="56" t="s">
        <v>4137</v>
      </c>
      <c r="E487" s="56" t="s">
        <v>4138</v>
      </c>
      <c r="F487" s="56" t="s">
        <v>907</v>
      </c>
      <c r="G487" s="56">
        <v>43</v>
      </c>
      <c r="H487" s="56">
        <v>0</v>
      </c>
      <c r="I487" s="56" t="s">
        <v>6841</v>
      </c>
      <c r="J487" s="56" t="s">
        <v>39</v>
      </c>
    </row>
    <row r="488" spans="1:10" ht="12.75" customHeight="1" x14ac:dyDescent="0.3">
      <c r="A488" s="56" t="s">
        <v>340</v>
      </c>
      <c r="B488" s="56">
        <v>15</v>
      </c>
      <c r="C488" s="56" t="s">
        <v>341</v>
      </c>
      <c r="D488" s="56" t="s">
        <v>4139</v>
      </c>
      <c r="E488" s="56" t="s">
        <v>4140</v>
      </c>
      <c r="F488" s="56" t="s">
        <v>907</v>
      </c>
      <c r="G488" s="56">
        <v>47</v>
      </c>
      <c r="H488" s="56">
        <v>0</v>
      </c>
      <c r="I488" s="56" t="s">
        <v>6841</v>
      </c>
      <c r="J488" s="56" t="s">
        <v>39</v>
      </c>
    </row>
    <row r="489" spans="1:10" ht="12.75" customHeight="1" x14ac:dyDescent="0.3">
      <c r="A489" s="56" t="s">
        <v>340</v>
      </c>
      <c r="B489" s="56">
        <v>16</v>
      </c>
      <c r="C489" s="56" t="s">
        <v>341</v>
      </c>
      <c r="D489" s="56" t="s">
        <v>4141</v>
      </c>
      <c r="E489" s="56" t="s">
        <v>4142</v>
      </c>
      <c r="F489" s="56" t="s">
        <v>907</v>
      </c>
      <c r="G489" s="56">
        <v>47</v>
      </c>
      <c r="H489" s="56">
        <v>0</v>
      </c>
      <c r="I489" s="56" t="s">
        <v>6841</v>
      </c>
      <c r="J489" s="56" t="s">
        <v>39</v>
      </c>
    </row>
    <row r="490" spans="1:10" ht="12.75" customHeight="1" x14ac:dyDescent="0.3">
      <c r="A490" s="56" t="s">
        <v>340</v>
      </c>
      <c r="B490" s="56">
        <v>17</v>
      </c>
      <c r="C490" s="56" t="s">
        <v>341</v>
      </c>
      <c r="D490" s="56" t="s">
        <v>4143</v>
      </c>
      <c r="E490" s="56" t="s">
        <v>4144</v>
      </c>
      <c r="F490" s="56" t="s">
        <v>907</v>
      </c>
      <c r="G490" s="56">
        <v>43</v>
      </c>
      <c r="H490" s="56">
        <v>0</v>
      </c>
      <c r="I490" s="56" t="s">
        <v>6841</v>
      </c>
      <c r="J490" s="56" t="s">
        <v>39</v>
      </c>
    </row>
    <row r="491" spans="1:10" ht="12.75" customHeight="1" x14ac:dyDescent="0.3">
      <c r="A491" s="56" t="s">
        <v>110</v>
      </c>
      <c r="B491" s="56">
        <v>1</v>
      </c>
      <c r="C491" s="56" t="s">
        <v>324</v>
      </c>
      <c r="D491" s="56" t="s">
        <v>4145</v>
      </c>
      <c r="E491" s="56" t="s">
        <v>2219</v>
      </c>
      <c r="F491" s="56" t="s">
        <v>907</v>
      </c>
      <c r="G491" s="56">
        <v>52.5</v>
      </c>
      <c r="H491" s="56">
        <v>0</v>
      </c>
      <c r="I491" s="56" t="s">
        <v>6841</v>
      </c>
      <c r="J491" s="56" t="s">
        <v>39</v>
      </c>
    </row>
    <row r="492" spans="1:10" ht="12.75" customHeight="1" x14ac:dyDescent="0.3">
      <c r="A492" s="56" t="s">
        <v>110</v>
      </c>
      <c r="B492" s="56">
        <v>2</v>
      </c>
      <c r="C492" s="56" t="s">
        <v>324</v>
      </c>
      <c r="D492" s="56" t="s">
        <v>4146</v>
      </c>
      <c r="E492" s="56" t="s">
        <v>2220</v>
      </c>
      <c r="F492" s="56" t="s">
        <v>907</v>
      </c>
      <c r="G492" s="56">
        <v>35.5</v>
      </c>
      <c r="H492" s="56">
        <v>0</v>
      </c>
      <c r="I492" s="56" t="s">
        <v>6841</v>
      </c>
      <c r="J492" s="56" t="s">
        <v>39</v>
      </c>
    </row>
    <row r="493" spans="1:10" ht="12.75" customHeight="1" x14ac:dyDescent="0.3">
      <c r="A493" s="56" t="s">
        <v>110</v>
      </c>
      <c r="B493" s="56">
        <v>3</v>
      </c>
      <c r="C493" s="56" t="s">
        <v>324</v>
      </c>
      <c r="D493" s="56" t="s">
        <v>4147</v>
      </c>
      <c r="E493" s="56" t="s">
        <v>1161</v>
      </c>
      <c r="F493" s="56" t="s">
        <v>907</v>
      </c>
      <c r="G493" s="56">
        <v>44.5</v>
      </c>
      <c r="H493" s="56">
        <v>0</v>
      </c>
      <c r="I493" s="56" t="s">
        <v>6841</v>
      </c>
      <c r="J493" s="56" t="s">
        <v>39</v>
      </c>
    </row>
    <row r="494" spans="1:10" ht="12.75" customHeight="1" x14ac:dyDescent="0.3">
      <c r="A494" s="56" t="s">
        <v>110</v>
      </c>
      <c r="B494" s="56">
        <v>4</v>
      </c>
      <c r="C494" s="56" t="s">
        <v>324</v>
      </c>
      <c r="D494" s="56" t="s">
        <v>4148</v>
      </c>
      <c r="E494" s="56" t="s">
        <v>1162</v>
      </c>
      <c r="F494" s="56" t="s">
        <v>907</v>
      </c>
      <c r="G494" s="56">
        <v>44.5</v>
      </c>
      <c r="H494" s="56">
        <v>0</v>
      </c>
      <c r="I494" s="56" t="s">
        <v>6841</v>
      </c>
      <c r="J494" s="56" t="s">
        <v>39</v>
      </c>
    </row>
    <row r="495" spans="1:10" ht="12.75" customHeight="1" x14ac:dyDescent="0.3">
      <c r="A495" s="56" t="s">
        <v>110</v>
      </c>
      <c r="B495" s="56">
        <v>5</v>
      </c>
      <c r="C495" s="56" t="s">
        <v>324</v>
      </c>
      <c r="D495" s="56" t="s">
        <v>4149</v>
      </c>
      <c r="E495" s="56" t="s">
        <v>2221</v>
      </c>
      <c r="F495" s="56" t="s">
        <v>907</v>
      </c>
      <c r="G495" s="56">
        <v>34.5</v>
      </c>
      <c r="H495" s="56">
        <v>0</v>
      </c>
      <c r="I495" s="56" t="s">
        <v>6841</v>
      </c>
      <c r="J495" s="56" t="s">
        <v>39</v>
      </c>
    </row>
    <row r="496" spans="1:10" ht="12.75" customHeight="1" x14ac:dyDescent="0.3">
      <c r="A496" s="56" t="s">
        <v>110</v>
      </c>
      <c r="B496" s="56">
        <v>6</v>
      </c>
      <c r="C496" s="56" t="s">
        <v>324</v>
      </c>
      <c r="D496" s="56" t="s">
        <v>4150</v>
      </c>
      <c r="E496" s="56" t="s">
        <v>2222</v>
      </c>
      <c r="F496" s="56" t="s">
        <v>907</v>
      </c>
      <c r="G496" s="56">
        <v>44.5</v>
      </c>
      <c r="H496" s="56">
        <v>0</v>
      </c>
      <c r="I496" s="56" t="s">
        <v>6841</v>
      </c>
      <c r="J496" s="56" t="s">
        <v>39</v>
      </c>
    </row>
    <row r="497" spans="1:10" ht="12.75" customHeight="1" x14ac:dyDescent="0.3">
      <c r="A497" s="56" t="s">
        <v>110</v>
      </c>
      <c r="B497" s="56">
        <v>7</v>
      </c>
      <c r="C497" s="56" t="s">
        <v>324</v>
      </c>
      <c r="D497" s="56" t="s">
        <v>4151</v>
      </c>
      <c r="E497" s="56" t="s">
        <v>2223</v>
      </c>
      <c r="F497" s="56" t="s">
        <v>907</v>
      </c>
      <c r="G497" s="56">
        <v>34.5</v>
      </c>
      <c r="H497" s="56">
        <v>0</v>
      </c>
      <c r="I497" s="56" t="s">
        <v>6841</v>
      </c>
      <c r="J497" s="56" t="s">
        <v>39</v>
      </c>
    </row>
    <row r="498" spans="1:10" ht="12.75" customHeight="1" x14ac:dyDescent="0.3">
      <c r="A498" s="56" t="s">
        <v>110</v>
      </c>
      <c r="B498" s="56">
        <v>8</v>
      </c>
      <c r="C498" s="56" t="s">
        <v>324</v>
      </c>
      <c r="D498" s="56" t="s">
        <v>4152</v>
      </c>
      <c r="E498" s="56" t="s">
        <v>2224</v>
      </c>
      <c r="F498" s="56" t="s">
        <v>907</v>
      </c>
      <c r="G498" s="56">
        <v>44.5</v>
      </c>
      <c r="H498" s="56">
        <v>0</v>
      </c>
      <c r="I498" s="56" t="s">
        <v>6841</v>
      </c>
      <c r="J498" s="56" t="s">
        <v>39</v>
      </c>
    </row>
    <row r="499" spans="1:10" ht="12.75" customHeight="1" x14ac:dyDescent="0.3">
      <c r="A499" s="56" t="s">
        <v>110</v>
      </c>
      <c r="B499" s="56">
        <v>9</v>
      </c>
      <c r="C499" s="56" t="s">
        <v>324</v>
      </c>
      <c r="D499" s="56" t="s">
        <v>4153</v>
      </c>
      <c r="E499" s="56" t="s">
        <v>2225</v>
      </c>
      <c r="F499" s="56" t="s">
        <v>907</v>
      </c>
      <c r="G499" s="56">
        <v>44.5</v>
      </c>
      <c r="H499" s="56">
        <v>0</v>
      </c>
      <c r="I499" s="56" t="s">
        <v>6841</v>
      </c>
      <c r="J499" s="56" t="s">
        <v>39</v>
      </c>
    </row>
    <row r="500" spans="1:10" ht="12.75" customHeight="1" x14ac:dyDescent="0.3">
      <c r="A500" s="56" t="s">
        <v>110</v>
      </c>
      <c r="B500" s="56">
        <v>10</v>
      </c>
      <c r="C500" s="56" t="s">
        <v>324</v>
      </c>
      <c r="D500" s="56" t="s">
        <v>4154</v>
      </c>
      <c r="E500" s="56" t="s">
        <v>2226</v>
      </c>
      <c r="F500" s="56" t="s">
        <v>907</v>
      </c>
      <c r="G500" s="56">
        <v>44.5</v>
      </c>
      <c r="H500" s="56">
        <v>0</v>
      </c>
      <c r="I500" s="56" t="s">
        <v>6841</v>
      </c>
      <c r="J500" s="56" t="s">
        <v>39</v>
      </c>
    </row>
    <row r="501" spans="1:10" ht="12.75" customHeight="1" x14ac:dyDescent="0.3">
      <c r="A501" s="56" t="s">
        <v>110</v>
      </c>
      <c r="B501" s="56">
        <v>11</v>
      </c>
      <c r="C501" s="56" t="s">
        <v>324</v>
      </c>
      <c r="D501" s="56" t="s">
        <v>4155</v>
      </c>
      <c r="E501" s="56" t="s">
        <v>2227</v>
      </c>
      <c r="F501" s="56" t="s">
        <v>907</v>
      </c>
      <c r="G501" s="56">
        <v>44.5</v>
      </c>
      <c r="H501" s="56">
        <v>0</v>
      </c>
      <c r="I501" s="56" t="s">
        <v>6841</v>
      </c>
      <c r="J501" s="56" t="s">
        <v>39</v>
      </c>
    </row>
    <row r="502" spans="1:10" ht="12.75" customHeight="1" x14ac:dyDescent="0.3">
      <c r="A502" s="56" t="s">
        <v>110</v>
      </c>
      <c r="B502" s="56">
        <v>12</v>
      </c>
      <c r="C502" s="56" t="s">
        <v>324</v>
      </c>
      <c r="D502" s="56" t="s">
        <v>4156</v>
      </c>
      <c r="E502" s="56" t="s">
        <v>2228</v>
      </c>
      <c r="F502" s="56" t="s">
        <v>907</v>
      </c>
      <c r="G502" s="56">
        <v>44.5</v>
      </c>
      <c r="H502" s="56">
        <v>0</v>
      </c>
      <c r="I502" s="56" t="s">
        <v>6841</v>
      </c>
      <c r="J502" s="56" t="s">
        <v>39</v>
      </c>
    </row>
    <row r="503" spans="1:10" ht="12.75" customHeight="1" x14ac:dyDescent="0.3">
      <c r="A503" s="56" t="s">
        <v>110</v>
      </c>
      <c r="B503" s="56">
        <v>13</v>
      </c>
      <c r="C503" s="56" t="s">
        <v>324</v>
      </c>
      <c r="D503" s="56" t="s">
        <v>4157</v>
      </c>
      <c r="E503" s="56" t="s">
        <v>2229</v>
      </c>
      <c r="F503" s="56" t="s">
        <v>907</v>
      </c>
      <c r="G503" s="56">
        <v>53.5</v>
      </c>
      <c r="H503" s="56">
        <v>0</v>
      </c>
      <c r="I503" s="56" t="s">
        <v>6841</v>
      </c>
      <c r="J503" s="56" t="s">
        <v>39</v>
      </c>
    </row>
    <row r="504" spans="1:10" ht="12.75" customHeight="1" x14ac:dyDescent="0.3">
      <c r="A504" s="56" t="s">
        <v>483</v>
      </c>
      <c r="B504" s="56">
        <v>1</v>
      </c>
      <c r="C504" s="56" t="s">
        <v>484</v>
      </c>
      <c r="D504" s="56" t="s">
        <v>4158</v>
      </c>
      <c r="E504" s="56" t="s">
        <v>3654</v>
      </c>
      <c r="F504" s="56" t="s">
        <v>907</v>
      </c>
      <c r="G504" s="56">
        <v>55.5</v>
      </c>
      <c r="H504" s="56">
        <v>0</v>
      </c>
      <c r="I504" s="56" t="s">
        <v>6841</v>
      </c>
      <c r="J504" s="56" t="s">
        <v>39</v>
      </c>
    </row>
    <row r="505" spans="1:10" ht="12.75" customHeight="1" x14ac:dyDescent="0.3">
      <c r="A505" s="56" t="s">
        <v>483</v>
      </c>
      <c r="B505" s="56">
        <v>2</v>
      </c>
      <c r="C505" s="56" t="s">
        <v>484</v>
      </c>
      <c r="D505" s="56" t="s">
        <v>4159</v>
      </c>
      <c r="E505" s="56" t="s">
        <v>4160</v>
      </c>
      <c r="F505" s="56" t="s">
        <v>907</v>
      </c>
      <c r="G505" s="56">
        <v>46</v>
      </c>
      <c r="H505" s="56">
        <v>0</v>
      </c>
      <c r="I505" s="56" t="s">
        <v>6841</v>
      </c>
      <c r="J505" s="56" t="s">
        <v>39</v>
      </c>
    </row>
    <row r="506" spans="1:10" ht="12.75" customHeight="1" x14ac:dyDescent="0.3">
      <c r="A506" s="56" t="s">
        <v>483</v>
      </c>
      <c r="B506" s="56">
        <v>3</v>
      </c>
      <c r="C506" s="56" t="s">
        <v>484</v>
      </c>
      <c r="D506" s="56" t="s">
        <v>4161</v>
      </c>
      <c r="E506" s="56" t="s">
        <v>4162</v>
      </c>
      <c r="F506" s="56" t="s">
        <v>907</v>
      </c>
      <c r="G506" s="56">
        <v>26</v>
      </c>
      <c r="H506" s="56">
        <v>0</v>
      </c>
      <c r="I506" s="56" t="s">
        <v>6841</v>
      </c>
      <c r="J506" s="56" t="s">
        <v>39</v>
      </c>
    </row>
    <row r="507" spans="1:10" ht="12.75" customHeight="1" x14ac:dyDescent="0.3">
      <c r="A507" s="56" t="s">
        <v>483</v>
      </c>
      <c r="B507" s="56">
        <v>4</v>
      </c>
      <c r="C507" s="56" t="s">
        <v>484</v>
      </c>
      <c r="D507" s="56" t="s">
        <v>4163</v>
      </c>
      <c r="E507" s="56" t="s">
        <v>4164</v>
      </c>
      <c r="F507" s="56" t="s">
        <v>907</v>
      </c>
      <c r="G507" s="56">
        <v>25</v>
      </c>
      <c r="H507" s="56">
        <v>0</v>
      </c>
      <c r="I507" s="56" t="s">
        <v>6841</v>
      </c>
      <c r="J507" s="56" t="s">
        <v>39</v>
      </c>
    </row>
    <row r="508" spans="1:10" ht="12.75" customHeight="1" x14ac:dyDescent="0.3">
      <c r="A508" s="56" t="s">
        <v>483</v>
      </c>
      <c r="B508" s="56">
        <v>5</v>
      </c>
      <c r="C508" s="56" t="s">
        <v>484</v>
      </c>
      <c r="D508" s="56" t="s">
        <v>4165</v>
      </c>
      <c r="E508" s="56" t="s">
        <v>4166</v>
      </c>
      <c r="F508" s="56" t="s">
        <v>907</v>
      </c>
      <c r="G508" s="56">
        <v>15.5</v>
      </c>
      <c r="H508" s="56">
        <v>0</v>
      </c>
      <c r="I508" s="56" t="s">
        <v>6841</v>
      </c>
      <c r="J508" s="56" t="s">
        <v>39</v>
      </c>
    </row>
    <row r="509" spans="1:10" ht="12.75" customHeight="1" x14ac:dyDescent="0.3">
      <c r="A509" s="56" t="s">
        <v>483</v>
      </c>
      <c r="B509" s="56">
        <v>6</v>
      </c>
      <c r="C509" s="56" t="s">
        <v>484</v>
      </c>
      <c r="D509" s="56" t="s">
        <v>4167</v>
      </c>
      <c r="E509" s="56" t="s">
        <v>4168</v>
      </c>
      <c r="F509" s="56" t="s">
        <v>907</v>
      </c>
      <c r="G509" s="56">
        <v>20</v>
      </c>
      <c r="H509" s="56">
        <v>0</v>
      </c>
      <c r="I509" s="56" t="s">
        <v>6841</v>
      </c>
      <c r="J509" s="56" t="s">
        <v>39</v>
      </c>
    </row>
    <row r="510" spans="1:10" ht="12.75" customHeight="1" x14ac:dyDescent="0.3">
      <c r="A510" s="56" t="s">
        <v>483</v>
      </c>
      <c r="B510" s="56">
        <v>7</v>
      </c>
      <c r="C510" s="56" t="s">
        <v>484</v>
      </c>
      <c r="D510" s="56" t="s">
        <v>4169</v>
      </c>
      <c r="E510" s="56" t="s">
        <v>4170</v>
      </c>
      <c r="F510" s="56" t="s">
        <v>907</v>
      </c>
      <c r="G510" s="56">
        <v>47.5</v>
      </c>
      <c r="H510" s="56">
        <v>0</v>
      </c>
      <c r="I510" s="56" t="s">
        <v>6841</v>
      </c>
      <c r="J510" s="56" t="s">
        <v>39</v>
      </c>
    </row>
    <row r="511" spans="1:10" ht="12.75" customHeight="1" x14ac:dyDescent="0.3">
      <c r="A511" s="56" t="s">
        <v>483</v>
      </c>
      <c r="B511" s="56">
        <v>8</v>
      </c>
      <c r="C511" s="56" t="s">
        <v>484</v>
      </c>
      <c r="D511" s="56" t="s">
        <v>4171</v>
      </c>
      <c r="E511" s="56" t="s">
        <v>4172</v>
      </c>
      <c r="F511" s="56" t="s">
        <v>907</v>
      </c>
      <c r="G511" s="56">
        <v>17</v>
      </c>
      <c r="H511" s="56">
        <v>0</v>
      </c>
      <c r="I511" s="56" t="s">
        <v>6841</v>
      </c>
      <c r="J511" s="56" t="s">
        <v>39</v>
      </c>
    </row>
    <row r="512" spans="1:10" ht="12.75" customHeight="1" x14ac:dyDescent="0.3">
      <c r="A512" s="56" t="s">
        <v>483</v>
      </c>
      <c r="B512" s="56">
        <v>9</v>
      </c>
      <c r="C512" s="56" t="s">
        <v>484</v>
      </c>
      <c r="D512" s="56" t="s">
        <v>4173</v>
      </c>
      <c r="E512" s="56" t="s">
        <v>4174</v>
      </c>
      <c r="F512" s="56" t="s">
        <v>907</v>
      </c>
      <c r="G512" s="56">
        <v>24</v>
      </c>
      <c r="H512" s="56">
        <v>0</v>
      </c>
      <c r="I512" s="56" t="s">
        <v>6841</v>
      </c>
      <c r="J512" s="56" t="s">
        <v>39</v>
      </c>
    </row>
    <row r="513" spans="1:10" ht="12.75" customHeight="1" x14ac:dyDescent="0.3">
      <c r="A513" s="56" t="s">
        <v>483</v>
      </c>
      <c r="B513" s="56">
        <v>10</v>
      </c>
      <c r="C513" s="56" t="s">
        <v>484</v>
      </c>
      <c r="D513" s="56" t="s">
        <v>4175</v>
      </c>
      <c r="E513" s="56" t="s">
        <v>4176</v>
      </c>
      <c r="F513" s="56" t="s">
        <v>907</v>
      </c>
      <c r="G513" s="56">
        <v>35</v>
      </c>
      <c r="H513" s="56">
        <v>0</v>
      </c>
      <c r="I513" s="56" t="s">
        <v>810</v>
      </c>
      <c r="J513" s="56" t="s">
        <v>39</v>
      </c>
    </row>
    <row r="514" spans="1:10" ht="12.75" customHeight="1" x14ac:dyDescent="0.3">
      <c r="A514" s="56" t="s">
        <v>483</v>
      </c>
      <c r="B514" s="56">
        <v>11</v>
      </c>
      <c r="C514" s="56" t="s">
        <v>484</v>
      </c>
      <c r="D514" s="56" t="s">
        <v>4177</v>
      </c>
      <c r="E514" s="56" t="s">
        <v>4178</v>
      </c>
      <c r="F514" s="56" t="s">
        <v>907</v>
      </c>
      <c r="G514" s="56">
        <v>10</v>
      </c>
      <c r="H514" s="56">
        <v>0</v>
      </c>
      <c r="I514" s="56" t="s">
        <v>6841</v>
      </c>
      <c r="J514" s="56" t="s">
        <v>39</v>
      </c>
    </row>
    <row r="515" spans="1:10" ht="12.75" customHeight="1" x14ac:dyDescent="0.3">
      <c r="A515" s="56" t="s">
        <v>483</v>
      </c>
      <c r="B515" s="56">
        <v>12</v>
      </c>
      <c r="C515" s="56" t="s">
        <v>484</v>
      </c>
      <c r="D515" s="56" t="s">
        <v>4179</v>
      </c>
      <c r="E515" s="56" t="s">
        <v>4180</v>
      </c>
      <c r="F515" s="56" t="s">
        <v>907</v>
      </c>
      <c r="G515" s="56">
        <v>30</v>
      </c>
      <c r="H515" s="56">
        <v>0</v>
      </c>
      <c r="I515" s="56" t="s">
        <v>6841</v>
      </c>
      <c r="J515" s="56" t="s">
        <v>39</v>
      </c>
    </row>
    <row r="516" spans="1:10" ht="12.75" customHeight="1" x14ac:dyDescent="0.3">
      <c r="A516" s="56" t="s">
        <v>483</v>
      </c>
      <c r="B516" s="56">
        <v>13</v>
      </c>
      <c r="C516" s="56" t="s">
        <v>484</v>
      </c>
      <c r="D516" s="56" t="s">
        <v>4181</v>
      </c>
      <c r="E516" s="56" t="s">
        <v>4182</v>
      </c>
      <c r="F516" s="56" t="s">
        <v>907</v>
      </c>
      <c r="G516" s="56">
        <v>8.5</v>
      </c>
      <c r="H516" s="56">
        <v>0</v>
      </c>
      <c r="I516" s="56" t="s">
        <v>6841</v>
      </c>
      <c r="J516" s="56" t="s">
        <v>39</v>
      </c>
    </row>
    <row r="517" spans="1:10" ht="12.75" customHeight="1" x14ac:dyDescent="0.3">
      <c r="A517" s="56" t="s">
        <v>483</v>
      </c>
      <c r="B517" s="56">
        <v>14</v>
      </c>
      <c r="C517" s="56" t="s">
        <v>484</v>
      </c>
      <c r="D517" s="56" t="s">
        <v>4183</v>
      </c>
      <c r="E517" s="56" t="s">
        <v>4184</v>
      </c>
      <c r="F517" s="56" t="s">
        <v>907</v>
      </c>
      <c r="G517" s="56">
        <v>33</v>
      </c>
      <c r="H517" s="56">
        <v>0</v>
      </c>
      <c r="I517" s="56" t="s">
        <v>6841</v>
      </c>
      <c r="J517" s="56" t="s">
        <v>39</v>
      </c>
    </row>
    <row r="518" spans="1:10" ht="12.75" customHeight="1" x14ac:dyDescent="0.3">
      <c r="A518" s="56" t="s">
        <v>483</v>
      </c>
      <c r="B518" s="56">
        <v>15</v>
      </c>
      <c r="C518" s="56" t="s">
        <v>484</v>
      </c>
      <c r="D518" s="56" t="s">
        <v>4185</v>
      </c>
      <c r="E518" s="56" t="s">
        <v>4186</v>
      </c>
      <c r="F518" s="56" t="s">
        <v>907</v>
      </c>
      <c r="G518" s="56">
        <v>6</v>
      </c>
      <c r="H518" s="56">
        <v>27</v>
      </c>
      <c r="I518" s="56" t="s">
        <v>6841</v>
      </c>
      <c r="J518" s="56" t="s">
        <v>39</v>
      </c>
    </row>
    <row r="519" spans="1:10" ht="12.75" customHeight="1" x14ac:dyDescent="0.3">
      <c r="A519" s="56" t="s">
        <v>483</v>
      </c>
      <c r="B519" s="56">
        <v>16</v>
      </c>
      <c r="C519" s="56" t="s">
        <v>484</v>
      </c>
      <c r="D519" s="56" t="s">
        <v>4187</v>
      </c>
      <c r="E519" s="56" t="s">
        <v>4188</v>
      </c>
      <c r="F519" s="56" t="s">
        <v>907</v>
      </c>
      <c r="G519" s="56">
        <v>42</v>
      </c>
      <c r="H519" s="56">
        <v>0</v>
      </c>
      <c r="I519" s="56" t="s">
        <v>6841</v>
      </c>
      <c r="J519" s="56" t="s">
        <v>39</v>
      </c>
    </row>
    <row r="520" spans="1:10" ht="12.75" customHeight="1" x14ac:dyDescent="0.3">
      <c r="A520" s="56" t="s">
        <v>483</v>
      </c>
      <c r="B520" s="56">
        <v>17</v>
      </c>
      <c r="C520" s="56" t="s">
        <v>484</v>
      </c>
      <c r="D520" s="56" t="s">
        <v>4189</v>
      </c>
      <c r="E520" s="56" t="s">
        <v>4190</v>
      </c>
      <c r="F520" s="56" t="s">
        <v>907</v>
      </c>
      <c r="G520" s="56">
        <v>31</v>
      </c>
      <c r="H520" s="56">
        <v>0</v>
      </c>
      <c r="I520" s="56" t="s">
        <v>6841</v>
      </c>
      <c r="J520" s="56" t="s">
        <v>39</v>
      </c>
    </row>
    <row r="521" spans="1:10" ht="12.75" customHeight="1" x14ac:dyDescent="0.3">
      <c r="A521" s="56" t="s">
        <v>483</v>
      </c>
      <c r="B521" s="56">
        <v>18</v>
      </c>
      <c r="C521" s="56" t="s">
        <v>484</v>
      </c>
      <c r="D521" s="56" t="s">
        <v>4191</v>
      </c>
      <c r="E521" s="56" t="s">
        <v>4192</v>
      </c>
      <c r="F521" s="56" t="s">
        <v>907</v>
      </c>
      <c r="G521" s="56">
        <v>17.5</v>
      </c>
      <c r="H521" s="56">
        <v>0</v>
      </c>
      <c r="I521" s="56" t="s">
        <v>6841</v>
      </c>
      <c r="J521" s="56" t="s">
        <v>39</v>
      </c>
    </row>
    <row r="522" spans="1:10" ht="12.75" customHeight="1" x14ac:dyDescent="0.3">
      <c r="A522" s="56" t="s">
        <v>483</v>
      </c>
      <c r="B522" s="56">
        <v>19</v>
      </c>
      <c r="C522" s="56" t="s">
        <v>484</v>
      </c>
      <c r="D522" s="56" t="s">
        <v>4193</v>
      </c>
      <c r="E522" s="56" t="s">
        <v>4194</v>
      </c>
      <c r="F522" s="56" t="s">
        <v>907</v>
      </c>
      <c r="G522" s="56">
        <v>21</v>
      </c>
      <c r="H522" s="56">
        <v>0</v>
      </c>
      <c r="I522" s="56" t="s">
        <v>6841</v>
      </c>
      <c r="J522" s="56" t="s">
        <v>39</v>
      </c>
    </row>
    <row r="523" spans="1:10" ht="12.75" customHeight="1" x14ac:dyDescent="0.3">
      <c r="A523" s="56" t="s">
        <v>483</v>
      </c>
      <c r="B523" s="56">
        <v>20</v>
      </c>
      <c r="C523" s="56" t="s">
        <v>484</v>
      </c>
      <c r="D523" s="56" t="s">
        <v>4195</v>
      </c>
      <c r="E523" s="56" t="s">
        <v>4196</v>
      </c>
      <c r="F523" s="56" t="s">
        <v>907</v>
      </c>
      <c r="G523" s="56">
        <v>23</v>
      </c>
      <c r="H523" s="56">
        <v>0</v>
      </c>
      <c r="I523" s="56" t="s">
        <v>6841</v>
      </c>
      <c r="J523" s="56" t="s">
        <v>39</v>
      </c>
    </row>
    <row r="524" spans="1:10" ht="12.75" customHeight="1" x14ac:dyDescent="0.3">
      <c r="A524" s="56" t="s">
        <v>483</v>
      </c>
      <c r="B524" s="56">
        <v>21</v>
      </c>
      <c r="C524" s="56" t="s">
        <v>484</v>
      </c>
      <c r="D524" s="56" t="s">
        <v>4197</v>
      </c>
      <c r="E524" s="56" t="s">
        <v>4198</v>
      </c>
      <c r="F524" s="56" t="s">
        <v>907</v>
      </c>
      <c r="G524" s="56">
        <v>35.5</v>
      </c>
      <c r="H524" s="56">
        <v>0</v>
      </c>
      <c r="I524" s="56" t="s">
        <v>6841</v>
      </c>
      <c r="J524" s="56" t="s">
        <v>39</v>
      </c>
    </row>
    <row r="525" spans="1:10" ht="12.75" customHeight="1" x14ac:dyDescent="0.3">
      <c r="A525" s="56" t="s">
        <v>483</v>
      </c>
      <c r="B525" s="56">
        <v>22</v>
      </c>
      <c r="C525" s="56" t="s">
        <v>484</v>
      </c>
      <c r="D525" s="56" t="s">
        <v>4199</v>
      </c>
      <c r="E525" s="56" t="s">
        <v>4200</v>
      </c>
      <c r="F525" s="56" t="s">
        <v>907</v>
      </c>
      <c r="G525" s="56">
        <v>34</v>
      </c>
      <c r="H525" s="56">
        <v>0</v>
      </c>
      <c r="I525" s="56" t="s">
        <v>6841</v>
      </c>
      <c r="J525" s="56" t="s">
        <v>39</v>
      </c>
    </row>
    <row r="526" spans="1:10" ht="12.75" customHeight="1" x14ac:dyDescent="0.3">
      <c r="A526" s="56" t="s">
        <v>483</v>
      </c>
      <c r="B526" s="56">
        <v>23</v>
      </c>
      <c r="C526" s="56" t="s">
        <v>484</v>
      </c>
      <c r="D526" s="56" t="s">
        <v>4201</v>
      </c>
      <c r="E526" s="56" t="s">
        <v>4202</v>
      </c>
      <c r="F526" s="56" t="s">
        <v>907</v>
      </c>
      <c r="G526" s="56">
        <v>15.5</v>
      </c>
      <c r="H526" s="56">
        <v>0</v>
      </c>
      <c r="I526" s="56" t="s">
        <v>6841</v>
      </c>
      <c r="J526" s="56" t="s">
        <v>39</v>
      </c>
    </row>
    <row r="527" spans="1:10" ht="12.75" customHeight="1" x14ac:dyDescent="0.3">
      <c r="A527" s="56" t="s">
        <v>483</v>
      </c>
      <c r="B527" s="56">
        <v>24</v>
      </c>
      <c r="C527" s="56" t="s">
        <v>484</v>
      </c>
      <c r="D527" s="56" t="s">
        <v>4203</v>
      </c>
      <c r="E527" s="56" t="s">
        <v>4204</v>
      </c>
      <c r="F527" s="56" t="s">
        <v>907</v>
      </c>
      <c r="G527" s="56">
        <v>23.5</v>
      </c>
      <c r="H527" s="56">
        <v>0</v>
      </c>
      <c r="I527" s="56" t="s">
        <v>6841</v>
      </c>
      <c r="J527" s="56" t="s">
        <v>39</v>
      </c>
    </row>
    <row r="528" spans="1:10" ht="12.75" customHeight="1" x14ac:dyDescent="0.3">
      <c r="A528" s="56" t="s">
        <v>483</v>
      </c>
      <c r="B528" s="56">
        <v>25</v>
      </c>
      <c r="C528" s="56" t="s">
        <v>484</v>
      </c>
      <c r="D528" s="56" t="s">
        <v>4205</v>
      </c>
      <c r="E528" s="56" t="s">
        <v>4206</v>
      </c>
      <c r="F528" s="56" t="s">
        <v>907</v>
      </c>
      <c r="G528" s="56">
        <v>6</v>
      </c>
      <c r="H528" s="56">
        <v>42.5</v>
      </c>
      <c r="I528" s="56" t="s">
        <v>6841</v>
      </c>
      <c r="J528" s="56" t="s">
        <v>39</v>
      </c>
    </row>
    <row r="529" spans="1:10" ht="12.75" customHeight="1" x14ac:dyDescent="0.3">
      <c r="A529" s="56" t="s">
        <v>483</v>
      </c>
      <c r="B529" s="56">
        <v>26</v>
      </c>
      <c r="C529" s="56" t="s">
        <v>484</v>
      </c>
      <c r="D529" s="56" t="s">
        <v>4207</v>
      </c>
      <c r="E529" s="56" t="s">
        <v>4208</v>
      </c>
      <c r="F529" s="56" t="s">
        <v>907</v>
      </c>
      <c r="G529" s="56">
        <v>46</v>
      </c>
      <c r="H529" s="56">
        <v>0</v>
      </c>
      <c r="I529" s="56" t="s">
        <v>6841</v>
      </c>
      <c r="J529" s="56" t="s">
        <v>39</v>
      </c>
    </row>
    <row r="530" spans="1:10" ht="12.75" customHeight="1" x14ac:dyDescent="0.3">
      <c r="A530" s="56" t="s">
        <v>483</v>
      </c>
      <c r="B530" s="56">
        <v>27</v>
      </c>
      <c r="C530" s="56" t="s">
        <v>484</v>
      </c>
      <c r="D530" s="56" t="s">
        <v>4209</v>
      </c>
      <c r="E530" s="56" t="s">
        <v>4210</v>
      </c>
      <c r="F530" s="56" t="s">
        <v>907</v>
      </c>
      <c r="G530" s="56">
        <v>31.5</v>
      </c>
      <c r="H530" s="56">
        <v>0</v>
      </c>
      <c r="I530" s="56" t="s">
        <v>6841</v>
      </c>
      <c r="J530" s="56" t="s">
        <v>39</v>
      </c>
    </row>
    <row r="531" spans="1:10" ht="12.75" customHeight="1" x14ac:dyDescent="0.3">
      <c r="A531" s="56" t="s">
        <v>483</v>
      </c>
      <c r="B531" s="56">
        <v>28</v>
      </c>
      <c r="C531" s="56" t="s">
        <v>484</v>
      </c>
      <c r="D531" s="56" t="s">
        <v>4211</v>
      </c>
      <c r="E531" s="56" t="s">
        <v>4212</v>
      </c>
      <c r="F531" s="56" t="s">
        <v>907</v>
      </c>
      <c r="G531" s="56">
        <v>19.5</v>
      </c>
      <c r="H531" s="56">
        <v>0</v>
      </c>
      <c r="I531" s="56" t="s">
        <v>6841</v>
      </c>
      <c r="J531" s="56" t="s">
        <v>39</v>
      </c>
    </row>
    <row r="532" spans="1:10" ht="12.75" customHeight="1" x14ac:dyDescent="0.3">
      <c r="A532" s="56" t="s">
        <v>483</v>
      </c>
      <c r="B532" s="56">
        <v>29</v>
      </c>
      <c r="C532" s="56" t="s">
        <v>484</v>
      </c>
      <c r="D532" s="56" t="s">
        <v>4213</v>
      </c>
      <c r="E532" s="56" t="s">
        <v>1164</v>
      </c>
      <c r="F532" s="56" t="s">
        <v>907</v>
      </c>
      <c r="G532" s="56">
        <v>19</v>
      </c>
      <c r="H532" s="56">
        <v>0</v>
      </c>
      <c r="I532" s="56" t="s">
        <v>6841</v>
      </c>
      <c r="J532" s="56" t="s">
        <v>39</v>
      </c>
    </row>
    <row r="533" spans="1:10" ht="12.75" customHeight="1" x14ac:dyDescent="0.3">
      <c r="A533" s="56" t="s">
        <v>483</v>
      </c>
      <c r="B533" s="56">
        <v>30</v>
      </c>
      <c r="C533" s="56" t="s">
        <v>484</v>
      </c>
      <c r="D533" s="56" t="s">
        <v>4214</v>
      </c>
      <c r="E533" s="56" t="s">
        <v>4215</v>
      </c>
      <c r="F533" s="56" t="s">
        <v>907</v>
      </c>
      <c r="G533" s="56">
        <v>13</v>
      </c>
      <c r="H533" s="56">
        <v>0</v>
      </c>
      <c r="I533" s="56" t="s">
        <v>6841</v>
      </c>
      <c r="J533" s="56" t="s">
        <v>39</v>
      </c>
    </row>
    <row r="534" spans="1:10" ht="12.75" customHeight="1" x14ac:dyDescent="0.3">
      <c r="A534" s="56" t="s">
        <v>483</v>
      </c>
      <c r="B534" s="56">
        <v>31</v>
      </c>
      <c r="C534" s="56" t="s">
        <v>484</v>
      </c>
      <c r="D534" s="56" t="s">
        <v>4216</v>
      </c>
      <c r="E534" s="56" t="s">
        <v>4217</v>
      </c>
      <c r="F534" s="56" t="s">
        <v>907</v>
      </c>
      <c r="G534" s="56">
        <v>18</v>
      </c>
      <c r="H534" s="56">
        <v>0</v>
      </c>
      <c r="I534" s="56" t="s">
        <v>6841</v>
      </c>
      <c r="J534" s="56" t="s">
        <v>39</v>
      </c>
    </row>
    <row r="535" spans="1:10" ht="12.75" customHeight="1" x14ac:dyDescent="0.3">
      <c r="A535" s="56" t="s">
        <v>483</v>
      </c>
      <c r="B535" s="56">
        <v>32</v>
      </c>
      <c r="C535" s="56" t="s">
        <v>484</v>
      </c>
      <c r="D535" s="56" t="s">
        <v>4218</v>
      </c>
      <c r="E535" s="56" t="s">
        <v>4219</v>
      </c>
      <c r="F535" s="56" t="s">
        <v>907</v>
      </c>
      <c r="G535" s="56">
        <v>40.5</v>
      </c>
      <c r="H535" s="56">
        <v>0</v>
      </c>
      <c r="I535" s="56" t="s">
        <v>6841</v>
      </c>
      <c r="J535" s="56" t="s">
        <v>39</v>
      </c>
    </row>
    <row r="536" spans="1:10" ht="12.75" customHeight="1" x14ac:dyDescent="0.3">
      <c r="A536" s="56" t="s">
        <v>483</v>
      </c>
      <c r="B536" s="56">
        <v>33</v>
      </c>
      <c r="C536" s="56" t="s">
        <v>484</v>
      </c>
      <c r="D536" s="56" t="s">
        <v>4220</v>
      </c>
      <c r="E536" s="56" t="s">
        <v>4221</v>
      </c>
      <c r="F536" s="56" t="s">
        <v>907</v>
      </c>
      <c r="G536" s="56">
        <v>29</v>
      </c>
      <c r="H536" s="56">
        <v>0</v>
      </c>
      <c r="I536" s="56" t="s">
        <v>6841</v>
      </c>
      <c r="J536" s="56" t="s">
        <v>39</v>
      </c>
    </row>
    <row r="537" spans="1:10" ht="12.75" customHeight="1" x14ac:dyDescent="0.3">
      <c r="A537" s="56" t="s">
        <v>483</v>
      </c>
      <c r="B537" s="56">
        <v>34</v>
      </c>
      <c r="C537" s="56" t="s">
        <v>484</v>
      </c>
      <c r="D537" s="56" t="s">
        <v>4222</v>
      </c>
      <c r="E537" s="56" t="s">
        <v>4223</v>
      </c>
      <c r="F537" s="56" t="s">
        <v>907</v>
      </c>
      <c r="G537" s="56">
        <v>46</v>
      </c>
      <c r="H537" s="56">
        <v>0</v>
      </c>
      <c r="I537" s="56" t="s">
        <v>6841</v>
      </c>
      <c r="J537" s="56" t="s">
        <v>39</v>
      </c>
    </row>
    <row r="538" spans="1:10" ht="12.75" customHeight="1" x14ac:dyDescent="0.3">
      <c r="A538" s="56" t="s">
        <v>483</v>
      </c>
      <c r="B538" s="56">
        <v>35</v>
      </c>
      <c r="C538" s="56" t="s">
        <v>484</v>
      </c>
      <c r="D538" s="56" t="s">
        <v>4224</v>
      </c>
      <c r="E538" s="56" t="s">
        <v>4225</v>
      </c>
      <c r="F538" s="56" t="s">
        <v>907</v>
      </c>
      <c r="G538" s="56">
        <v>28</v>
      </c>
      <c r="H538" s="56">
        <v>0</v>
      </c>
      <c r="I538" s="56" t="s">
        <v>6841</v>
      </c>
      <c r="J538" s="56" t="s">
        <v>39</v>
      </c>
    </row>
    <row r="539" spans="1:10" ht="12.75" customHeight="1" x14ac:dyDescent="0.3">
      <c r="A539" s="56" t="s">
        <v>483</v>
      </c>
      <c r="B539" s="56">
        <v>36</v>
      </c>
      <c r="C539" s="56" t="s">
        <v>484</v>
      </c>
      <c r="D539" s="56" t="s">
        <v>4226</v>
      </c>
      <c r="E539" s="56" t="s">
        <v>4227</v>
      </c>
      <c r="F539" s="56" t="s">
        <v>907</v>
      </c>
      <c r="G539" s="56">
        <v>29</v>
      </c>
      <c r="H539" s="56">
        <v>0</v>
      </c>
      <c r="I539" s="56" t="s">
        <v>6841</v>
      </c>
      <c r="J539" s="56" t="s">
        <v>39</v>
      </c>
    </row>
    <row r="540" spans="1:10" ht="12.75" customHeight="1" x14ac:dyDescent="0.3">
      <c r="A540" s="56" t="s">
        <v>483</v>
      </c>
      <c r="B540" s="56">
        <v>37</v>
      </c>
      <c r="C540" s="56" t="s">
        <v>484</v>
      </c>
      <c r="D540" s="56" t="s">
        <v>4228</v>
      </c>
      <c r="E540" s="56" t="s">
        <v>4229</v>
      </c>
      <c r="F540" s="56" t="s">
        <v>907</v>
      </c>
      <c r="G540" s="56">
        <v>47</v>
      </c>
      <c r="H540" s="56">
        <v>0</v>
      </c>
      <c r="I540" s="56" t="s">
        <v>6841</v>
      </c>
      <c r="J540" s="56" t="s">
        <v>39</v>
      </c>
    </row>
    <row r="541" spans="1:10" ht="12.75" customHeight="1" x14ac:dyDescent="0.3">
      <c r="A541" s="56" t="s">
        <v>535</v>
      </c>
      <c r="B541" s="56">
        <v>1</v>
      </c>
      <c r="C541" s="56" t="s">
        <v>536</v>
      </c>
      <c r="D541" s="56" t="s">
        <v>4230</v>
      </c>
      <c r="E541" s="56" t="s">
        <v>2230</v>
      </c>
      <c r="F541" s="56" t="s">
        <v>907</v>
      </c>
      <c r="G541" s="56">
        <v>49</v>
      </c>
      <c r="H541" s="56">
        <v>0</v>
      </c>
      <c r="I541" s="56" t="s">
        <v>6841</v>
      </c>
      <c r="J541" s="56" t="s">
        <v>39</v>
      </c>
    </row>
    <row r="542" spans="1:10" ht="12.75" customHeight="1" x14ac:dyDescent="0.3">
      <c r="A542" s="56" t="s">
        <v>535</v>
      </c>
      <c r="B542" s="56">
        <v>2</v>
      </c>
      <c r="C542" s="56" t="s">
        <v>536</v>
      </c>
      <c r="D542" s="56" t="s">
        <v>4231</v>
      </c>
      <c r="E542" s="56" t="s">
        <v>2231</v>
      </c>
      <c r="F542" s="56" t="s">
        <v>907</v>
      </c>
      <c r="G542" s="56">
        <v>28</v>
      </c>
      <c r="H542" s="56">
        <v>0</v>
      </c>
      <c r="I542" s="56" t="s">
        <v>6841</v>
      </c>
      <c r="J542" s="56" t="s">
        <v>39</v>
      </c>
    </row>
    <row r="543" spans="1:10" ht="12.75" customHeight="1" x14ac:dyDescent="0.3">
      <c r="A543" s="56" t="s">
        <v>537</v>
      </c>
      <c r="B543" s="56">
        <v>1</v>
      </c>
      <c r="C543" s="56" t="s">
        <v>446</v>
      </c>
      <c r="D543" s="56" t="s">
        <v>7171</v>
      </c>
      <c r="E543" s="56" t="s">
        <v>7172</v>
      </c>
      <c r="F543" s="56" t="s">
        <v>907</v>
      </c>
      <c r="G543" s="56">
        <v>20</v>
      </c>
      <c r="H543" s="56">
        <v>0</v>
      </c>
      <c r="I543" s="56" t="s">
        <v>6841</v>
      </c>
      <c r="J543" s="56" t="s">
        <v>39</v>
      </c>
    </row>
    <row r="544" spans="1:10" ht="12.75" customHeight="1" x14ac:dyDescent="0.3">
      <c r="A544" s="56" t="s">
        <v>537</v>
      </c>
      <c r="B544" s="56">
        <v>2</v>
      </c>
      <c r="C544" s="56" t="s">
        <v>446</v>
      </c>
      <c r="D544" s="56" t="s">
        <v>7173</v>
      </c>
      <c r="E544" s="56" t="s">
        <v>7174</v>
      </c>
      <c r="F544" s="56" t="s">
        <v>907</v>
      </c>
      <c r="G544" s="56">
        <v>9.25</v>
      </c>
      <c r="H544" s="56">
        <v>16.7</v>
      </c>
      <c r="I544" s="56" t="s">
        <v>810</v>
      </c>
      <c r="J544" s="56" t="s">
        <v>40</v>
      </c>
    </row>
    <row r="545" spans="1:10" ht="12.75" customHeight="1" x14ac:dyDescent="0.3">
      <c r="A545" s="56" t="s">
        <v>537</v>
      </c>
      <c r="B545" s="56">
        <v>3</v>
      </c>
      <c r="C545" s="56" t="s">
        <v>446</v>
      </c>
      <c r="D545" s="56" t="s">
        <v>7175</v>
      </c>
      <c r="E545" s="56" t="s">
        <v>7176</v>
      </c>
      <c r="F545" s="56" t="s">
        <v>907</v>
      </c>
      <c r="G545" s="56">
        <v>26</v>
      </c>
      <c r="H545" s="56">
        <v>0</v>
      </c>
      <c r="I545" s="56" t="s">
        <v>6841</v>
      </c>
      <c r="J545" s="56" t="s">
        <v>39</v>
      </c>
    </row>
    <row r="546" spans="1:10" ht="12.75" customHeight="1" x14ac:dyDescent="0.3">
      <c r="A546" s="56" t="s">
        <v>537</v>
      </c>
      <c r="B546" s="56">
        <v>4</v>
      </c>
      <c r="C546" s="56" t="s">
        <v>446</v>
      </c>
      <c r="D546" s="56" t="s">
        <v>7177</v>
      </c>
      <c r="E546" s="56" t="s">
        <v>7178</v>
      </c>
      <c r="F546" s="56" t="s">
        <v>907</v>
      </c>
      <c r="G546" s="56">
        <v>26</v>
      </c>
      <c r="H546" s="56">
        <v>0</v>
      </c>
      <c r="I546" s="56" t="s">
        <v>6841</v>
      </c>
      <c r="J546" s="56" t="s">
        <v>39</v>
      </c>
    </row>
    <row r="547" spans="1:10" ht="12.75" customHeight="1" x14ac:dyDescent="0.3">
      <c r="A547" s="56" t="s">
        <v>537</v>
      </c>
      <c r="B547" s="56">
        <v>5</v>
      </c>
      <c r="C547" s="56" t="s">
        <v>446</v>
      </c>
      <c r="D547" s="56" t="s">
        <v>7179</v>
      </c>
      <c r="E547" s="56" t="s">
        <v>7180</v>
      </c>
      <c r="F547" s="56" t="s">
        <v>907</v>
      </c>
      <c r="G547" s="56">
        <v>20</v>
      </c>
      <c r="H547" s="56">
        <v>0</v>
      </c>
      <c r="I547" s="56" t="s">
        <v>6841</v>
      </c>
      <c r="J547" s="56" t="s">
        <v>39</v>
      </c>
    </row>
    <row r="548" spans="1:10" ht="12.75" customHeight="1" x14ac:dyDescent="0.3">
      <c r="A548" s="56" t="s">
        <v>537</v>
      </c>
      <c r="B548" s="56">
        <v>6</v>
      </c>
      <c r="C548" s="56" t="s">
        <v>446</v>
      </c>
      <c r="D548" s="56" t="s">
        <v>7181</v>
      </c>
      <c r="E548" s="56" t="s">
        <v>7182</v>
      </c>
      <c r="F548" s="56" t="s">
        <v>907</v>
      </c>
      <c r="G548" s="56">
        <v>26</v>
      </c>
      <c r="H548" s="56">
        <v>0</v>
      </c>
      <c r="I548" s="56" t="s">
        <v>6841</v>
      </c>
      <c r="J548" s="56" t="s">
        <v>39</v>
      </c>
    </row>
    <row r="549" spans="1:10" ht="12.75" customHeight="1" x14ac:dyDescent="0.3">
      <c r="A549" s="56" t="s">
        <v>537</v>
      </c>
      <c r="B549" s="56">
        <v>7</v>
      </c>
      <c r="C549" s="56" t="s">
        <v>446</v>
      </c>
      <c r="D549" s="56" t="s">
        <v>7183</v>
      </c>
      <c r="E549" s="56" t="s">
        <v>7184</v>
      </c>
      <c r="F549" s="56" t="s">
        <v>907</v>
      </c>
      <c r="G549" s="56">
        <v>26</v>
      </c>
      <c r="H549" s="56">
        <v>0</v>
      </c>
      <c r="I549" s="56" t="s">
        <v>6841</v>
      </c>
      <c r="J549" s="56" t="s">
        <v>39</v>
      </c>
    </row>
    <row r="550" spans="1:10" ht="12.75" customHeight="1" x14ac:dyDescent="0.3">
      <c r="A550" s="56" t="s">
        <v>537</v>
      </c>
      <c r="B550" s="56">
        <v>8</v>
      </c>
      <c r="C550" s="56" t="s">
        <v>446</v>
      </c>
      <c r="D550" s="56" t="s">
        <v>7185</v>
      </c>
      <c r="E550" s="56" t="s">
        <v>7186</v>
      </c>
      <c r="F550" s="56" t="s">
        <v>907</v>
      </c>
      <c r="G550" s="56">
        <v>20</v>
      </c>
      <c r="H550" s="56">
        <v>0</v>
      </c>
      <c r="I550" s="56" t="s">
        <v>6841</v>
      </c>
      <c r="J550" s="56" t="s">
        <v>39</v>
      </c>
    </row>
    <row r="551" spans="1:10" ht="12.75" customHeight="1" x14ac:dyDescent="0.3">
      <c r="A551" s="56" t="s">
        <v>537</v>
      </c>
      <c r="B551" s="56">
        <v>9</v>
      </c>
      <c r="C551" s="56" t="s">
        <v>446</v>
      </c>
      <c r="D551" s="56" t="s">
        <v>7187</v>
      </c>
      <c r="E551" s="56" t="s">
        <v>7188</v>
      </c>
      <c r="F551" s="56" t="s">
        <v>907</v>
      </c>
      <c r="G551" s="56">
        <v>20</v>
      </c>
      <c r="H551" s="56">
        <v>0</v>
      </c>
      <c r="I551" s="56" t="s">
        <v>6841</v>
      </c>
      <c r="J551" s="56" t="s">
        <v>39</v>
      </c>
    </row>
    <row r="552" spans="1:10" ht="12.75" customHeight="1" x14ac:dyDescent="0.3">
      <c r="A552" s="56" t="s">
        <v>537</v>
      </c>
      <c r="B552" s="56">
        <v>10</v>
      </c>
      <c r="C552" s="56" t="s">
        <v>446</v>
      </c>
      <c r="D552" s="56" t="s">
        <v>7189</v>
      </c>
      <c r="E552" s="56" t="s">
        <v>7190</v>
      </c>
      <c r="F552" s="56" t="s">
        <v>907</v>
      </c>
      <c r="G552" s="56">
        <v>26</v>
      </c>
      <c r="H552" s="56">
        <v>0</v>
      </c>
      <c r="I552" s="56" t="s">
        <v>6841</v>
      </c>
      <c r="J552" s="56" t="s">
        <v>39</v>
      </c>
    </row>
    <row r="553" spans="1:10" ht="12.75" customHeight="1" x14ac:dyDescent="0.3">
      <c r="A553" s="56" t="s">
        <v>537</v>
      </c>
      <c r="B553" s="56">
        <v>11</v>
      </c>
      <c r="C553" s="56" t="s">
        <v>446</v>
      </c>
      <c r="D553" s="56" t="s">
        <v>7191</v>
      </c>
      <c r="E553" s="56" t="s">
        <v>7192</v>
      </c>
      <c r="F553" s="56" t="s">
        <v>907</v>
      </c>
      <c r="G553" s="56">
        <v>46.5</v>
      </c>
      <c r="H553" s="56">
        <v>0</v>
      </c>
      <c r="I553" s="56" t="s">
        <v>6841</v>
      </c>
      <c r="J553" s="56" t="s">
        <v>39</v>
      </c>
    </row>
    <row r="554" spans="1:10" ht="12.75" customHeight="1" x14ac:dyDescent="0.3">
      <c r="A554" s="56" t="s">
        <v>537</v>
      </c>
      <c r="B554" s="56">
        <v>12</v>
      </c>
      <c r="C554" s="56" t="s">
        <v>446</v>
      </c>
      <c r="D554" s="56" t="s">
        <v>7193</v>
      </c>
      <c r="E554" s="56" t="s">
        <v>7194</v>
      </c>
      <c r="F554" s="56" t="s">
        <v>907</v>
      </c>
      <c r="G554" s="56">
        <v>9.25</v>
      </c>
      <c r="H554" s="56">
        <v>16.7</v>
      </c>
      <c r="I554" s="56" t="s">
        <v>810</v>
      </c>
      <c r="J554" s="56" t="s">
        <v>40</v>
      </c>
    </row>
    <row r="555" spans="1:10" ht="12.75" customHeight="1" x14ac:dyDescent="0.3">
      <c r="A555" s="56" t="s">
        <v>537</v>
      </c>
      <c r="B555" s="56">
        <v>13</v>
      </c>
      <c r="C555" s="56" t="s">
        <v>446</v>
      </c>
      <c r="D555" s="56" t="s">
        <v>7195</v>
      </c>
      <c r="E555" s="56" t="s">
        <v>7196</v>
      </c>
      <c r="F555" s="56" t="s">
        <v>907</v>
      </c>
      <c r="G555" s="56">
        <v>9.25</v>
      </c>
      <c r="H555" s="56">
        <v>16.7</v>
      </c>
      <c r="I555" s="56" t="s">
        <v>810</v>
      </c>
      <c r="J555" s="56" t="s">
        <v>40</v>
      </c>
    </row>
    <row r="556" spans="1:10" ht="12.75" customHeight="1" x14ac:dyDescent="0.3">
      <c r="A556" s="56" t="s">
        <v>537</v>
      </c>
      <c r="B556" s="56">
        <v>14</v>
      </c>
      <c r="C556" s="56" t="s">
        <v>446</v>
      </c>
      <c r="D556" s="56" t="s">
        <v>7197</v>
      </c>
      <c r="E556" s="56" t="s">
        <v>7198</v>
      </c>
      <c r="F556" s="56" t="s">
        <v>907</v>
      </c>
      <c r="G556" s="56">
        <v>20</v>
      </c>
      <c r="H556" s="56">
        <v>0</v>
      </c>
      <c r="I556" s="56" t="s">
        <v>6841</v>
      </c>
      <c r="J556" s="56" t="s">
        <v>39</v>
      </c>
    </row>
    <row r="557" spans="1:10" ht="12.75" customHeight="1" x14ac:dyDescent="0.3">
      <c r="A557" s="56" t="s">
        <v>537</v>
      </c>
      <c r="B557" s="56">
        <v>15</v>
      </c>
      <c r="C557" s="56" t="s">
        <v>446</v>
      </c>
      <c r="D557" s="56" t="s">
        <v>7199</v>
      </c>
      <c r="E557" s="56" t="s">
        <v>7200</v>
      </c>
      <c r="F557" s="56" t="s">
        <v>907</v>
      </c>
      <c r="G557" s="56">
        <v>26</v>
      </c>
      <c r="H557" s="56">
        <v>0</v>
      </c>
      <c r="I557" s="56" t="s">
        <v>6841</v>
      </c>
      <c r="J557" s="56" t="s">
        <v>39</v>
      </c>
    </row>
    <row r="558" spans="1:10" ht="12.75" customHeight="1" x14ac:dyDescent="0.3">
      <c r="A558" s="56" t="s">
        <v>487</v>
      </c>
      <c r="B558" s="56">
        <v>1</v>
      </c>
      <c r="C558" s="56" t="s">
        <v>488</v>
      </c>
      <c r="D558" s="56" t="s">
        <v>4232</v>
      </c>
      <c r="E558" s="56" t="s">
        <v>1186</v>
      </c>
      <c r="F558" s="56" t="s">
        <v>907</v>
      </c>
      <c r="G558" s="56">
        <v>10</v>
      </c>
      <c r="H558" s="56">
        <v>0</v>
      </c>
      <c r="I558" s="56" t="s">
        <v>811</v>
      </c>
      <c r="J558" s="56" t="s">
        <v>39</v>
      </c>
    </row>
    <row r="559" spans="1:10" ht="12.75" customHeight="1" x14ac:dyDescent="0.3">
      <c r="A559" s="56" t="s">
        <v>487</v>
      </c>
      <c r="B559" s="56">
        <v>2</v>
      </c>
      <c r="C559" s="56" t="s">
        <v>488</v>
      </c>
      <c r="D559" s="56" t="s">
        <v>4233</v>
      </c>
      <c r="E559" s="56" t="s">
        <v>1161</v>
      </c>
      <c r="F559" s="56" t="s">
        <v>907</v>
      </c>
      <c r="G559" s="56">
        <v>18.5</v>
      </c>
      <c r="H559" s="56">
        <v>35.5</v>
      </c>
      <c r="I559" s="56" t="s">
        <v>811</v>
      </c>
      <c r="J559" s="56" t="s">
        <v>39</v>
      </c>
    </row>
    <row r="560" spans="1:10" ht="12.75" customHeight="1" x14ac:dyDescent="0.3">
      <c r="A560" s="56" t="s">
        <v>487</v>
      </c>
      <c r="B560" s="56">
        <v>3</v>
      </c>
      <c r="C560" s="56" t="s">
        <v>488</v>
      </c>
      <c r="D560" s="56" t="s">
        <v>4234</v>
      </c>
      <c r="E560" s="56" t="s">
        <v>1166</v>
      </c>
      <c r="F560" s="56" t="s">
        <v>907</v>
      </c>
      <c r="G560" s="56">
        <v>21</v>
      </c>
      <c r="H560" s="56">
        <v>0</v>
      </c>
      <c r="I560" s="56" t="s">
        <v>811</v>
      </c>
      <c r="J560" s="56" t="s">
        <v>39</v>
      </c>
    </row>
    <row r="561" spans="1:10" ht="12.75" customHeight="1" x14ac:dyDescent="0.3">
      <c r="A561" s="56" t="s">
        <v>487</v>
      </c>
      <c r="B561" s="56">
        <v>4</v>
      </c>
      <c r="C561" s="56" t="s">
        <v>488</v>
      </c>
      <c r="D561" s="56" t="s">
        <v>4235</v>
      </c>
      <c r="E561" s="56" t="s">
        <v>1171</v>
      </c>
      <c r="F561" s="56" t="s">
        <v>907</v>
      </c>
      <c r="G561" s="56">
        <v>7</v>
      </c>
      <c r="H561" s="56">
        <v>0</v>
      </c>
      <c r="I561" s="56" t="s">
        <v>811</v>
      </c>
      <c r="J561" s="56" t="s">
        <v>39</v>
      </c>
    </row>
    <row r="562" spans="1:10" ht="12.75" customHeight="1" x14ac:dyDescent="0.3">
      <c r="A562" s="56" t="s">
        <v>487</v>
      </c>
      <c r="B562" s="56">
        <v>5</v>
      </c>
      <c r="C562" s="56" t="s">
        <v>488</v>
      </c>
      <c r="D562" s="56" t="s">
        <v>4236</v>
      </c>
      <c r="E562" s="56" t="s">
        <v>1178</v>
      </c>
      <c r="F562" s="56" t="s">
        <v>907</v>
      </c>
      <c r="G562" s="56">
        <v>52</v>
      </c>
      <c r="H562" s="56">
        <v>0</v>
      </c>
      <c r="I562" s="56" t="s">
        <v>811</v>
      </c>
      <c r="J562" s="56" t="s">
        <v>39</v>
      </c>
    </row>
    <row r="563" spans="1:10" ht="12.75" customHeight="1" x14ac:dyDescent="0.3">
      <c r="A563" s="56" t="s">
        <v>487</v>
      </c>
      <c r="B563" s="56">
        <v>6</v>
      </c>
      <c r="C563" s="56" t="s">
        <v>488</v>
      </c>
      <c r="D563" s="56" t="s">
        <v>4237</v>
      </c>
      <c r="E563" s="56" t="s">
        <v>1187</v>
      </c>
      <c r="F563" s="56" t="s">
        <v>907</v>
      </c>
      <c r="G563" s="56">
        <v>38</v>
      </c>
      <c r="H563" s="56">
        <v>0</v>
      </c>
      <c r="I563" s="56" t="s">
        <v>811</v>
      </c>
      <c r="J563" s="56" t="s">
        <v>39</v>
      </c>
    </row>
    <row r="564" spans="1:10" ht="12.75" customHeight="1" x14ac:dyDescent="0.3">
      <c r="A564" s="56" t="s">
        <v>487</v>
      </c>
      <c r="B564" s="56">
        <v>7</v>
      </c>
      <c r="C564" s="56" t="s">
        <v>488</v>
      </c>
      <c r="D564" s="56" t="s">
        <v>4238</v>
      </c>
      <c r="E564" s="56" t="s">
        <v>1205</v>
      </c>
      <c r="F564" s="56" t="s">
        <v>907</v>
      </c>
      <c r="G564" s="56">
        <v>21</v>
      </c>
      <c r="H564" s="56">
        <v>0</v>
      </c>
      <c r="I564" s="56" t="s">
        <v>811</v>
      </c>
      <c r="J564" s="56" t="s">
        <v>39</v>
      </c>
    </row>
    <row r="565" spans="1:10" ht="12.75" customHeight="1" x14ac:dyDescent="0.3">
      <c r="A565" s="56" t="s">
        <v>487</v>
      </c>
      <c r="B565" s="56">
        <v>8</v>
      </c>
      <c r="C565" s="56" t="s">
        <v>488</v>
      </c>
      <c r="D565" s="56" t="s">
        <v>4239</v>
      </c>
      <c r="E565" s="56" t="s">
        <v>1179</v>
      </c>
      <c r="F565" s="56" t="s">
        <v>907</v>
      </c>
      <c r="G565" s="56">
        <v>21</v>
      </c>
      <c r="H565" s="56">
        <v>7</v>
      </c>
      <c r="I565" s="56" t="s">
        <v>811</v>
      </c>
      <c r="J565" s="56" t="s">
        <v>39</v>
      </c>
    </row>
    <row r="566" spans="1:10" ht="12.75" customHeight="1" x14ac:dyDescent="0.3">
      <c r="A566" s="56" t="s">
        <v>487</v>
      </c>
      <c r="B566" s="56">
        <v>9</v>
      </c>
      <c r="C566" s="56" t="s">
        <v>488</v>
      </c>
      <c r="D566" s="56" t="s">
        <v>4240</v>
      </c>
      <c r="E566" s="56" t="s">
        <v>1198</v>
      </c>
      <c r="F566" s="56" t="s">
        <v>907</v>
      </c>
      <c r="G566" s="56">
        <v>15</v>
      </c>
      <c r="H566" s="56">
        <v>0</v>
      </c>
      <c r="I566" s="56" t="s">
        <v>811</v>
      </c>
      <c r="J566" s="56" t="s">
        <v>39</v>
      </c>
    </row>
    <row r="567" spans="1:10" ht="12.75" customHeight="1" x14ac:dyDescent="0.3">
      <c r="A567" s="56" t="s">
        <v>487</v>
      </c>
      <c r="B567" s="56">
        <v>10</v>
      </c>
      <c r="C567" s="56" t="s">
        <v>488</v>
      </c>
      <c r="D567" s="56" t="s">
        <v>4241</v>
      </c>
      <c r="E567" s="56" t="s">
        <v>1194</v>
      </c>
      <c r="F567" s="56" t="s">
        <v>907</v>
      </c>
      <c r="G567" s="56">
        <v>27</v>
      </c>
      <c r="H567" s="56">
        <v>0</v>
      </c>
      <c r="I567" s="56" t="s">
        <v>811</v>
      </c>
      <c r="J567" s="56" t="s">
        <v>39</v>
      </c>
    </row>
    <row r="568" spans="1:10" ht="12.75" customHeight="1" x14ac:dyDescent="0.3">
      <c r="A568" s="56" t="s">
        <v>487</v>
      </c>
      <c r="B568" s="56">
        <v>11</v>
      </c>
      <c r="C568" s="56" t="s">
        <v>488</v>
      </c>
      <c r="D568" s="56" t="s">
        <v>4242</v>
      </c>
      <c r="E568" s="56" t="s">
        <v>1203</v>
      </c>
      <c r="F568" s="56" t="s">
        <v>907</v>
      </c>
      <c r="G568" s="56">
        <v>6</v>
      </c>
      <c r="H568" s="56">
        <v>0</v>
      </c>
      <c r="I568" s="56" t="s">
        <v>811</v>
      </c>
      <c r="J568" s="56" t="s">
        <v>39</v>
      </c>
    </row>
    <row r="569" spans="1:10" ht="12.75" customHeight="1" x14ac:dyDescent="0.3">
      <c r="A569" s="56" t="s">
        <v>487</v>
      </c>
      <c r="B569" s="56">
        <v>12</v>
      </c>
      <c r="C569" s="56" t="s">
        <v>488</v>
      </c>
      <c r="D569" s="56" t="s">
        <v>4243</v>
      </c>
      <c r="E569" s="56" t="s">
        <v>1202</v>
      </c>
      <c r="F569" s="56" t="s">
        <v>907</v>
      </c>
      <c r="G569" s="56">
        <v>15</v>
      </c>
      <c r="H569" s="56">
        <v>0</v>
      </c>
      <c r="I569" s="56" t="s">
        <v>811</v>
      </c>
      <c r="J569" s="56" t="s">
        <v>39</v>
      </c>
    </row>
    <row r="570" spans="1:10" ht="12.75" customHeight="1" x14ac:dyDescent="0.3">
      <c r="A570" s="56" t="s">
        <v>487</v>
      </c>
      <c r="B570" s="56">
        <v>13</v>
      </c>
      <c r="C570" s="56" t="s">
        <v>488</v>
      </c>
      <c r="D570" s="56" t="s">
        <v>4244</v>
      </c>
      <c r="E570" s="56" t="s">
        <v>1173</v>
      </c>
      <c r="F570" s="56" t="s">
        <v>907</v>
      </c>
      <c r="G570" s="56">
        <v>20</v>
      </c>
      <c r="H570" s="56">
        <v>0</v>
      </c>
      <c r="I570" s="56" t="s">
        <v>811</v>
      </c>
      <c r="J570" s="56" t="s">
        <v>39</v>
      </c>
    </row>
    <row r="571" spans="1:10" ht="12.75" customHeight="1" x14ac:dyDescent="0.3">
      <c r="A571" s="56" t="s">
        <v>487</v>
      </c>
      <c r="B571" s="56">
        <v>14</v>
      </c>
      <c r="C571" s="56" t="s">
        <v>488</v>
      </c>
      <c r="D571" s="56" t="s">
        <v>4245</v>
      </c>
      <c r="E571" s="56" t="s">
        <v>1191</v>
      </c>
      <c r="F571" s="56" t="s">
        <v>907</v>
      </c>
      <c r="G571" s="56">
        <v>6</v>
      </c>
      <c r="H571" s="56">
        <v>0</v>
      </c>
      <c r="I571" s="56" t="s">
        <v>811</v>
      </c>
      <c r="J571" s="56" t="s">
        <v>39</v>
      </c>
    </row>
    <row r="572" spans="1:10" ht="12.75" customHeight="1" x14ac:dyDescent="0.3">
      <c r="A572" s="56" t="s">
        <v>487</v>
      </c>
      <c r="B572" s="56">
        <v>15</v>
      </c>
      <c r="C572" s="56" t="s">
        <v>488</v>
      </c>
      <c r="D572" s="56" t="s">
        <v>4246</v>
      </c>
      <c r="E572" s="56" t="s">
        <v>1176</v>
      </c>
      <c r="F572" s="56" t="s">
        <v>907</v>
      </c>
      <c r="G572" s="56">
        <v>10.5</v>
      </c>
      <c r="H572" s="56">
        <v>2</v>
      </c>
      <c r="I572" s="56" t="s">
        <v>811</v>
      </c>
      <c r="J572" s="56" t="s">
        <v>39</v>
      </c>
    </row>
    <row r="573" spans="1:10" ht="12.75" customHeight="1" x14ac:dyDescent="0.3">
      <c r="A573" s="56" t="s">
        <v>487</v>
      </c>
      <c r="B573" s="56">
        <v>16</v>
      </c>
      <c r="C573" s="56" t="s">
        <v>488</v>
      </c>
      <c r="D573" s="56" t="s">
        <v>4247</v>
      </c>
      <c r="E573" s="56" t="s">
        <v>1180</v>
      </c>
      <c r="F573" s="56" t="s">
        <v>907</v>
      </c>
      <c r="G573" s="56">
        <v>10</v>
      </c>
      <c r="H573" s="56">
        <v>0</v>
      </c>
      <c r="I573" s="56" t="s">
        <v>811</v>
      </c>
      <c r="J573" s="56" t="s">
        <v>39</v>
      </c>
    </row>
    <row r="574" spans="1:10" ht="12.75" customHeight="1" x14ac:dyDescent="0.3">
      <c r="A574" s="56" t="s">
        <v>487</v>
      </c>
      <c r="B574" s="56">
        <v>17</v>
      </c>
      <c r="C574" s="56" t="s">
        <v>488</v>
      </c>
      <c r="D574" s="56" t="s">
        <v>4248</v>
      </c>
      <c r="E574" s="56" t="s">
        <v>1172</v>
      </c>
      <c r="F574" s="56" t="s">
        <v>907</v>
      </c>
      <c r="G574" s="56">
        <v>38</v>
      </c>
      <c r="H574" s="56">
        <v>0</v>
      </c>
      <c r="I574" s="56" t="s">
        <v>811</v>
      </c>
      <c r="J574" s="56" t="s">
        <v>39</v>
      </c>
    </row>
    <row r="575" spans="1:10" ht="12.75" customHeight="1" x14ac:dyDescent="0.3">
      <c r="A575" s="56" t="s">
        <v>487</v>
      </c>
      <c r="B575" s="56">
        <v>18</v>
      </c>
      <c r="C575" s="56" t="s">
        <v>488</v>
      </c>
      <c r="D575" s="56" t="s">
        <v>4249</v>
      </c>
      <c r="E575" s="56" t="s">
        <v>1168</v>
      </c>
      <c r="F575" s="56" t="s">
        <v>907</v>
      </c>
      <c r="G575" s="56">
        <v>44</v>
      </c>
      <c r="H575" s="56">
        <v>31.5</v>
      </c>
      <c r="I575" s="56" t="s">
        <v>811</v>
      </c>
      <c r="J575" s="56" t="s">
        <v>39</v>
      </c>
    </row>
    <row r="576" spans="1:10" ht="12.75" customHeight="1" x14ac:dyDescent="0.3">
      <c r="A576" s="56" t="s">
        <v>487</v>
      </c>
      <c r="B576" s="56">
        <v>19</v>
      </c>
      <c r="C576" s="56" t="s">
        <v>488</v>
      </c>
      <c r="D576" s="56" t="s">
        <v>4250</v>
      </c>
      <c r="E576" s="56" t="s">
        <v>1208</v>
      </c>
      <c r="F576" s="56" t="s">
        <v>907</v>
      </c>
      <c r="G576" s="56">
        <v>37</v>
      </c>
      <c r="H576" s="56">
        <v>0</v>
      </c>
      <c r="I576" s="56" t="s">
        <v>811</v>
      </c>
      <c r="J576" s="56" t="s">
        <v>39</v>
      </c>
    </row>
    <row r="577" spans="1:10" ht="12.75" customHeight="1" x14ac:dyDescent="0.3">
      <c r="A577" s="56" t="s">
        <v>487</v>
      </c>
      <c r="B577" s="56">
        <v>20</v>
      </c>
      <c r="C577" s="56" t="s">
        <v>488</v>
      </c>
      <c r="D577" s="56" t="s">
        <v>4251</v>
      </c>
      <c r="E577" s="56" t="s">
        <v>1192</v>
      </c>
      <c r="F577" s="56" t="s">
        <v>907</v>
      </c>
      <c r="G577" s="56">
        <v>33</v>
      </c>
      <c r="H577" s="56">
        <v>0</v>
      </c>
      <c r="I577" s="56" t="s">
        <v>811</v>
      </c>
      <c r="J577" s="56" t="s">
        <v>39</v>
      </c>
    </row>
    <row r="578" spans="1:10" ht="12.75" customHeight="1" x14ac:dyDescent="0.3">
      <c r="A578" s="56" t="s">
        <v>487</v>
      </c>
      <c r="B578" s="56">
        <v>21</v>
      </c>
      <c r="C578" s="56" t="s">
        <v>488</v>
      </c>
      <c r="D578" s="56" t="s">
        <v>4252</v>
      </c>
      <c r="E578" s="56" t="s">
        <v>1189</v>
      </c>
      <c r="F578" s="56" t="s">
        <v>907</v>
      </c>
      <c r="G578" s="56">
        <v>58</v>
      </c>
      <c r="H578" s="56">
        <v>0</v>
      </c>
      <c r="I578" s="56" t="s">
        <v>811</v>
      </c>
      <c r="J578" s="56" t="s">
        <v>39</v>
      </c>
    </row>
    <row r="579" spans="1:10" ht="12.75" customHeight="1" x14ac:dyDescent="0.3">
      <c r="A579" s="56" t="s">
        <v>487</v>
      </c>
      <c r="B579" s="56">
        <v>22</v>
      </c>
      <c r="C579" s="56" t="s">
        <v>488</v>
      </c>
      <c r="D579" s="56" t="s">
        <v>4253</v>
      </c>
      <c r="E579" s="56" t="s">
        <v>1193</v>
      </c>
      <c r="F579" s="56" t="s">
        <v>907</v>
      </c>
      <c r="G579" s="56">
        <v>43</v>
      </c>
      <c r="H579" s="56">
        <v>0</v>
      </c>
      <c r="I579" s="56" t="s">
        <v>811</v>
      </c>
      <c r="J579" s="56" t="s">
        <v>39</v>
      </c>
    </row>
    <row r="580" spans="1:10" ht="12.75" customHeight="1" x14ac:dyDescent="0.3">
      <c r="A580" s="56" t="s">
        <v>487</v>
      </c>
      <c r="B580" s="56">
        <v>23</v>
      </c>
      <c r="C580" s="56" t="s">
        <v>488</v>
      </c>
      <c r="D580" s="56" t="s">
        <v>4254</v>
      </c>
      <c r="E580" s="56" t="s">
        <v>1175</v>
      </c>
      <c r="F580" s="56" t="s">
        <v>907</v>
      </c>
      <c r="G580" s="56">
        <v>21</v>
      </c>
      <c r="H580" s="56">
        <v>0</v>
      </c>
      <c r="I580" s="56" t="s">
        <v>811</v>
      </c>
      <c r="J580" s="56" t="s">
        <v>39</v>
      </c>
    </row>
    <row r="581" spans="1:10" ht="12.75" customHeight="1" x14ac:dyDescent="0.3">
      <c r="A581" s="56" t="s">
        <v>487</v>
      </c>
      <c r="B581" s="56">
        <v>24</v>
      </c>
      <c r="C581" s="56" t="s">
        <v>488</v>
      </c>
      <c r="D581" s="56" t="s">
        <v>4255</v>
      </c>
      <c r="E581" s="56" t="s">
        <v>1167</v>
      </c>
      <c r="F581" s="56" t="s">
        <v>907</v>
      </c>
      <c r="G581" s="56">
        <v>38</v>
      </c>
      <c r="H581" s="56">
        <v>0</v>
      </c>
      <c r="I581" s="56" t="s">
        <v>811</v>
      </c>
      <c r="J581" s="56" t="s">
        <v>39</v>
      </c>
    </row>
    <row r="582" spans="1:10" ht="12.75" customHeight="1" x14ac:dyDescent="0.3">
      <c r="A582" s="56" t="s">
        <v>487</v>
      </c>
      <c r="B582" s="56">
        <v>25</v>
      </c>
      <c r="C582" s="56" t="s">
        <v>488</v>
      </c>
      <c r="D582" s="56" t="s">
        <v>4256</v>
      </c>
      <c r="E582" s="56" t="s">
        <v>1181</v>
      </c>
      <c r="F582" s="56" t="s">
        <v>907</v>
      </c>
      <c r="G582" s="56">
        <v>33</v>
      </c>
      <c r="H582" s="56">
        <v>0</v>
      </c>
      <c r="I582" s="56" t="s">
        <v>811</v>
      </c>
      <c r="J582" s="56" t="s">
        <v>39</v>
      </c>
    </row>
    <row r="583" spans="1:10" ht="12.75" customHeight="1" x14ac:dyDescent="0.3">
      <c r="A583" s="56" t="s">
        <v>487</v>
      </c>
      <c r="B583" s="56">
        <v>26</v>
      </c>
      <c r="C583" s="56" t="s">
        <v>488</v>
      </c>
      <c r="D583" s="56" t="s">
        <v>4257</v>
      </c>
      <c r="E583" s="56" t="s">
        <v>1197</v>
      </c>
      <c r="F583" s="56" t="s">
        <v>907</v>
      </c>
      <c r="G583" s="56">
        <v>44</v>
      </c>
      <c r="H583" s="56">
        <v>4</v>
      </c>
      <c r="I583" s="56" t="s">
        <v>811</v>
      </c>
      <c r="J583" s="56" t="s">
        <v>39</v>
      </c>
    </row>
    <row r="584" spans="1:10" ht="12.75" customHeight="1" x14ac:dyDescent="0.3">
      <c r="A584" s="56" t="s">
        <v>487</v>
      </c>
      <c r="B584" s="56">
        <v>27</v>
      </c>
      <c r="C584" s="56" t="s">
        <v>488</v>
      </c>
      <c r="D584" s="56" t="s">
        <v>4258</v>
      </c>
      <c r="E584" s="56" t="s">
        <v>1209</v>
      </c>
      <c r="F584" s="56" t="s">
        <v>907</v>
      </c>
      <c r="G584" s="56">
        <v>38</v>
      </c>
      <c r="H584" s="56">
        <v>0</v>
      </c>
      <c r="I584" s="56" t="s">
        <v>811</v>
      </c>
      <c r="J584" s="56" t="s">
        <v>39</v>
      </c>
    </row>
    <row r="585" spans="1:10" ht="12.75" customHeight="1" x14ac:dyDescent="0.3">
      <c r="A585" s="56" t="s">
        <v>487</v>
      </c>
      <c r="B585" s="56">
        <v>28</v>
      </c>
      <c r="C585" s="56" t="s">
        <v>488</v>
      </c>
      <c r="D585" s="56" t="s">
        <v>4259</v>
      </c>
      <c r="E585" s="56" t="s">
        <v>1201</v>
      </c>
      <c r="F585" s="56" t="s">
        <v>907</v>
      </c>
      <c r="G585" s="56">
        <v>15</v>
      </c>
      <c r="H585" s="56">
        <v>0</v>
      </c>
      <c r="I585" s="56" t="s">
        <v>811</v>
      </c>
      <c r="J585" s="56" t="s">
        <v>39</v>
      </c>
    </row>
    <row r="586" spans="1:10" ht="12.75" customHeight="1" x14ac:dyDescent="0.3">
      <c r="A586" s="56" t="s">
        <v>487</v>
      </c>
      <c r="B586" s="56">
        <v>29</v>
      </c>
      <c r="C586" s="56" t="s">
        <v>488</v>
      </c>
      <c r="D586" s="56" t="s">
        <v>4260</v>
      </c>
      <c r="E586" s="56" t="s">
        <v>1200</v>
      </c>
      <c r="F586" s="56" t="s">
        <v>907</v>
      </c>
      <c r="G586" s="56">
        <v>21</v>
      </c>
      <c r="H586" s="56">
        <v>0</v>
      </c>
      <c r="I586" s="56" t="s">
        <v>811</v>
      </c>
      <c r="J586" s="56" t="s">
        <v>39</v>
      </c>
    </row>
    <row r="587" spans="1:10" ht="12.75" customHeight="1" x14ac:dyDescent="0.3">
      <c r="A587" s="56" t="s">
        <v>487</v>
      </c>
      <c r="B587" s="56">
        <v>30</v>
      </c>
      <c r="C587" s="56" t="s">
        <v>488</v>
      </c>
      <c r="D587" s="56" t="s">
        <v>4261</v>
      </c>
      <c r="E587" s="56" t="s">
        <v>1182</v>
      </c>
      <c r="F587" s="56" t="s">
        <v>907</v>
      </c>
      <c r="G587" s="56">
        <v>6</v>
      </c>
      <c r="H587" s="56">
        <v>0</v>
      </c>
      <c r="I587" s="56" t="s">
        <v>811</v>
      </c>
      <c r="J587" s="56" t="s">
        <v>39</v>
      </c>
    </row>
    <row r="588" spans="1:10" ht="12.75" customHeight="1" x14ac:dyDescent="0.3">
      <c r="A588" s="56" t="s">
        <v>487</v>
      </c>
      <c r="B588" s="56">
        <v>31</v>
      </c>
      <c r="C588" s="56" t="s">
        <v>488</v>
      </c>
      <c r="D588" s="56" t="s">
        <v>4262</v>
      </c>
      <c r="E588" s="56" t="s">
        <v>1204</v>
      </c>
      <c r="F588" s="56" t="s">
        <v>907</v>
      </c>
      <c r="G588" s="56">
        <v>6</v>
      </c>
      <c r="H588" s="56">
        <v>3</v>
      </c>
      <c r="I588" s="56" t="s">
        <v>811</v>
      </c>
      <c r="J588" s="56" t="s">
        <v>39</v>
      </c>
    </row>
    <row r="589" spans="1:10" ht="12.75" customHeight="1" x14ac:dyDescent="0.3">
      <c r="A589" s="56" t="s">
        <v>487</v>
      </c>
      <c r="B589" s="56">
        <v>32</v>
      </c>
      <c r="C589" s="56" t="s">
        <v>488</v>
      </c>
      <c r="D589" s="56" t="s">
        <v>4263</v>
      </c>
      <c r="E589" s="56" t="s">
        <v>1199</v>
      </c>
      <c r="F589" s="56" t="s">
        <v>907</v>
      </c>
      <c r="G589" s="56">
        <v>51</v>
      </c>
      <c r="H589" s="56">
        <v>0</v>
      </c>
      <c r="I589" s="56" t="s">
        <v>811</v>
      </c>
      <c r="J589" s="56" t="s">
        <v>39</v>
      </c>
    </row>
    <row r="590" spans="1:10" ht="12.75" customHeight="1" x14ac:dyDescent="0.3">
      <c r="A590" s="56" t="s">
        <v>487</v>
      </c>
      <c r="B590" s="56">
        <v>33</v>
      </c>
      <c r="C590" s="56" t="s">
        <v>488</v>
      </c>
      <c r="D590" s="56" t="s">
        <v>4264</v>
      </c>
      <c r="E590" s="56" t="s">
        <v>1185</v>
      </c>
      <c r="F590" s="56" t="s">
        <v>907</v>
      </c>
      <c r="G590" s="56">
        <v>21</v>
      </c>
      <c r="H590" s="56">
        <v>0</v>
      </c>
      <c r="I590" s="56" t="s">
        <v>811</v>
      </c>
      <c r="J590" s="56" t="s">
        <v>39</v>
      </c>
    </row>
    <row r="591" spans="1:10" ht="12.75" customHeight="1" x14ac:dyDescent="0.3">
      <c r="A591" s="56" t="s">
        <v>487</v>
      </c>
      <c r="B591" s="56">
        <v>34</v>
      </c>
      <c r="C591" s="56" t="s">
        <v>488</v>
      </c>
      <c r="D591" s="56" t="s">
        <v>4265</v>
      </c>
      <c r="E591" s="56" t="s">
        <v>1174</v>
      </c>
      <c r="F591" s="56" t="s">
        <v>907</v>
      </c>
      <c r="G591" s="56">
        <v>42</v>
      </c>
      <c r="H591" s="56">
        <v>0</v>
      </c>
      <c r="I591" s="56" t="s">
        <v>811</v>
      </c>
      <c r="J591" s="56" t="s">
        <v>39</v>
      </c>
    </row>
    <row r="592" spans="1:10" ht="12.75" customHeight="1" x14ac:dyDescent="0.3">
      <c r="A592" s="56" t="s">
        <v>487</v>
      </c>
      <c r="B592" s="56">
        <v>35</v>
      </c>
      <c r="C592" s="56" t="s">
        <v>488</v>
      </c>
      <c r="D592" s="56" t="s">
        <v>4266</v>
      </c>
      <c r="E592" s="56" t="s">
        <v>1165</v>
      </c>
      <c r="F592" s="56" t="s">
        <v>907</v>
      </c>
      <c r="G592" s="56">
        <v>21</v>
      </c>
      <c r="H592" s="56">
        <v>5</v>
      </c>
      <c r="I592" s="56" t="s">
        <v>811</v>
      </c>
      <c r="J592" s="56" t="s">
        <v>39</v>
      </c>
    </row>
    <row r="593" spans="1:10" ht="12.75" customHeight="1" x14ac:dyDescent="0.3">
      <c r="A593" s="56" t="s">
        <v>487</v>
      </c>
      <c r="B593" s="56">
        <v>36</v>
      </c>
      <c r="C593" s="56" t="s">
        <v>488</v>
      </c>
      <c r="D593" s="56" t="s">
        <v>4267</v>
      </c>
      <c r="E593" s="56" t="s">
        <v>1190</v>
      </c>
      <c r="F593" s="56" t="s">
        <v>907</v>
      </c>
      <c r="G593" s="56">
        <v>15</v>
      </c>
      <c r="H593" s="56">
        <v>0</v>
      </c>
      <c r="I593" s="56" t="s">
        <v>811</v>
      </c>
      <c r="J593" s="56" t="s">
        <v>39</v>
      </c>
    </row>
    <row r="594" spans="1:10" ht="12.75" customHeight="1" x14ac:dyDescent="0.3">
      <c r="A594" s="56" t="s">
        <v>487</v>
      </c>
      <c r="B594" s="56">
        <v>37</v>
      </c>
      <c r="C594" s="56" t="s">
        <v>488</v>
      </c>
      <c r="D594" s="56" t="s">
        <v>4268</v>
      </c>
      <c r="E594" s="56" t="s">
        <v>1196</v>
      </c>
      <c r="F594" s="56" t="s">
        <v>907</v>
      </c>
      <c r="G594" s="56">
        <v>6</v>
      </c>
      <c r="H594" s="56">
        <v>0</v>
      </c>
      <c r="I594" s="56" t="s">
        <v>811</v>
      </c>
      <c r="J594" s="56" t="s">
        <v>39</v>
      </c>
    </row>
    <row r="595" spans="1:10" ht="12.75" customHeight="1" x14ac:dyDescent="0.3">
      <c r="A595" s="56" t="s">
        <v>487</v>
      </c>
      <c r="B595" s="56">
        <v>38</v>
      </c>
      <c r="C595" s="56" t="s">
        <v>488</v>
      </c>
      <c r="D595" s="56" t="s">
        <v>4269</v>
      </c>
      <c r="E595" s="56" t="s">
        <v>1210</v>
      </c>
      <c r="F595" s="56" t="s">
        <v>907</v>
      </c>
      <c r="G595" s="56">
        <v>11.25</v>
      </c>
      <c r="H595" s="56">
        <v>2.25</v>
      </c>
      <c r="I595" s="56" t="s">
        <v>811</v>
      </c>
      <c r="J595" s="56" t="s">
        <v>39</v>
      </c>
    </row>
    <row r="596" spans="1:10" ht="12.75" customHeight="1" x14ac:dyDescent="0.3">
      <c r="A596" s="56" t="s">
        <v>487</v>
      </c>
      <c r="B596" s="56">
        <v>39</v>
      </c>
      <c r="C596" s="56" t="s">
        <v>488</v>
      </c>
      <c r="D596" s="56" t="s">
        <v>4270</v>
      </c>
      <c r="E596" s="56" t="s">
        <v>1164</v>
      </c>
      <c r="F596" s="56" t="s">
        <v>907</v>
      </c>
      <c r="G596" s="56">
        <v>33</v>
      </c>
      <c r="H596" s="56">
        <v>0</v>
      </c>
      <c r="I596" s="56" t="s">
        <v>811</v>
      </c>
      <c r="J596" s="56" t="s">
        <v>39</v>
      </c>
    </row>
    <row r="597" spans="1:10" ht="12.75" customHeight="1" x14ac:dyDescent="0.3">
      <c r="A597" s="56" t="s">
        <v>487</v>
      </c>
      <c r="B597" s="56">
        <v>40</v>
      </c>
      <c r="C597" s="56" t="s">
        <v>488</v>
      </c>
      <c r="D597" s="56" t="s">
        <v>4271</v>
      </c>
      <c r="E597" s="56" t="s">
        <v>1212</v>
      </c>
      <c r="F597" s="56" t="s">
        <v>907</v>
      </c>
      <c r="G597" s="56">
        <v>38</v>
      </c>
      <c r="H597" s="56">
        <v>0</v>
      </c>
      <c r="I597" s="56" t="s">
        <v>811</v>
      </c>
      <c r="J597" s="56" t="s">
        <v>39</v>
      </c>
    </row>
    <row r="598" spans="1:10" ht="12.75" customHeight="1" x14ac:dyDescent="0.3">
      <c r="A598" s="56" t="s">
        <v>487</v>
      </c>
      <c r="B598" s="56">
        <v>41</v>
      </c>
      <c r="C598" s="56" t="s">
        <v>488</v>
      </c>
      <c r="D598" s="56" t="s">
        <v>4272</v>
      </c>
      <c r="E598" s="56" t="s">
        <v>1183</v>
      </c>
      <c r="F598" s="56" t="s">
        <v>907</v>
      </c>
      <c r="G598" s="56">
        <v>33</v>
      </c>
      <c r="H598" s="56">
        <v>0</v>
      </c>
      <c r="I598" s="56" t="s">
        <v>811</v>
      </c>
      <c r="J598" s="56" t="s">
        <v>39</v>
      </c>
    </row>
    <row r="599" spans="1:10" ht="12.75" customHeight="1" x14ac:dyDescent="0.3">
      <c r="A599" s="56" t="s">
        <v>487</v>
      </c>
      <c r="B599" s="56">
        <v>42</v>
      </c>
      <c r="C599" s="56" t="s">
        <v>488</v>
      </c>
      <c r="D599" s="56" t="s">
        <v>4273</v>
      </c>
      <c r="E599" s="56" t="s">
        <v>1188</v>
      </c>
      <c r="F599" s="56" t="s">
        <v>907</v>
      </c>
      <c r="G599" s="56">
        <v>38</v>
      </c>
      <c r="H599" s="56">
        <v>0</v>
      </c>
      <c r="I599" s="56" t="s">
        <v>811</v>
      </c>
      <c r="J599" s="56" t="s">
        <v>39</v>
      </c>
    </row>
    <row r="600" spans="1:10" ht="12.75" customHeight="1" x14ac:dyDescent="0.3">
      <c r="A600" s="56" t="s">
        <v>487</v>
      </c>
      <c r="B600" s="56">
        <v>43</v>
      </c>
      <c r="C600" s="56" t="s">
        <v>488</v>
      </c>
      <c r="D600" s="56" t="s">
        <v>4274</v>
      </c>
      <c r="E600" s="56" t="s">
        <v>1207</v>
      </c>
      <c r="F600" s="56" t="s">
        <v>907</v>
      </c>
      <c r="G600" s="56">
        <v>6</v>
      </c>
      <c r="H600" s="56">
        <v>0</v>
      </c>
      <c r="I600" s="56" t="s">
        <v>811</v>
      </c>
      <c r="J600" s="56" t="s">
        <v>39</v>
      </c>
    </row>
    <row r="601" spans="1:10" ht="12.75" customHeight="1" x14ac:dyDescent="0.3">
      <c r="A601" s="56" t="s">
        <v>487</v>
      </c>
      <c r="B601" s="56">
        <v>44</v>
      </c>
      <c r="C601" s="56" t="s">
        <v>488</v>
      </c>
      <c r="D601" s="56" t="s">
        <v>4275</v>
      </c>
      <c r="E601" s="56" t="s">
        <v>1195</v>
      </c>
      <c r="F601" s="56" t="s">
        <v>907</v>
      </c>
      <c r="G601" s="56">
        <v>43</v>
      </c>
      <c r="H601" s="56">
        <v>0</v>
      </c>
      <c r="I601" s="56" t="s">
        <v>811</v>
      </c>
      <c r="J601" s="56" t="s">
        <v>39</v>
      </c>
    </row>
    <row r="602" spans="1:10" ht="12.75" customHeight="1" x14ac:dyDescent="0.3">
      <c r="A602" s="56" t="s">
        <v>487</v>
      </c>
      <c r="B602" s="56">
        <v>45</v>
      </c>
      <c r="C602" s="56" t="s">
        <v>488</v>
      </c>
      <c r="D602" s="56" t="s">
        <v>4276</v>
      </c>
      <c r="E602" s="56" t="s">
        <v>1206</v>
      </c>
      <c r="F602" s="56" t="s">
        <v>907</v>
      </c>
      <c r="G602" s="56">
        <v>38</v>
      </c>
      <c r="H602" s="56">
        <v>0</v>
      </c>
      <c r="I602" s="56" t="s">
        <v>811</v>
      </c>
      <c r="J602" s="56" t="s">
        <v>39</v>
      </c>
    </row>
    <row r="603" spans="1:10" ht="12.75" customHeight="1" x14ac:dyDescent="0.3">
      <c r="A603" s="56" t="s">
        <v>487</v>
      </c>
      <c r="B603" s="56">
        <v>46</v>
      </c>
      <c r="C603" s="56" t="s">
        <v>488</v>
      </c>
      <c r="D603" s="56" t="s">
        <v>4277</v>
      </c>
      <c r="E603" s="56" t="s">
        <v>1170</v>
      </c>
      <c r="F603" s="56" t="s">
        <v>907</v>
      </c>
      <c r="G603" s="56">
        <v>43</v>
      </c>
      <c r="H603" s="56">
        <v>0</v>
      </c>
      <c r="I603" s="56" t="s">
        <v>811</v>
      </c>
      <c r="J603" s="56" t="s">
        <v>39</v>
      </c>
    </row>
    <row r="604" spans="1:10" ht="12.75" customHeight="1" x14ac:dyDescent="0.3">
      <c r="A604" s="56" t="s">
        <v>487</v>
      </c>
      <c r="B604" s="56">
        <v>47</v>
      </c>
      <c r="C604" s="56" t="s">
        <v>488</v>
      </c>
      <c r="D604" s="56" t="s">
        <v>4278</v>
      </c>
      <c r="E604" s="56" t="s">
        <v>1177</v>
      </c>
      <c r="F604" s="56" t="s">
        <v>907</v>
      </c>
      <c r="G604" s="56">
        <v>17.5</v>
      </c>
      <c r="H604" s="56">
        <v>0</v>
      </c>
      <c r="I604" s="56" t="s">
        <v>811</v>
      </c>
      <c r="J604" s="56" t="s">
        <v>39</v>
      </c>
    </row>
    <row r="605" spans="1:10" ht="12.75" customHeight="1" x14ac:dyDescent="0.3">
      <c r="A605" s="56" t="s">
        <v>487</v>
      </c>
      <c r="B605" s="56">
        <v>48</v>
      </c>
      <c r="C605" s="56" t="s">
        <v>488</v>
      </c>
      <c r="D605" s="56" t="s">
        <v>4279</v>
      </c>
      <c r="E605" s="56" t="s">
        <v>1184</v>
      </c>
      <c r="F605" s="56" t="s">
        <v>907</v>
      </c>
      <c r="G605" s="56">
        <v>21</v>
      </c>
      <c r="H605" s="56">
        <v>0</v>
      </c>
      <c r="I605" s="56" t="s">
        <v>811</v>
      </c>
      <c r="J605" s="56" t="s">
        <v>39</v>
      </c>
    </row>
    <row r="606" spans="1:10" ht="12.75" customHeight="1" x14ac:dyDescent="0.3">
      <c r="A606" s="56" t="s">
        <v>487</v>
      </c>
      <c r="B606" s="56">
        <v>49</v>
      </c>
      <c r="C606" s="56" t="s">
        <v>488</v>
      </c>
      <c r="D606" s="56" t="s">
        <v>4280</v>
      </c>
      <c r="E606" s="56" t="s">
        <v>1211</v>
      </c>
      <c r="F606" s="56" t="s">
        <v>907</v>
      </c>
      <c r="G606" s="56">
        <v>38</v>
      </c>
      <c r="H606" s="56">
        <v>0</v>
      </c>
      <c r="I606" s="56" t="s">
        <v>811</v>
      </c>
      <c r="J606" s="56" t="s">
        <v>39</v>
      </c>
    </row>
    <row r="607" spans="1:10" ht="12.75" customHeight="1" x14ac:dyDescent="0.3">
      <c r="A607" s="56" t="s">
        <v>487</v>
      </c>
      <c r="B607" s="56">
        <v>50</v>
      </c>
      <c r="C607" s="56" t="s">
        <v>488</v>
      </c>
      <c r="D607" s="56" t="s">
        <v>4281</v>
      </c>
      <c r="E607" s="56" t="s">
        <v>1169</v>
      </c>
      <c r="F607" s="56" t="s">
        <v>907</v>
      </c>
      <c r="G607" s="56">
        <v>6</v>
      </c>
      <c r="H607" s="56">
        <v>2</v>
      </c>
      <c r="I607" s="56" t="s">
        <v>811</v>
      </c>
      <c r="J607" s="56" t="s">
        <v>39</v>
      </c>
    </row>
    <row r="608" spans="1:10" ht="12.75" customHeight="1" x14ac:dyDescent="0.3">
      <c r="A608" s="56" t="s">
        <v>487</v>
      </c>
      <c r="B608" s="56">
        <v>51</v>
      </c>
      <c r="C608" s="56" t="s">
        <v>488</v>
      </c>
      <c r="D608" s="56" t="s">
        <v>4282</v>
      </c>
      <c r="E608" s="56" t="s">
        <v>916</v>
      </c>
      <c r="F608" s="56" t="s">
        <v>908</v>
      </c>
      <c r="G608" s="56">
        <v>16.809999999999999</v>
      </c>
      <c r="H608" s="56">
        <v>0</v>
      </c>
      <c r="I608" s="56" t="s">
        <v>811</v>
      </c>
      <c r="J608" s="56" t="s">
        <v>39</v>
      </c>
    </row>
    <row r="609" spans="1:10" ht="12.75" customHeight="1" x14ac:dyDescent="0.3">
      <c r="A609" s="56" t="s">
        <v>487</v>
      </c>
      <c r="B609" s="56">
        <v>52</v>
      </c>
      <c r="C609" s="56" t="s">
        <v>488</v>
      </c>
      <c r="D609" s="56" t="s">
        <v>4283</v>
      </c>
      <c r="E609" s="56" t="s">
        <v>917</v>
      </c>
      <c r="F609" s="56" t="s">
        <v>908</v>
      </c>
      <c r="G609" s="56">
        <v>18.350000000000001</v>
      </c>
      <c r="H609" s="56">
        <v>0</v>
      </c>
      <c r="I609" s="56" t="s">
        <v>811</v>
      </c>
      <c r="J609" s="56" t="s">
        <v>39</v>
      </c>
    </row>
    <row r="610" spans="1:10" ht="12.75" customHeight="1" x14ac:dyDescent="0.3">
      <c r="A610" s="56" t="s">
        <v>487</v>
      </c>
      <c r="B610" s="56">
        <v>53</v>
      </c>
      <c r="C610" s="56" t="s">
        <v>488</v>
      </c>
      <c r="D610" s="56" t="s">
        <v>4284</v>
      </c>
      <c r="E610" s="56" t="s">
        <v>1674</v>
      </c>
      <c r="F610" s="56" t="s">
        <v>908</v>
      </c>
      <c r="G610" s="56">
        <v>16.829999999999998</v>
      </c>
      <c r="H610" s="56">
        <v>0</v>
      </c>
      <c r="I610" s="56" t="s">
        <v>811</v>
      </c>
      <c r="J610" s="56" t="s">
        <v>39</v>
      </c>
    </row>
    <row r="611" spans="1:10" ht="12.75" customHeight="1" x14ac:dyDescent="0.3">
      <c r="A611" s="56" t="s">
        <v>487</v>
      </c>
      <c r="B611" s="56">
        <v>54</v>
      </c>
      <c r="C611" s="56" t="s">
        <v>488</v>
      </c>
      <c r="D611" s="56" t="s">
        <v>4285</v>
      </c>
      <c r="E611" s="56" t="s">
        <v>1675</v>
      </c>
      <c r="F611" s="56" t="s">
        <v>908</v>
      </c>
      <c r="G611" s="56">
        <v>17.850000000000001</v>
      </c>
      <c r="H611" s="56">
        <v>0</v>
      </c>
      <c r="I611" s="56" t="s">
        <v>811</v>
      </c>
      <c r="J611" s="56" t="s">
        <v>39</v>
      </c>
    </row>
    <row r="612" spans="1:10" ht="12.75" customHeight="1" x14ac:dyDescent="0.3">
      <c r="A612" s="56" t="s">
        <v>7070</v>
      </c>
      <c r="B612" s="56">
        <v>1</v>
      </c>
      <c r="C612" s="56" t="s">
        <v>489</v>
      </c>
      <c r="D612" s="56" t="s">
        <v>7071</v>
      </c>
      <c r="E612" s="56" t="s">
        <v>2060</v>
      </c>
      <c r="F612" s="56" t="s">
        <v>907</v>
      </c>
      <c r="G612" s="56">
        <v>17</v>
      </c>
      <c r="H612" s="56">
        <v>0</v>
      </c>
      <c r="I612" s="56" t="s">
        <v>6841</v>
      </c>
      <c r="J612" s="56" t="s">
        <v>39</v>
      </c>
    </row>
    <row r="613" spans="1:10" ht="12.75" customHeight="1" x14ac:dyDescent="0.3">
      <c r="A613" s="56" t="s">
        <v>7070</v>
      </c>
      <c r="B613" s="56">
        <v>2</v>
      </c>
      <c r="C613" s="56" t="s">
        <v>489</v>
      </c>
      <c r="D613" s="56" t="s">
        <v>7072</v>
      </c>
      <c r="E613" s="56" t="s">
        <v>2061</v>
      </c>
      <c r="F613" s="56" t="s">
        <v>907</v>
      </c>
      <c r="G613" s="56">
        <v>35</v>
      </c>
      <c r="H613" s="56">
        <v>0</v>
      </c>
      <c r="I613" s="56" t="s">
        <v>6841</v>
      </c>
      <c r="J613" s="56" t="s">
        <v>2269</v>
      </c>
    </row>
    <row r="614" spans="1:10" ht="12.75" customHeight="1" x14ac:dyDescent="0.3">
      <c r="A614" s="56" t="s">
        <v>7070</v>
      </c>
      <c r="B614" s="56">
        <v>3</v>
      </c>
      <c r="C614" s="56" t="s">
        <v>489</v>
      </c>
      <c r="D614" s="56" t="s">
        <v>7073</v>
      </c>
      <c r="E614" s="56" t="s">
        <v>2062</v>
      </c>
      <c r="F614" s="56" t="s">
        <v>907</v>
      </c>
      <c r="G614" s="56">
        <v>35</v>
      </c>
      <c r="H614" s="56">
        <v>0</v>
      </c>
      <c r="I614" s="56" t="s">
        <v>6841</v>
      </c>
      <c r="J614" s="56" t="s">
        <v>39</v>
      </c>
    </row>
    <row r="615" spans="1:10" ht="12.75" customHeight="1" x14ac:dyDescent="0.3">
      <c r="A615" s="56" t="s">
        <v>7070</v>
      </c>
      <c r="B615" s="56">
        <v>4</v>
      </c>
      <c r="C615" s="56" t="s">
        <v>489</v>
      </c>
      <c r="D615" s="56" t="s">
        <v>7074</v>
      </c>
      <c r="E615" s="56" t="s">
        <v>2063</v>
      </c>
      <c r="F615" s="56" t="s">
        <v>907</v>
      </c>
      <c r="G615" s="56">
        <v>12</v>
      </c>
      <c r="H615" s="56">
        <v>0</v>
      </c>
      <c r="I615" s="56" t="s">
        <v>810</v>
      </c>
      <c r="J615" s="56" t="s">
        <v>40</v>
      </c>
    </row>
    <row r="616" spans="1:10" ht="12.75" customHeight="1" x14ac:dyDescent="0.3">
      <c r="A616" s="56" t="s">
        <v>7070</v>
      </c>
      <c r="B616" s="56">
        <v>5</v>
      </c>
      <c r="C616" s="56" t="s">
        <v>489</v>
      </c>
      <c r="D616" s="56" t="s">
        <v>7075</v>
      </c>
      <c r="E616" s="56" t="s">
        <v>2064</v>
      </c>
      <c r="F616" s="56" t="s">
        <v>907</v>
      </c>
      <c r="G616" s="56">
        <v>17</v>
      </c>
      <c r="H616" s="56">
        <v>0</v>
      </c>
      <c r="I616" s="56" t="s">
        <v>810</v>
      </c>
      <c r="J616" s="56" t="s">
        <v>40</v>
      </c>
    </row>
    <row r="617" spans="1:10" ht="12.75" customHeight="1" x14ac:dyDescent="0.3">
      <c r="A617" s="56" t="s">
        <v>7070</v>
      </c>
      <c r="B617" s="56">
        <v>6</v>
      </c>
      <c r="C617" s="56" t="s">
        <v>489</v>
      </c>
      <c r="D617" s="56" t="s">
        <v>7076</v>
      </c>
      <c r="E617" s="56" t="s">
        <v>2065</v>
      </c>
      <c r="F617" s="56" t="s">
        <v>907</v>
      </c>
      <c r="G617" s="56">
        <v>14</v>
      </c>
      <c r="H617" s="56">
        <v>0</v>
      </c>
      <c r="I617" s="56" t="s">
        <v>810</v>
      </c>
      <c r="J617" s="56" t="s">
        <v>40</v>
      </c>
    </row>
    <row r="618" spans="1:10" ht="12.75" customHeight="1" x14ac:dyDescent="0.3">
      <c r="A618" s="56" t="s">
        <v>7070</v>
      </c>
      <c r="B618" s="56">
        <v>7</v>
      </c>
      <c r="C618" s="56" t="s">
        <v>489</v>
      </c>
      <c r="D618" s="56" t="s">
        <v>7077</v>
      </c>
      <c r="E618" s="56" t="s">
        <v>2066</v>
      </c>
      <c r="F618" s="56" t="s">
        <v>907</v>
      </c>
      <c r="G618" s="56">
        <v>45</v>
      </c>
      <c r="H618" s="56">
        <v>0</v>
      </c>
      <c r="I618" s="56" t="s">
        <v>6841</v>
      </c>
      <c r="J618" s="56" t="s">
        <v>39</v>
      </c>
    </row>
    <row r="619" spans="1:10" ht="12.75" customHeight="1" x14ac:dyDescent="0.3">
      <c r="A619" s="56" t="s">
        <v>7070</v>
      </c>
      <c r="B619" s="56">
        <v>8</v>
      </c>
      <c r="C619" s="56" t="s">
        <v>489</v>
      </c>
      <c r="D619" s="56" t="s">
        <v>7078</v>
      </c>
      <c r="E619" s="56" t="s">
        <v>2067</v>
      </c>
      <c r="F619" s="56" t="s">
        <v>907</v>
      </c>
      <c r="G619" s="56">
        <v>20</v>
      </c>
      <c r="H619" s="56">
        <v>0</v>
      </c>
      <c r="I619" s="56" t="s">
        <v>810</v>
      </c>
      <c r="J619" s="56" t="s">
        <v>40</v>
      </c>
    </row>
    <row r="620" spans="1:10" ht="12.75" customHeight="1" x14ac:dyDescent="0.3">
      <c r="A620" s="56" t="s">
        <v>7070</v>
      </c>
      <c r="B620" s="56">
        <v>9</v>
      </c>
      <c r="C620" s="56" t="s">
        <v>489</v>
      </c>
      <c r="D620" s="56" t="s">
        <v>7079</v>
      </c>
      <c r="E620" s="56" t="s">
        <v>2068</v>
      </c>
      <c r="F620" s="56" t="s">
        <v>907</v>
      </c>
      <c r="G620" s="56">
        <v>7</v>
      </c>
      <c r="H620" s="56">
        <v>0</v>
      </c>
      <c r="I620" s="56" t="s">
        <v>810</v>
      </c>
      <c r="J620" s="56" t="s">
        <v>40</v>
      </c>
    </row>
    <row r="621" spans="1:10" ht="12.75" customHeight="1" x14ac:dyDescent="0.3">
      <c r="A621" s="56" t="s">
        <v>7070</v>
      </c>
      <c r="B621" s="56">
        <v>10</v>
      </c>
      <c r="C621" s="56" t="s">
        <v>489</v>
      </c>
      <c r="D621" s="56" t="s">
        <v>7080</v>
      </c>
      <c r="E621" s="56" t="s">
        <v>2069</v>
      </c>
      <c r="F621" s="56" t="s">
        <v>907</v>
      </c>
      <c r="G621" s="56">
        <v>20</v>
      </c>
      <c r="H621" s="56">
        <v>0</v>
      </c>
      <c r="I621" s="56" t="s">
        <v>6841</v>
      </c>
      <c r="J621" s="56" t="s">
        <v>39</v>
      </c>
    </row>
    <row r="622" spans="1:10" ht="12.75" customHeight="1" x14ac:dyDescent="0.3">
      <c r="A622" s="56" t="s">
        <v>7070</v>
      </c>
      <c r="B622" s="56">
        <v>11</v>
      </c>
      <c r="C622" s="56" t="s">
        <v>489</v>
      </c>
      <c r="D622" s="56" t="s">
        <v>7081</v>
      </c>
      <c r="E622" s="56" t="s">
        <v>2070</v>
      </c>
      <c r="F622" s="56" t="s">
        <v>907</v>
      </c>
      <c r="G622" s="56">
        <v>16</v>
      </c>
      <c r="H622" s="56">
        <v>0</v>
      </c>
      <c r="I622" s="56" t="s">
        <v>6841</v>
      </c>
      <c r="J622" s="56" t="s">
        <v>39</v>
      </c>
    </row>
    <row r="623" spans="1:10" ht="12.75" customHeight="1" x14ac:dyDescent="0.3">
      <c r="A623" s="56" t="s">
        <v>7070</v>
      </c>
      <c r="B623" s="56">
        <v>12</v>
      </c>
      <c r="C623" s="56" t="s">
        <v>489</v>
      </c>
      <c r="D623" s="56" t="s">
        <v>7082</v>
      </c>
      <c r="E623" s="56" t="s">
        <v>2071</v>
      </c>
      <c r="F623" s="56" t="s">
        <v>907</v>
      </c>
      <c r="G623" s="56">
        <v>45</v>
      </c>
      <c r="H623" s="56">
        <v>0</v>
      </c>
      <c r="I623" s="56" t="s">
        <v>6841</v>
      </c>
      <c r="J623" s="56" t="s">
        <v>39</v>
      </c>
    </row>
    <row r="624" spans="1:10" ht="12.75" customHeight="1" x14ac:dyDescent="0.3">
      <c r="A624" s="56" t="s">
        <v>7070</v>
      </c>
      <c r="B624" s="56">
        <v>13</v>
      </c>
      <c r="C624" s="56" t="s">
        <v>489</v>
      </c>
      <c r="D624" s="56" t="s">
        <v>7083</v>
      </c>
      <c r="E624" s="56" t="s">
        <v>2072</v>
      </c>
      <c r="F624" s="56" t="s">
        <v>907</v>
      </c>
      <c r="G624" s="56">
        <v>45</v>
      </c>
      <c r="H624" s="56">
        <v>0</v>
      </c>
      <c r="I624" s="56" t="s">
        <v>6841</v>
      </c>
      <c r="J624" s="56" t="s">
        <v>39</v>
      </c>
    </row>
    <row r="625" spans="1:10" ht="12.75" customHeight="1" x14ac:dyDescent="0.3">
      <c r="A625" s="56" t="s">
        <v>7070</v>
      </c>
      <c r="B625" s="56">
        <v>14</v>
      </c>
      <c r="C625" s="56" t="s">
        <v>489</v>
      </c>
      <c r="D625" s="56" t="s">
        <v>7084</v>
      </c>
      <c r="E625" s="56" t="s">
        <v>1793</v>
      </c>
      <c r="F625" s="56" t="s">
        <v>907</v>
      </c>
      <c r="G625" s="56">
        <v>35</v>
      </c>
      <c r="H625" s="56">
        <v>0</v>
      </c>
      <c r="I625" s="56" t="s">
        <v>6841</v>
      </c>
      <c r="J625" s="56" t="s">
        <v>39</v>
      </c>
    </row>
    <row r="626" spans="1:10" ht="12.75" customHeight="1" x14ac:dyDescent="0.3">
      <c r="A626" s="56" t="s">
        <v>7070</v>
      </c>
      <c r="B626" s="56">
        <v>15</v>
      </c>
      <c r="C626" s="56" t="s">
        <v>489</v>
      </c>
      <c r="D626" s="56" t="s">
        <v>7085</v>
      </c>
      <c r="E626" s="56" t="s">
        <v>2073</v>
      </c>
      <c r="F626" s="56" t="s">
        <v>907</v>
      </c>
      <c r="G626" s="56">
        <v>35</v>
      </c>
      <c r="H626" s="56">
        <v>0</v>
      </c>
      <c r="I626" s="56" t="s">
        <v>6841</v>
      </c>
      <c r="J626" s="56" t="s">
        <v>39</v>
      </c>
    </row>
    <row r="627" spans="1:10" ht="12.75" customHeight="1" x14ac:dyDescent="0.3">
      <c r="A627" s="56" t="s">
        <v>7070</v>
      </c>
      <c r="B627" s="56">
        <v>16</v>
      </c>
      <c r="C627" s="56" t="s">
        <v>489</v>
      </c>
      <c r="D627" s="56" t="s">
        <v>7086</v>
      </c>
      <c r="E627" s="56" t="s">
        <v>2074</v>
      </c>
      <c r="F627" s="56" t="s">
        <v>907</v>
      </c>
      <c r="G627" s="56">
        <v>20</v>
      </c>
      <c r="H627" s="56">
        <v>0</v>
      </c>
      <c r="I627" s="56" t="s">
        <v>6841</v>
      </c>
      <c r="J627" s="56" t="s">
        <v>39</v>
      </c>
    </row>
    <row r="628" spans="1:10" ht="12.75" customHeight="1" x14ac:dyDescent="0.3">
      <c r="A628" s="56" t="s">
        <v>7070</v>
      </c>
      <c r="B628" s="56">
        <v>17</v>
      </c>
      <c r="C628" s="56" t="s">
        <v>489</v>
      </c>
      <c r="D628" s="56" t="s">
        <v>7087</v>
      </c>
      <c r="E628" s="56" t="s">
        <v>2075</v>
      </c>
      <c r="F628" s="56" t="s">
        <v>907</v>
      </c>
      <c r="G628" s="56">
        <v>20</v>
      </c>
      <c r="H628" s="56">
        <v>15</v>
      </c>
      <c r="I628" s="56" t="s">
        <v>6841</v>
      </c>
      <c r="J628" s="56" t="s">
        <v>39</v>
      </c>
    </row>
    <row r="629" spans="1:10" ht="12.75" customHeight="1" x14ac:dyDescent="0.3">
      <c r="A629" s="56" t="s">
        <v>7070</v>
      </c>
      <c r="B629" s="56">
        <v>18</v>
      </c>
      <c r="C629" s="56" t="s">
        <v>489</v>
      </c>
      <c r="D629" s="56" t="s">
        <v>7088</v>
      </c>
      <c r="E629" s="56" t="s">
        <v>2076</v>
      </c>
      <c r="F629" s="56" t="s">
        <v>907</v>
      </c>
      <c r="G629" s="56">
        <v>21</v>
      </c>
      <c r="H629" s="56">
        <v>0</v>
      </c>
      <c r="I629" s="56" t="s">
        <v>6841</v>
      </c>
      <c r="J629" s="56" t="s">
        <v>39</v>
      </c>
    </row>
    <row r="630" spans="1:10" ht="12.75" customHeight="1" x14ac:dyDescent="0.3">
      <c r="A630" s="56" t="s">
        <v>7070</v>
      </c>
      <c r="B630" s="56">
        <v>19</v>
      </c>
      <c r="C630" s="56" t="s">
        <v>489</v>
      </c>
      <c r="D630" s="56" t="s">
        <v>7089</v>
      </c>
      <c r="E630" s="56" t="s">
        <v>2077</v>
      </c>
      <c r="F630" s="56" t="s">
        <v>907</v>
      </c>
      <c r="G630" s="56">
        <v>20</v>
      </c>
      <c r="H630" s="56">
        <v>0</v>
      </c>
      <c r="I630" s="56" t="s">
        <v>6841</v>
      </c>
      <c r="J630" s="56" t="s">
        <v>39</v>
      </c>
    </row>
    <row r="631" spans="1:10" ht="12.75" customHeight="1" x14ac:dyDescent="0.3">
      <c r="A631" s="56" t="s">
        <v>7070</v>
      </c>
      <c r="B631" s="56">
        <v>20</v>
      </c>
      <c r="C631" s="56" t="s">
        <v>489</v>
      </c>
      <c r="D631" s="56" t="s">
        <v>7090</v>
      </c>
      <c r="E631" s="56" t="s">
        <v>2078</v>
      </c>
      <c r="F631" s="56" t="s">
        <v>907</v>
      </c>
      <c r="G631" s="56">
        <v>9.5</v>
      </c>
      <c r="H631" s="56">
        <v>0</v>
      </c>
      <c r="I631" s="56" t="s">
        <v>810</v>
      </c>
      <c r="J631" s="56" t="s">
        <v>40</v>
      </c>
    </row>
    <row r="632" spans="1:10" ht="12.75" customHeight="1" x14ac:dyDescent="0.3">
      <c r="A632" s="56" t="s">
        <v>7070</v>
      </c>
      <c r="B632" s="56">
        <v>21</v>
      </c>
      <c r="C632" s="56" t="s">
        <v>489</v>
      </c>
      <c r="D632" s="56" t="s">
        <v>7091</v>
      </c>
      <c r="E632" s="56" t="s">
        <v>2079</v>
      </c>
      <c r="F632" s="56" t="s">
        <v>907</v>
      </c>
      <c r="G632" s="56">
        <v>30</v>
      </c>
      <c r="H632" s="56">
        <v>0</v>
      </c>
      <c r="I632" s="56" t="s">
        <v>6841</v>
      </c>
      <c r="J632" s="56" t="s">
        <v>39</v>
      </c>
    </row>
    <row r="633" spans="1:10" ht="12.75" customHeight="1" x14ac:dyDescent="0.3">
      <c r="A633" s="56" t="s">
        <v>7070</v>
      </c>
      <c r="B633" s="56">
        <v>22</v>
      </c>
      <c r="C633" s="56" t="s">
        <v>489</v>
      </c>
      <c r="D633" s="56" t="s">
        <v>7092</v>
      </c>
      <c r="E633" s="56" t="s">
        <v>2080</v>
      </c>
      <c r="F633" s="56" t="s">
        <v>907</v>
      </c>
      <c r="G633" s="56">
        <v>36</v>
      </c>
      <c r="H633" s="56">
        <v>0</v>
      </c>
      <c r="I633" s="56" t="s">
        <v>6841</v>
      </c>
      <c r="J633" s="56" t="s">
        <v>39</v>
      </c>
    </row>
    <row r="634" spans="1:10" ht="12.75" customHeight="1" x14ac:dyDescent="0.3">
      <c r="A634" s="56" t="s">
        <v>7070</v>
      </c>
      <c r="B634" s="56">
        <v>23</v>
      </c>
      <c r="C634" s="56" t="s">
        <v>489</v>
      </c>
      <c r="D634" s="56" t="s">
        <v>7093</v>
      </c>
      <c r="E634" s="56" t="s">
        <v>2081</v>
      </c>
      <c r="F634" s="56" t="s">
        <v>907</v>
      </c>
      <c r="G634" s="56">
        <v>20</v>
      </c>
      <c r="H634" s="56">
        <v>0</v>
      </c>
      <c r="I634" s="56" t="s">
        <v>810</v>
      </c>
      <c r="J634" s="56" t="s">
        <v>40</v>
      </c>
    </row>
    <row r="635" spans="1:10" ht="12.75" customHeight="1" x14ac:dyDescent="0.3">
      <c r="A635" s="56" t="s">
        <v>7070</v>
      </c>
      <c r="B635" s="56">
        <v>24</v>
      </c>
      <c r="C635" s="56" t="s">
        <v>489</v>
      </c>
      <c r="D635" s="56" t="s">
        <v>7094</v>
      </c>
      <c r="E635" s="56" t="s">
        <v>2082</v>
      </c>
      <c r="F635" s="56" t="s">
        <v>907</v>
      </c>
      <c r="G635" s="56">
        <v>22</v>
      </c>
      <c r="H635" s="56">
        <v>0</v>
      </c>
      <c r="I635" s="56" t="s">
        <v>6841</v>
      </c>
      <c r="J635" s="56" t="s">
        <v>39</v>
      </c>
    </row>
    <row r="636" spans="1:10" ht="12.75" customHeight="1" x14ac:dyDescent="0.3">
      <c r="A636" s="56" t="s">
        <v>7070</v>
      </c>
      <c r="B636" s="56">
        <v>25</v>
      </c>
      <c r="C636" s="56" t="s">
        <v>489</v>
      </c>
      <c r="D636" s="56" t="s">
        <v>7095</v>
      </c>
      <c r="E636" s="56" t="s">
        <v>2083</v>
      </c>
      <c r="F636" s="56" t="s">
        <v>907</v>
      </c>
      <c r="G636" s="56">
        <v>30</v>
      </c>
      <c r="H636" s="56">
        <v>0</v>
      </c>
      <c r="I636" s="56" t="s">
        <v>6841</v>
      </c>
      <c r="J636" s="56" t="s">
        <v>39</v>
      </c>
    </row>
    <row r="637" spans="1:10" ht="12.75" customHeight="1" x14ac:dyDescent="0.3">
      <c r="A637" s="56" t="s">
        <v>7070</v>
      </c>
      <c r="B637" s="56">
        <v>26</v>
      </c>
      <c r="C637" s="56" t="s">
        <v>489</v>
      </c>
      <c r="D637" s="56" t="s">
        <v>7096</v>
      </c>
      <c r="E637" s="56" t="s">
        <v>1145</v>
      </c>
      <c r="F637" s="56" t="s">
        <v>907</v>
      </c>
      <c r="G637" s="56">
        <v>20</v>
      </c>
      <c r="H637" s="56">
        <v>0</v>
      </c>
      <c r="I637" s="56" t="s">
        <v>6841</v>
      </c>
      <c r="J637" s="56" t="s">
        <v>39</v>
      </c>
    </row>
    <row r="638" spans="1:10" ht="12.75" customHeight="1" x14ac:dyDescent="0.3">
      <c r="A638" s="56" t="s">
        <v>7070</v>
      </c>
      <c r="B638" s="56">
        <v>27</v>
      </c>
      <c r="C638" s="56" t="s">
        <v>489</v>
      </c>
      <c r="D638" s="56" t="s">
        <v>7097</v>
      </c>
      <c r="E638" s="56" t="s">
        <v>2084</v>
      </c>
      <c r="F638" s="56" t="s">
        <v>907</v>
      </c>
      <c r="G638" s="56">
        <v>30</v>
      </c>
      <c r="H638" s="56">
        <v>0</v>
      </c>
      <c r="I638" s="56" t="s">
        <v>6841</v>
      </c>
      <c r="J638" s="56" t="s">
        <v>39</v>
      </c>
    </row>
    <row r="639" spans="1:10" ht="12.75" customHeight="1" x14ac:dyDescent="0.3">
      <c r="A639" s="56" t="s">
        <v>7070</v>
      </c>
      <c r="B639" s="56">
        <v>28</v>
      </c>
      <c r="C639" s="56" t="s">
        <v>489</v>
      </c>
      <c r="D639" s="56" t="s">
        <v>7098</v>
      </c>
      <c r="E639" s="56" t="s">
        <v>2085</v>
      </c>
      <c r="F639" s="56" t="s">
        <v>907</v>
      </c>
      <c r="G639" s="56">
        <v>30</v>
      </c>
      <c r="H639" s="56">
        <v>15</v>
      </c>
      <c r="I639" s="56" t="s">
        <v>6841</v>
      </c>
      <c r="J639" s="56" t="s">
        <v>39</v>
      </c>
    </row>
    <row r="640" spans="1:10" ht="12.75" customHeight="1" x14ac:dyDescent="0.3">
      <c r="A640" s="56" t="s">
        <v>7070</v>
      </c>
      <c r="B640" s="56">
        <v>29</v>
      </c>
      <c r="C640" s="56" t="s">
        <v>489</v>
      </c>
      <c r="D640" s="56" t="s">
        <v>7099</v>
      </c>
      <c r="E640" s="56" t="s">
        <v>2086</v>
      </c>
      <c r="F640" s="56" t="s">
        <v>907</v>
      </c>
      <c r="G640" s="56">
        <v>20</v>
      </c>
      <c r="H640" s="56">
        <v>0</v>
      </c>
      <c r="I640" s="56" t="s">
        <v>6841</v>
      </c>
      <c r="J640" s="56" t="s">
        <v>39</v>
      </c>
    </row>
    <row r="641" spans="1:10" ht="12.75" customHeight="1" x14ac:dyDescent="0.3">
      <c r="A641" s="56" t="s">
        <v>7070</v>
      </c>
      <c r="B641" s="56">
        <v>30</v>
      </c>
      <c r="C641" s="56" t="s">
        <v>489</v>
      </c>
      <c r="D641" s="56" t="s">
        <v>7100</v>
      </c>
      <c r="E641" s="56" t="s">
        <v>2087</v>
      </c>
      <c r="F641" s="56" t="s">
        <v>907</v>
      </c>
      <c r="G641" s="56">
        <v>45</v>
      </c>
      <c r="H641" s="56">
        <v>0</v>
      </c>
      <c r="I641" s="56" t="s">
        <v>6841</v>
      </c>
      <c r="J641" s="56" t="s">
        <v>39</v>
      </c>
    </row>
    <row r="642" spans="1:10" ht="12.75" customHeight="1" x14ac:dyDescent="0.3">
      <c r="A642" s="56" t="s">
        <v>7070</v>
      </c>
      <c r="B642" s="56">
        <v>31</v>
      </c>
      <c r="C642" s="56" t="s">
        <v>489</v>
      </c>
      <c r="D642" s="56" t="s">
        <v>7101</v>
      </c>
      <c r="E642" s="56" t="s">
        <v>2088</v>
      </c>
      <c r="F642" s="56" t="s">
        <v>907</v>
      </c>
      <c r="G642" s="56">
        <v>35</v>
      </c>
      <c r="H642" s="56">
        <v>0</v>
      </c>
      <c r="I642" s="56" t="s">
        <v>6841</v>
      </c>
      <c r="J642" s="56" t="s">
        <v>39</v>
      </c>
    </row>
    <row r="643" spans="1:10" ht="12.75" customHeight="1" x14ac:dyDescent="0.3">
      <c r="A643" s="56" t="s">
        <v>7070</v>
      </c>
      <c r="B643" s="56">
        <v>32</v>
      </c>
      <c r="C643" s="56" t="s">
        <v>489</v>
      </c>
      <c r="D643" s="56" t="s">
        <v>7102</v>
      </c>
      <c r="E643" s="56" t="s">
        <v>2089</v>
      </c>
      <c r="F643" s="56" t="s">
        <v>907</v>
      </c>
      <c r="G643" s="56">
        <v>7</v>
      </c>
      <c r="H643" s="56">
        <v>0</v>
      </c>
      <c r="I643" s="56" t="s">
        <v>810</v>
      </c>
      <c r="J643" s="56" t="s">
        <v>40</v>
      </c>
    </row>
    <row r="644" spans="1:10" ht="12.75" customHeight="1" x14ac:dyDescent="0.3">
      <c r="A644" s="56" t="s">
        <v>7070</v>
      </c>
      <c r="B644" s="56">
        <v>33</v>
      </c>
      <c r="C644" s="56" t="s">
        <v>489</v>
      </c>
      <c r="D644" s="56" t="s">
        <v>7103</v>
      </c>
      <c r="E644" s="56" t="s">
        <v>2090</v>
      </c>
      <c r="F644" s="56" t="s">
        <v>907</v>
      </c>
      <c r="G644" s="56">
        <v>20</v>
      </c>
      <c r="H644" s="56">
        <v>0</v>
      </c>
      <c r="I644" s="56" t="s">
        <v>6841</v>
      </c>
      <c r="J644" s="56" t="s">
        <v>39</v>
      </c>
    </row>
    <row r="645" spans="1:10" ht="12.75" customHeight="1" x14ac:dyDescent="0.3">
      <c r="A645" s="56" t="s">
        <v>7070</v>
      </c>
      <c r="B645" s="56">
        <v>34</v>
      </c>
      <c r="C645" s="56" t="s">
        <v>489</v>
      </c>
      <c r="D645" s="56" t="s">
        <v>7104</v>
      </c>
      <c r="E645" s="56" t="s">
        <v>2091</v>
      </c>
      <c r="F645" s="56" t="s">
        <v>908</v>
      </c>
      <c r="G645" s="56">
        <v>13.8</v>
      </c>
      <c r="H645" s="56">
        <v>0</v>
      </c>
      <c r="I645" s="56" t="s">
        <v>6841</v>
      </c>
      <c r="J645" s="56" t="s">
        <v>39</v>
      </c>
    </row>
    <row r="646" spans="1:10" ht="12.75" customHeight="1" x14ac:dyDescent="0.3">
      <c r="A646" s="56" t="s">
        <v>342</v>
      </c>
      <c r="B646" s="56">
        <v>1</v>
      </c>
      <c r="C646" s="56" t="s">
        <v>343</v>
      </c>
      <c r="D646" s="56" t="s">
        <v>4286</v>
      </c>
      <c r="E646" s="56" t="s">
        <v>1932</v>
      </c>
      <c r="F646" s="56" t="s">
        <v>907</v>
      </c>
      <c r="G646" s="56">
        <v>50</v>
      </c>
      <c r="H646" s="56">
        <v>0</v>
      </c>
      <c r="I646" s="56" t="s">
        <v>811</v>
      </c>
      <c r="J646" s="56" t="s">
        <v>39</v>
      </c>
    </row>
    <row r="647" spans="1:10" ht="12.75" customHeight="1" x14ac:dyDescent="0.3">
      <c r="A647" s="56" t="s">
        <v>342</v>
      </c>
      <c r="B647" s="56">
        <v>2</v>
      </c>
      <c r="C647" s="56" t="s">
        <v>343</v>
      </c>
      <c r="D647" s="56" t="s">
        <v>4287</v>
      </c>
      <c r="E647" s="56" t="s">
        <v>1933</v>
      </c>
      <c r="F647" s="56" t="s">
        <v>907</v>
      </c>
      <c r="G647" s="56">
        <v>39</v>
      </c>
      <c r="H647" s="56">
        <v>0</v>
      </c>
      <c r="I647" s="56" t="s">
        <v>811</v>
      </c>
      <c r="J647" s="56" t="s">
        <v>39</v>
      </c>
    </row>
    <row r="648" spans="1:10" ht="12.75" customHeight="1" x14ac:dyDescent="0.3">
      <c r="A648" s="56" t="s">
        <v>342</v>
      </c>
      <c r="B648" s="56">
        <v>3</v>
      </c>
      <c r="C648" s="56" t="s">
        <v>343</v>
      </c>
      <c r="D648" s="56" t="s">
        <v>4288</v>
      </c>
      <c r="E648" s="56" t="s">
        <v>1934</v>
      </c>
      <c r="F648" s="56" t="s">
        <v>907</v>
      </c>
      <c r="G648" s="56">
        <v>38</v>
      </c>
      <c r="H648" s="56">
        <v>0</v>
      </c>
      <c r="I648" s="56" t="s">
        <v>811</v>
      </c>
      <c r="J648" s="56" t="s">
        <v>39</v>
      </c>
    </row>
    <row r="649" spans="1:10" ht="12.75" customHeight="1" x14ac:dyDescent="0.3">
      <c r="A649" s="56" t="s">
        <v>342</v>
      </c>
      <c r="B649" s="56">
        <v>4</v>
      </c>
      <c r="C649" s="56" t="s">
        <v>343</v>
      </c>
      <c r="D649" s="56" t="s">
        <v>4289</v>
      </c>
      <c r="E649" s="56" t="s">
        <v>343</v>
      </c>
      <c r="F649" s="56" t="s">
        <v>907</v>
      </c>
      <c r="G649" s="56">
        <v>50</v>
      </c>
      <c r="H649" s="56">
        <v>0</v>
      </c>
      <c r="I649" s="56" t="s">
        <v>811</v>
      </c>
      <c r="J649" s="56" t="s">
        <v>39</v>
      </c>
    </row>
    <row r="650" spans="1:10" ht="12.75" customHeight="1" x14ac:dyDescent="0.3">
      <c r="A650" s="56" t="s">
        <v>342</v>
      </c>
      <c r="B650" s="56">
        <v>5</v>
      </c>
      <c r="C650" s="56" t="s">
        <v>343</v>
      </c>
      <c r="D650" s="56" t="s">
        <v>4290</v>
      </c>
      <c r="E650" s="56" t="s">
        <v>1935</v>
      </c>
      <c r="F650" s="56" t="s">
        <v>907</v>
      </c>
      <c r="G650" s="56">
        <v>0</v>
      </c>
      <c r="H650" s="56">
        <v>39.5</v>
      </c>
      <c r="I650" s="56" t="s">
        <v>811</v>
      </c>
      <c r="J650" s="56" t="s">
        <v>39</v>
      </c>
    </row>
    <row r="651" spans="1:10" ht="12.75" customHeight="1" x14ac:dyDescent="0.3">
      <c r="A651" s="56" t="s">
        <v>342</v>
      </c>
      <c r="B651" s="56">
        <v>6</v>
      </c>
      <c r="C651" s="56" t="s">
        <v>343</v>
      </c>
      <c r="D651" s="56" t="s">
        <v>4291</v>
      </c>
      <c r="E651" s="56" t="s">
        <v>1936</v>
      </c>
      <c r="F651" s="56" t="s">
        <v>907</v>
      </c>
      <c r="G651" s="56">
        <v>38</v>
      </c>
      <c r="H651" s="56">
        <v>0</v>
      </c>
      <c r="I651" s="56" t="s">
        <v>811</v>
      </c>
      <c r="J651" s="56" t="s">
        <v>39</v>
      </c>
    </row>
    <row r="652" spans="1:10" ht="12.75" customHeight="1" x14ac:dyDescent="0.3">
      <c r="A652" s="56" t="s">
        <v>342</v>
      </c>
      <c r="B652" s="56">
        <v>7</v>
      </c>
      <c r="C652" s="56" t="s">
        <v>343</v>
      </c>
      <c r="D652" s="56" t="s">
        <v>4292</v>
      </c>
      <c r="E652" s="56" t="s">
        <v>1937</v>
      </c>
      <c r="F652" s="56" t="s">
        <v>907</v>
      </c>
      <c r="G652" s="56">
        <v>50</v>
      </c>
      <c r="H652" s="56">
        <v>0</v>
      </c>
      <c r="I652" s="56" t="s">
        <v>811</v>
      </c>
      <c r="J652" s="56" t="s">
        <v>39</v>
      </c>
    </row>
    <row r="653" spans="1:10" ht="12.75" customHeight="1" x14ac:dyDescent="0.3">
      <c r="A653" s="56" t="s">
        <v>342</v>
      </c>
      <c r="B653" s="56">
        <v>8</v>
      </c>
      <c r="C653" s="56" t="s">
        <v>343</v>
      </c>
      <c r="D653" s="56" t="s">
        <v>4293</v>
      </c>
      <c r="E653" s="56" t="s">
        <v>1938</v>
      </c>
      <c r="F653" s="56" t="s">
        <v>907</v>
      </c>
      <c r="G653" s="56">
        <v>40</v>
      </c>
      <c r="H653" s="56">
        <v>0</v>
      </c>
      <c r="I653" s="56" t="s">
        <v>811</v>
      </c>
      <c r="J653" s="56" t="s">
        <v>39</v>
      </c>
    </row>
    <row r="654" spans="1:10" ht="12.75" customHeight="1" x14ac:dyDescent="0.3">
      <c r="A654" s="56" t="s">
        <v>342</v>
      </c>
      <c r="B654" s="56">
        <v>9</v>
      </c>
      <c r="C654" s="56" t="s">
        <v>343</v>
      </c>
      <c r="D654" s="56" t="s">
        <v>4294</v>
      </c>
      <c r="E654" s="56" t="s">
        <v>1939</v>
      </c>
      <c r="F654" s="56" t="s">
        <v>907</v>
      </c>
      <c r="G654" s="56">
        <v>38</v>
      </c>
      <c r="H654" s="56">
        <v>0</v>
      </c>
      <c r="I654" s="56" t="s">
        <v>811</v>
      </c>
      <c r="J654" s="56" t="s">
        <v>39</v>
      </c>
    </row>
    <row r="655" spans="1:10" ht="12.75" customHeight="1" x14ac:dyDescent="0.3">
      <c r="A655" s="56" t="s">
        <v>342</v>
      </c>
      <c r="B655" s="56">
        <v>10</v>
      </c>
      <c r="C655" s="56" t="s">
        <v>343</v>
      </c>
      <c r="D655" s="56" t="s">
        <v>4295</v>
      </c>
      <c r="E655" s="56" t="s">
        <v>1940</v>
      </c>
      <c r="F655" s="56" t="s">
        <v>907</v>
      </c>
      <c r="G655" s="56">
        <v>38</v>
      </c>
      <c r="H655" s="56">
        <v>0</v>
      </c>
      <c r="I655" s="56" t="s">
        <v>811</v>
      </c>
      <c r="J655" s="56" t="s">
        <v>39</v>
      </c>
    </row>
    <row r="656" spans="1:10" ht="12.75" customHeight="1" x14ac:dyDescent="0.3">
      <c r="A656" s="56" t="s">
        <v>342</v>
      </c>
      <c r="B656" s="56">
        <v>11</v>
      </c>
      <c r="C656" s="56" t="s">
        <v>343</v>
      </c>
      <c r="D656" s="56" t="s">
        <v>4296</v>
      </c>
      <c r="E656" s="56" t="s">
        <v>1941</v>
      </c>
      <c r="F656" s="56" t="s">
        <v>907</v>
      </c>
      <c r="G656" s="56">
        <v>38</v>
      </c>
      <c r="H656" s="56">
        <v>0</v>
      </c>
      <c r="I656" s="56" t="s">
        <v>811</v>
      </c>
      <c r="J656" s="56" t="s">
        <v>39</v>
      </c>
    </row>
    <row r="657" spans="1:10" ht="12.75" customHeight="1" x14ac:dyDescent="0.3">
      <c r="A657" s="56" t="s">
        <v>342</v>
      </c>
      <c r="B657" s="56">
        <v>12</v>
      </c>
      <c r="C657" s="56" t="s">
        <v>343</v>
      </c>
      <c r="D657" s="56" t="s">
        <v>4297</v>
      </c>
      <c r="E657" s="56" t="s">
        <v>1943</v>
      </c>
      <c r="F657" s="56" t="s">
        <v>907</v>
      </c>
      <c r="G657" s="56">
        <v>0</v>
      </c>
      <c r="H657" s="56">
        <v>58</v>
      </c>
      <c r="I657" s="56" t="s">
        <v>811</v>
      </c>
      <c r="J657" s="56" t="s">
        <v>39</v>
      </c>
    </row>
    <row r="658" spans="1:10" ht="12.75" customHeight="1" x14ac:dyDescent="0.3">
      <c r="A658" s="56" t="s">
        <v>342</v>
      </c>
      <c r="B658" s="56">
        <v>13</v>
      </c>
      <c r="C658" s="56" t="s">
        <v>343</v>
      </c>
      <c r="D658" s="56" t="s">
        <v>4298</v>
      </c>
      <c r="E658" s="56" t="s">
        <v>1942</v>
      </c>
      <c r="F658" s="56" t="s">
        <v>907</v>
      </c>
      <c r="G658" s="56">
        <v>0</v>
      </c>
      <c r="H658" s="56">
        <v>4</v>
      </c>
      <c r="I658" s="56" t="s">
        <v>811</v>
      </c>
      <c r="J658" s="56" t="s">
        <v>39</v>
      </c>
    </row>
    <row r="659" spans="1:10" ht="12.75" customHeight="1" x14ac:dyDescent="0.3">
      <c r="A659" s="56" t="s">
        <v>342</v>
      </c>
      <c r="B659" s="56">
        <v>14</v>
      </c>
      <c r="C659" s="56" t="s">
        <v>343</v>
      </c>
      <c r="D659" s="56" t="s">
        <v>4299</v>
      </c>
      <c r="E659" s="56" t="s">
        <v>1944</v>
      </c>
      <c r="F659" s="56" t="s">
        <v>907</v>
      </c>
      <c r="G659" s="56">
        <v>40</v>
      </c>
      <c r="H659" s="56">
        <v>0</v>
      </c>
      <c r="I659" s="56" t="s">
        <v>811</v>
      </c>
      <c r="J659" s="56" t="s">
        <v>39</v>
      </c>
    </row>
    <row r="660" spans="1:10" ht="12.75" customHeight="1" x14ac:dyDescent="0.3">
      <c r="A660" s="56" t="s">
        <v>342</v>
      </c>
      <c r="B660" s="56">
        <v>15</v>
      </c>
      <c r="C660" s="56" t="s">
        <v>343</v>
      </c>
      <c r="D660" s="56" t="s">
        <v>4300</v>
      </c>
      <c r="E660" s="56" t="s">
        <v>1945</v>
      </c>
      <c r="F660" s="56" t="s">
        <v>907</v>
      </c>
      <c r="G660" s="56">
        <v>50</v>
      </c>
      <c r="H660" s="56">
        <v>0</v>
      </c>
      <c r="I660" s="56" t="s">
        <v>811</v>
      </c>
      <c r="J660" s="56" t="s">
        <v>39</v>
      </c>
    </row>
    <row r="661" spans="1:10" ht="12.75" customHeight="1" x14ac:dyDescent="0.3">
      <c r="A661" s="56" t="s">
        <v>342</v>
      </c>
      <c r="B661" s="56">
        <v>16</v>
      </c>
      <c r="C661" s="56" t="s">
        <v>343</v>
      </c>
      <c r="D661" s="56" t="s">
        <v>4301</v>
      </c>
      <c r="E661" s="56" t="s">
        <v>1946</v>
      </c>
      <c r="F661" s="56" t="s">
        <v>907</v>
      </c>
      <c r="G661" s="56">
        <v>38</v>
      </c>
      <c r="H661" s="56">
        <v>0</v>
      </c>
      <c r="I661" s="56" t="s">
        <v>811</v>
      </c>
      <c r="J661" s="56" t="s">
        <v>39</v>
      </c>
    </row>
    <row r="662" spans="1:10" ht="12.75" customHeight="1" x14ac:dyDescent="0.3">
      <c r="A662" s="56" t="s">
        <v>192</v>
      </c>
      <c r="B662" s="56">
        <v>1</v>
      </c>
      <c r="C662" s="56" t="s">
        <v>722</v>
      </c>
      <c r="D662" s="56" t="s">
        <v>4302</v>
      </c>
      <c r="E662" s="56" t="s">
        <v>2232</v>
      </c>
      <c r="F662" s="56" t="s">
        <v>907</v>
      </c>
      <c r="G662" s="56">
        <v>49</v>
      </c>
      <c r="H662" s="56">
        <v>0</v>
      </c>
      <c r="I662" s="56" t="s">
        <v>6841</v>
      </c>
      <c r="J662" s="56" t="s">
        <v>39</v>
      </c>
    </row>
    <row r="663" spans="1:10" ht="12.75" customHeight="1" x14ac:dyDescent="0.3">
      <c r="A663" s="56" t="s">
        <v>192</v>
      </c>
      <c r="B663" s="56">
        <v>2</v>
      </c>
      <c r="C663" s="56" t="s">
        <v>722</v>
      </c>
      <c r="D663" s="56" t="s">
        <v>4303</v>
      </c>
      <c r="E663" s="56" t="s">
        <v>2233</v>
      </c>
      <c r="F663" s="56" t="s">
        <v>907</v>
      </c>
      <c r="G663" s="56">
        <v>35</v>
      </c>
      <c r="H663" s="56">
        <v>0</v>
      </c>
      <c r="I663" s="56" t="s">
        <v>6841</v>
      </c>
      <c r="J663" s="56" t="s">
        <v>39</v>
      </c>
    </row>
    <row r="664" spans="1:10" ht="12.75" customHeight="1" x14ac:dyDescent="0.3">
      <c r="A664" s="56" t="s">
        <v>192</v>
      </c>
      <c r="B664" s="56">
        <v>3</v>
      </c>
      <c r="C664" s="56" t="s">
        <v>722</v>
      </c>
      <c r="D664" s="56" t="s">
        <v>4304</v>
      </c>
      <c r="E664" s="56" t="s">
        <v>2234</v>
      </c>
      <c r="F664" s="56" t="s">
        <v>907</v>
      </c>
      <c r="G664" s="56">
        <v>35</v>
      </c>
      <c r="H664" s="56">
        <v>0</v>
      </c>
      <c r="I664" s="56" t="s">
        <v>6841</v>
      </c>
      <c r="J664" s="56" t="s">
        <v>39</v>
      </c>
    </row>
    <row r="665" spans="1:10" ht="12.75" customHeight="1" x14ac:dyDescent="0.3">
      <c r="A665" s="56" t="s">
        <v>192</v>
      </c>
      <c r="B665" s="56">
        <v>4</v>
      </c>
      <c r="C665" s="56" t="s">
        <v>722</v>
      </c>
      <c r="D665" s="56" t="s">
        <v>4305</v>
      </c>
      <c r="E665" s="56" t="s">
        <v>2235</v>
      </c>
      <c r="F665" s="56" t="s">
        <v>907</v>
      </c>
      <c r="G665" s="56">
        <v>20</v>
      </c>
      <c r="H665" s="56">
        <v>0</v>
      </c>
      <c r="I665" s="56" t="s">
        <v>6841</v>
      </c>
      <c r="J665" s="56" t="s">
        <v>39</v>
      </c>
    </row>
    <row r="666" spans="1:10" ht="12.75" customHeight="1" x14ac:dyDescent="0.3">
      <c r="A666" s="56" t="s">
        <v>192</v>
      </c>
      <c r="B666" s="56">
        <v>5</v>
      </c>
      <c r="C666" s="56" t="s">
        <v>722</v>
      </c>
      <c r="D666" s="56" t="s">
        <v>4306</v>
      </c>
      <c r="E666" s="56" t="s">
        <v>2236</v>
      </c>
      <c r="F666" s="56" t="s">
        <v>907</v>
      </c>
      <c r="G666" s="56">
        <v>9</v>
      </c>
      <c r="H666" s="56">
        <v>0</v>
      </c>
      <c r="I666" s="56" t="s">
        <v>6841</v>
      </c>
      <c r="J666" s="56" t="s">
        <v>39</v>
      </c>
    </row>
    <row r="667" spans="1:10" ht="12.75" customHeight="1" x14ac:dyDescent="0.3">
      <c r="A667" s="56" t="s">
        <v>192</v>
      </c>
      <c r="B667" s="56">
        <v>6</v>
      </c>
      <c r="C667" s="56" t="s">
        <v>722</v>
      </c>
      <c r="D667" s="56" t="s">
        <v>4307</v>
      </c>
      <c r="E667" s="56" t="s">
        <v>2237</v>
      </c>
      <c r="F667" s="56" t="s">
        <v>907</v>
      </c>
      <c r="G667" s="56">
        <v>36</v>
      </c>
      <c r="H667" s="56">
        <v>0</v>
      </c>
      <c r="I667" s="56" t="s">
        <v>6841</v>
      </c>
      <c r="J667" s="56" t="s">
        <v>39</v>
      </c>
    </row>
    <row r="668" spans="1:10" ht="12.75" customHeight="1" x14ac:dyDescent="0.3">
      <c r="A668" s="56" t="s">
        <v>192</v>
      </c>
      <c r="B668" s="56">
        <v>7</v>
      </c>
      <c r="C668" s="56" t="s">
        <v>722</v>
      </c>
      <c r="D668" s="56" t="s">
        <v>4308</v>
      </c>
      <c r="E668" s="56" t="s">
        <v>2238</v>
      </c>
      <c r="F668" s="56" t="s">
        <v>907</v>
      </c>
      <c r="G668" s="56">
        <v>48</v>
      </c>
      <c r="H668" s="56">
        <v>0</v>
      </c>
      <c r="I668" s="56" t="s">
        <v>6841</v>
      </c>
      <c r="J668" s="56" t="s">
        <v>39</v>
      </c>
    </row>
    <row r="669" spans="1:10" ht="12.75" customHeight="1" x14ac:dyDescent="0.3">
      <c r="A669" s="56" t="s">
        <v>192</v>
      </c>
      <c r="B669" s="56">
        <v>8</v>
      </c>
      <c r="C669" s="56" t="s">
        <v>722</v>
      </c>
      <c r="D669" s="56" t="s">
        <v>4309</v>
      </c>
      <c r="E669" s="56" t="s">
        <v>2239</v>
      </c>
      <c r="F669" s="56" t="s">
        <v>907</v>
      </c>
      <c r="G669" s="56">
        <v>12</v>
      </c>
      <c r="H669" s="56">
        <v>0</v>
      </c>
      <c r="I669" s="56" t="s">
        <v>6841</v>
      </c>
      <c r="J669" s="56" t="s">
        <v>39</v>
      </c>
    </row>
    <row r="670" spans="1:10" ht="12.75" customHeight="1" x14ac:dyDescent="0.3">
      <c r="A670" s="56" t="s">
        <v>192</v>
      </c>
      <c r="B670" s="56">
        <v>9</v>
      </c>
      <c r="C670" s="56" t="s">
        <v>722</v>
      </c>
      <c r="D670" s="56" t="s">
        <v>4310</v>
      </c>
      <c r="E670" s="56" t="s">
        <v>2240</v>
      </c>
      <c r="F670" s="56" t="s">
        <v>907</v>
      </c>
      <c r="G670" s="56">
        <v>20</v>
      </c>
      <c r="H670" s="56">
        <v>0</v>
      </c>
      <c r="I670" s="56" t="s">
        <v>6841</v>
      </c>
      <c r="J670" s="56" t="s">
        <v>39</v>
      </c>
    </row>
    <row r="671" spans="1:10" ht="12.75" customHeight="1" x14ac:dyDescent="0.3">
      <c r="A671" s="56" t="s">
        <v>192</v>
      </c>
      <c r="B671" s="56">
        <v>10</v>
      </c>
      <c r="C671" s="56" t="s">
        <v>722</v>
      </c>
      <c r="D671" s="56" t="s">
        <v>4311</v>
      </c>
      <c r="E671" s="56" t="s">
        <v>2241</v>
      </c>
      <c r="F671" s="56" t="s">
        <v>907</v>
      </c>
      <c r="G671" s="56">
        <v>22</v>
      </c>
      <c r="H671" s="56">
        <v>0</v>
      </c>
      <c r="I671" s="56" t="s">
        <v>6841</v>
      </c>
      <c r="J671" s="56" t="s">
        <v>39</v>
      </c>
    </row>
    <row r="672" spans="1:10" ht="12.75" customHeight="1" x14ac:dyDescent="0.3">
      <c r="A672" s="56" t="s">
        <v>192</v>
      </c>
      <c r="B672" s="56">
        <v>11</v>
      </c>
      <c r="C672" s="56" t="s">
        <v>722</v>
      </c>
      <c r="D672" s="56" t="s">
        <v>4312</v>
      </c>
      <c r="E672" s="56" t="s">
        <v>2242</v>
      </c>
      <c r="F672" s="56" t="s">
        <v>907</v>
      </c>
      <c r="G672" s="56">
        <v>16</v>
      </c>
      <c r="H672" s="56">
        <v>0</v>
      </c>
      <c r="I672" s="56" t="s">
        <v>6841</v>
      </c>
      <c r="J672" s="56" t="s">
        <v>39</v>
      </c>
    </row>
    <row r="673" spans="1:10" ht="12.75" customHeight="1" x14ac:dyDescent="0.3">
      <c r="A673" s="56" t="s">
        <v>192</v>
      </c>
      <c r="B673" s="56">
        <v>12</v>
      </c>
      <c r="C673" s="56" t="s">
        <v>722</v>
      </c>
      <c r="D673" s="56" t="s">
        <v>4313</v>
      </c>
      <c r="E673" s="56" t="s">
        <v>2243</v>
      </c>
      <c r="F673" s="56" t="s">
        <v>907</v>
      </c>
      <c r="G673" s="56">
        <v>14</v>
      </c>
      <c r="H673" s="56">
        <v>0</v>
      </c>
      <c r="I673" s="56" t="s">
        <v>6841</v>
      </c>
      <c r="J673" s="56" t="s">
        <v>39</v>
      </c>
    </row>
    <row r="674" spans="1:10" ht="12.75" customHeight="1" x14ac:dyDescent="0.3">
      <c r="A674" s="56" t="s">
        <v>192</v>
      </c>
      <c r="B674" s="56">
        <v>13</v>
      </c>
      <c r="C674" s="56" t="s">
        <v>722</v>
      </c>
      <c r="D674" s="56" t="s">
        <v>4314</v>
      </c>
      <c r="E674" s="56" t="s">
        <v>2244</v>
      </c>
      <c r="F674" s="56" t="s">
        <v>907</v>
      </c>
      <c r="G674" s="56">
        <v>17</v>
      </c>
      <c r="H674" s="56">
        <v>0</v>
      </c>
      <c r="I674" s="56" t="s">
        <v>6841</v>
      </c>
      <c r="J674" s="56" t="s">
        <v>39</v>
      </c>
    </row>
    <row r="675" spans="1:10" ht="12.75" customHeight="1" x14ac:dyDescent="0.3">
      <c r="A675" s="56" t="s">
        <v>192</v>
      </c>
      <c r="B675" s="56">
        <v>14</v>
      </c>
      <c r="C675" s="56" t="s">
        <v>722</v>
      </c>
      <c r="D675" s="56" t="s">
        <v>4315</v>
      </c>
      <c r="E675" s="56" t="s">
        <v>2245</v>
      </c>
      <c r="F675" s="56" t="s">
        <v>907</v>
      </c>
      <c r="G675" s="56">
        <v>17</v>
      </c>
      <c r="H675" s="56">
        <v>0</v>
      </c>
      <c r="I675" s="56" t="s">
        <v>6841</v>
      </c>
      <c r="J675" s="56" t="s">
        <v>39</v>
      </c>
    </row>
    <row r="676" spans="1:10" ht="12.75" customHeight="1" x14ac:dyDescent="0.3">
      <c r="A676" s="56" t="s">
        <v>192</v>
      </c>
      <c r="B676" s="56">
        <v>15</v>
      </c>
      <c r="C676" s="56" t="s">
        <v>722</v>
      </c>
      <c r="D676" s="56" t="s">
        <v>4316</v>
      </c>
      <c r="E676" s="56" t="s">
        <v>6950</v>
      </c>
      <c r="F676" s="56" t="s">
        <v>907</v>
      </c>
      <c r="G676" s="56">
        <v>32</v>
      </c>
      <c r="H676" s="56">
        <v>0</v>
      </c>
      <c r="I676" s="56" t="s">
        <v>6841</v>
      </c>
      <c r="J676" s="56" t="s">
        <v>39</v>
      </c>
    </row>
    <row r="677" spans="1:10" ht="12.75" customHeight="1" x14ac:dyDescent="0.3">
      <c r="A677" s="56" t="s">
        <v>192</v>
      </c>
      <c r="B677" s="56">
        <v>16</v>
      </c>
      <c r="C677" s="56" t="s">
        <v>722</v>
      </c>
      <c r="D677" s="56" t="s">
        <v>4317</v>
      </c>
      <c r="E677" s="56" t="s">
        <v>2246</v>
      </c>
      <c r="F677" s="56" t="s">
        <v>907</v>
      </c>
      <c r="G677" s="56">
        <v>32</v>
      </c>
      <c r="H677" s="56">
        <v>0</v>
      </c>
      <c r="I677" s="56" t="s">
        <v>6841</v>
      </c>
      <c r="J677" s="56" t="s">
        <v>39</v>
      </c>
    </row>
    <row r="678" spans="1:10" ht="12.75" customHeight="1" x14ac:dyDescent="0.3">
      <c r="A678" s="56" t="s">
        <v>192</v>
      </c>
      <c r="B678" s="56">
        <v>17</v>
      </c>
      <c r="C678" s="56" t="s">
        <v>722</v>
      </c>
      <c r="D678" s="56" t="s">
        <v>4318</v>
      </c>
      <c r="E678" s="56" t="s">
        <v>2247</v>
      </c>
      <c r="F678" s="56" t="s">
        <v>907</v>
      </c>
      <c r="G678" s="56">
        <v>36</v>
      </c>
      <c r="H678" s="56">
        <v>0</v>
      </c>
      <c r="I678" s="56" t="s">
        <v>6841</v>
      </c>
      <c r="J678" s="56" t="s">
        <v>39</v>
      </c>
    </row>
    <row r="679" spans="1:10" ht="12.75" customHeight="1" x14ac:dyDescent="0.3">
      <c r="A679" s="56" t="s">
        <v>192</v>
      </c>
      <c r="B679" s="56">
        <v>18</v>
      </c>
      <c r="C679" s="56" t="s">
        <v>722</v>
      </c>
      <c r="D679" s="56" t="s">
        <v>4319</v>
      </c>
      <c r="E679" s="56" t="s">
        <v>2248</v>
      </c>
      <c r="F679" s="56" t="s">
        <v>907</v>
      </c>
      <c r="G679" s="56">
        <v>9</v>
      </c>
      <c r="H679" s="56">
        <v>0</v>
      </c>
      <c r="I679" s="56" t="s">
        <v>6841</v>
      </c>
      <c r="J679" s="56" t="s">
        <v>39</v>
      </c>
    </row>
    <row r="680" spans="1:10" ht="12.75" customHeight="1" x14ac:dyDescent="0.3">
      <c r="A680" s="56" t="s">
        <v>192</v>
      </c>
      <c r="B680" s="56">
        <v>19</v>
      </c>
      <c r="C680" s="56" t="s">
        <v>722</v>
      </c>
      <c r="D680" s="56" t="s">
        <v>4320</v>
      </c>
      <c r="E680" s="56" t="s">
        <v>2249</v>
      </c>
      <c r="F680" s="56" t="s">
        <v>907</v>
      </c>
      <c r="G680" s="56">
        <v>9</v>
      </c>
      <c r="H680" s="56">
        <v>0</v>
      </c>
      <c r="I680" s="56" t="s">
        <v>6841</v>
      </c>
      <c r="J680" s="56" t="s">
        <v>39</v>
      </c>
    </row>
    <row r="681" spans="1:10" ht="12.75" customHeight="1" x14ac:dyDescent="0.3">
      <c r="A681" s="56" t="s">
        <v>192</v>
      </c>
      <c r="B681" s="56">
        <v>20</v>
      </c>
      <c r="C681" s="56" t="s">
        <v>722</v>
      </c>
      <c r="D681" s="56" t="s">
        <v>4321</v>
      </c>
      <c r="E681" s="56" t="s">
        <v>2250</v>
      </c>
      <c r="F681" s="56" t="s">
        <v>907</v>
      </c>
      <c r="G681" s="56">
        <v>32</v>
      </c>
      <c r="H681" s="56">
        <v>0</v>
      </c>
      <c r="I681" s="56" t="s">
        <v>6841</v>
      </c>
      <c r="J681" s="56" t="s">
        <v>39</v>
      </c>
    </row>
    <row r="682" spans="1:10" ht="12.75" customHeight="1" x14ac:dyDescent="0.3">
      <c r="A682" s="56" t="s">
        <v>192</v>
      </c>
      <c r="B682" s="56">
        <v>21</v>
      </c>
      <c r="C682" s="56" t="s">
        <v>722</v>
      </c>
      <c r="D682" s="56" t="s">
        <v>4322</v>
      </c>
      <c r="E682" s="56" t="s">
        <v>2251</v>
      </c>
      <c r="F682" s="56" t="s">
        <v>907</v>
      </c>
      <c r="G682" s="56">
        <v>12</v>
      </c>
      <c r="H682" s="56">
        <v>0</v>
      </c>
      <c r="I682" s="56" t="s">
        <v>6841</v>
      </c>
      <c r="J682" s="56" t="s">
        <v>39</v>
      </c>
    </row>
    <row r="683" spans="1:10" ht="12.75" customHeight="1" x14ac:dyDescent="0.3">
      <c r="A683" s="56" t="s">
        <v>192</v>
      </c>
      <c r="B683" s="56">
        <v>22</v>
      </c>
      <c r="C683" s="56" t="s">
        <v>722</v>
      </c>
      <c r="D683" s="56" t="s">
        <v>4323</v>
      </c>
      <c r="E683" s="56" t="s">
        <v>2252</v>
      </c>
      <c r="F683" s="56" t="s">
        <v>907</v>
      </c>
      <c r="G683" s="56">
        <v>28</v>
      </c>
      <c r="H683" s="56">
        <v>0</v>
      </c>
      <c r="I683" s="56" t="s">
        <v>6841</v>
      </c>
      <c r="J683" s="56" t="s">
        <v>39</v>
      </c>
    </row>
    <row r="684" spans="1:10" ht="12.75" customHeight="1" x14ac:dyDescent="0.3">
      <c r="A684" s="56" t="s">
        <v>192</v>
      </c>
      <c r="B684" s="56">
        <v>23</v>
      </c>
      <c r="C684" s="56" t="s">
        <v>722</v>
      </c>
      <c r="D684" s="56" t="s">
        <v>4324</v>
      </c>
      <c r="E684" s="56" t="s">
        <v>2253</v>
      </c>
      <c r="F684" s="56" t="s">
        <v>907</v>
      </c>
      <c r="G684" s="56">
        <v>9</v>
      </c>
      <c r="H684" s="56">
        <v>0</v>
      </c>
      <c r="I684" s="56" t="s">
        <v>6841</v>
      </c>
      <c r="J684" s="56" t="s">
        <v>39</v>
      </c>
    </row>
    <row r="685" spans="1:10" ht="12.75" customHeight="1" x14ac:dyDescent="0.3">
      <c r="A685" s="56" t="s">
        <v>192</v>
      </c>
      <c r="B685" s="56">
        <v>24</v>
      </c>
      <c r="C685" s="56" t="s">
        <v>722</v>
      </c>
      <c r="D685" s="56" t="s">
        <v>4325</v>
      </c>
      <c r="E685" s="56" t="s">
        <v>2254</v>
      </c>
      <c r="F685" s="56" t="s">
        <v>907</v>
      </c>
      <c r="G685" s="56">
        <v>42</v>
      </c>
      <c r="H685" s="56">
        <v>0</v>
      </c>
      <c r="I685" s="56" t="s">
        <v>6841</v>
      </c>
      <c r="J685" s="56" t="s">
        <v>39</v>
      </c>
    </row>
    <row r="686" spans="1:10" ht="12.75" customHeight="1" x14ac:dyDescent="0.3">
      <c r="A686" s="56" t="s">
        <v>193</v>
      </c>
      <c r="B686" s="56">
        <v>1</v>
      </c>
      <c r="C686" s="56" t="s">
        <v>194</v>
      </c>
      <c r="D686" s="56" t="s">
        <v>4326</v>
      </c>
      <c r="E686" s="56" t="s">
        <v>2124</v>
      </c>
      <c r="F686" s="56" t="s">
        <v>907</v>
      </c>
      <c r="G686" s="56">
        <v>38.5</v>
      </c>
      <c r="H686" s="56">
        <v>0</v>
      </c>
      <c r="I686" s="56" t="s">
        <v>6841</v>
      </c>
      <c r="J686" s="56" t="s">
        <v>39</v>
      </c>
    </row>
    <row r="687" spans="1:10" ht="12.75" customHeight="1" x14ac:dyDescent="0.3">
      <c r="A687" s="56" t="s">
        <v>193</v>
      </c>
      <c r="B687" s="56">
        <v>2</v>
      </c>
      <c r="C687" s="56" t="s">
        <v>194</v>
      </c>
      <c r="D687" s="56" t="s">
        <v>4327</v>
      </c>
      <c r="E687" s="56" t="s">
        <v>2125</v>
      </c>
      <c r="F687" s="56" t="s">
        <v>907</v>
      </c>
      <c r="G687" s="56">
        <v>42.5</v>
      </c>
      <c r="H687" s="56">
        <v>0</v>
      </c>
      <c r="I687" s="56" t="s">
        <v>6841</v>
      </c>
      <c r="J687" s="56" t="s">
        <v>39</v>
      </c>
    </row>
    <row r="688" spans="1:10" ht="12.75" customHeight="1" x14ac:dyDescent="0.3">
      <c r="A688" s="56" t="s">
        <v>193</v>
      </c>
      <c r="B688" s="56">
        <v>3</v>
      </c>
      <c r="C688" s="56" t="s">
        <v>194</v>
      </c>
      <c r="D688" s="56" t="s">
        <v>4328</v>
      </c>
      <c r="E688" s="56" t="s">
        <v>2126</v>
      </c>
      <c r="F688" s="56" t="s">
        <v>907</v>
      </c>
      <c r="G688" s="56">
        <v>42.5</v>
      </c>
      <c r="H688" s="56">
        <v>0</v>
      </c>
      <c r="I688" s="56" t="s">
        <v>6841</v>
      </c>
      <c r="J688" s="56" t="s">
        <v>39</v>
      </c>
    </row>
    <row r="689" spans="1:10" ht="12.75" customHeight="1" x14ac:dyDescent="0.3">
      <c r="A689" s="56" t="s">
        <v>193</v>
      </c>
      <c r="B689" s="56">
        <v>4</v>
      </c>
      <c r="C689" s="56" t="s">
        <v>194</v>
      </c>
      <c r="D689" s="56" t="s">
        <v>4329</v>
      </c>
      <c r="E689" s="56" t="s">
        <v>2127</v>
      </c>
      <c r="F689" s="56" t="s">
        <v>907</v>
      </c>
      <c r="G689" s="56">
        <v>51.5</v>
      </c>
      <c r="H689" s="56">
        <v>0</v>
      </c>
      <c r="I689" s="56" t="s">
        <v>6841</v>
      </c>
      <c r="J689" s="56" t="s">
        <v>39</v>
      </c>
    </row>
    <row r="690" spans="1:10" ht="12.75" customHeight="1" x14ac:dyDescent="0.3">
      <c r="A690" s="56" t="s">
        <v>193</v>
      </c>
      <c r="B690" s="56">
        <v>5</v>
      </c>
      <c r="C690" s="56" t="s">
        <v>194</v>
      </c>
      <c r="D690" s="56" t="s">
        <v>4330</v>
      </c>
      <c r="E690" s="56" t="s">
        <v>941</v>
      </c>
      <c r="F690" s="56" t="s">
        <v>907</v>
      </c>
      <c r="G690" s="56">
        <v>61.5</v>
      </c>
      <c r="H690" s="56">
        <v>0</v>
      </c>
      <c r="I690" s="56" t="s">
        <v>6841</v>
      </c>
      <c r="J690" s="56" t="s">
        <v>39</v>
      </c>
    </row>
    <row r="691" spans="1:10" ht="12.75" customHeight="1" x14ac:dyDescent="0.3">
      <c r="A691" s="56" t="s">
        <v>193</v>
      </c>
      <c r="B691" s="56">
        <v>6</v>
      </c>
      <c r="C691" s="56" t="s">
        <v>194</v>
      </c>
      <c r="D691" s="56" t="s">
        <v>4331</v>
      </c>
      <c r="E691" s="56" t="s">
        <v>2128</v>
      </c>
      <c r="F691" s="56" t="s">
        <v>907</v>
      </c>
      <c r="G691" s="56">
        <v>38.5</v>
      </c>
      <c r="H691" s="56">
        <v>0</v>
      </c>
      <c r="I691" s="56" t="s">
        <v>6841</v>
      </c>
      <c r="J691" s="56" t="s">
        <v>39</v>
      </c>
    </row>
    <row r="692" spans="1:10" ht="12.75" customHeight="1" x14ac:dyDescent="0.3">
      <c r="A692" s="56" t="s">
        <v>193</v>
      </c>
      <c r="B692" s="56">
        <v>7</v>
      </c>
      <c r="C692" s="56" t="s">
        <v>194</v>
      </c>
      <c r="D692" s="56" t="s">
        <v>4332</v>
      </c>
      <c r="E692" s="56" t="s">
        <v>2129</v>
      </c>
      <c r="F692" s="56" t="s">
        <v>907</v>
      </c>
      <c r="G692" s="56">
        <v>42.5</v>
      </c>
      <c r="H692" s="56">
        <v>0</v>
      </c>
      <c r="I692" s="56" t="s">
        <v>6841</v>
      </c>
      <c r="J692" s="56" t="s">
        <v>39</v>
      </c>
    </row>
    <row r="693" spans="1:10" ht="12.75" customHeight="1" x14ac:dyDescent="0.3">
      <c r="A693" s="56" t="s">
        <v>193</v>
      </c>
      <c r="B693" s="56">
        <v>8</v>
      </c>
      <c r="C693" s="56" t="s">
        <v>194</v>
      </c>
      <c r="D693" s="56" t="s">
        <v>4333</v>
      </c>
      <c r="E693" s="56" t="s">
        <v>2130</v>
      </c>
      <c r="F693" s="56" t="s">
        <v>907</v>
      </c>
      <c r="G693" s="56">
        <v>34.5</v>
      </c>
      <c r="H693" s="56">
        <v>0</v>
      </c>
      <c r="I693" s="56" t="s">
        <v>6841</v>
      </c>
      <c r="J693" s="56" t="s">
        <v>39</v>
      </c>
    </row>
    <row r="694" spans="1:10" ht="12.75" customHeight="1" x14ac:dyDescent="0.3">
      <c r="A694" s="56" t="s">
        <v>193</v>
      </c>
      <c r="B694" s="56">
        <v>9</v>
      </c>
      <c r="C694" s="56" t="s">
        <v>194</v>
      </c>
      <c r="D694" s="56" t="s">
        <v>4334</v>
      </c>
      <c r="E694" s="56" t="s">
        <v>2131</v>
      </c>
      <c r="F694" s="56" t="s">
        <v>907</v>
      </c>
      <c r="G694" s="56">
        <v>34.5</v>
      </c>
      <c r="H694" s="56">
        <v>0</v>
      </c>
      <c r="I694" s="56" t="s">
        <v>6841</v>
      </c>
      <c r="J694" s="56" t="s">
        <v>39</v>
      </c>
    </row>
    <row r="695" spans="1:10" ht="12.75" customHeight="1" x14ac:dyDescent="0.3">
      <c r="A695" s="56" t="s">
        <v>193</v>
      </c>
      <c r="B695" s="56">
        <v>10</v>
      </c>
      <c r="C695" s="56" t="s">
        <v>194</v>
      </c>
      <c r="D695" s="56" t="s">
        <v>4335</v>
      </c>
      <c r="E695" s="56" t="s">
        <v>2132</v>
      </c>
      <c r="F695" s="56" t="s">
        <v>907</v>
      </c>
      <c r="G695" s="56">
        <v>38.5</v>
      </c>
      <c r="H695" s="56">
        <v>0</v>
      </c>
      <c r="I695" s="56" t="s">
        <v>6841</v>
      </c>
      <c r="J695" s="56" t="s">
        <v>39</v>
      </c>
    </row>
    <row r="696" spans="1:10" ht="12.75" customHeight="1" x14ac:dyDescent="0.3">
      <c r="A696" s="56" t="s">
        <v>193</v>
      </c>
      <c r="B696" s="56">
        <v>11</v>
      </c>
      <c r="C696" s="56" t="s">
        <v>194</v>
      </c>
      <c r="D696" s="56" t="s">
        <v>4336</v>
      </c>
      <c r="E696" s="56" t="s">
        <v>2133</v>
      </c>
      <c r="F696" s="56" t="s">
        <v>907</v>
      </c>
      <c r="G696" s="56">
        <v>38.5</v>
      </c>
      <c r="H696" s="56">
        <v>0</v>
      </c>
      <c r="I696" s="56" t="s">
        <v>6841</v>
      </c>
      <c r="J696" s="56" t="s">
        <v>39</v>
      </c>
    </row>
    <row r="697" spans="1:10" ht="12.75" customHeight="1" x14ac:dyDescent="0.3">
      <c r="A697" s="56" t="s">
        <v>193</v>
      </c>
      <c r="B697" s="56">
        <v>12</v>
      </c>
      <c r="C697" s="56" t="s">
        <v>194</v>
      </c>
      <c r="D697" s="56" t="s">
        <v>4337</v>
      </c>
      <c r="E697" s="56" t="s">
        <v>2134</v>
      </c>
      <c r="F697" s="56" t="s">
        <v>907</v>
      </c>
      <c r="G697" s="56">
        <v>46.5</v>
      </c>
      <c r="H697" s="56">
        <v>0</v>
      </c>
      <c r="I697" s="56" t="s">
        <v>6841</v>
      </c>
      <c r="J697" s="56" t="s">
        <v>39</v>
      </c>
    </row>
    <row r="698" spans="1:10" ht="12.75" customHeight="1" x14ac:dyDescent="0.3">
      <c r="A698" s="56" t="s">
        <v>193</v>
      </c>
      <c r="B698" s="56">
        <v>13</v>
      </c>
      <c r="C698" s="56" t="s">
        <v>194</v>
      </c>
      <c r="D698" s="56" t="s">
        <v>4338</v>
      </c>
      <c r="E698" s="56" t="s">
        <v>2135</v>
      </c>
      <c r="F698" s="56" t="s">
        <v>907</v>
      </c>
      <c r="G698" s="56">
        <v>34.5</v>
      </c>
      <c r="H698" s="56">
        <v>0</v>
      </c>
      <c r="I698" s="56" t="s">
        <v>6841</v>
      </c>
      <c r="J698" s="56" t="s">
        <v>39</v>
      </c>
    </row>
    <row r="699" spans="1:10" ht="12.75" customHeight="1" x14ac:dyDescent="0.3">
      <c r="A699" s="56" t="s">
        <v>193</v>
      </c>
      <c r="B699" s="56">
        <v>14</v>
      </c>
      <c r="C699" s="56" t="s">
        <v>194</v>
      </c>
      <c r="D699" s="56" t="s">
        <v>4339</v>
      </c>
      <c r="E699" s="56" t="s">
        <v>2136</v>
      </c>
      <c r="F699" s="56" t="s">
        <v>907</v>
      </c>
      <c r="G699" s="56">
        <v>38.5</v>
      </c>
      <c r="H699" s="56">
        <v>0</v>
      </c>
      <c r="I699" s="56" t="s">
        <v>6841</v>
      </c>
      <c r="J699" s="56" t="s">
        <v>39</v>
      </c>
    </row>
    <row r="700" spans="1:10" ht="12.75" customHeight="1" x14ac:dyDescent="0.3">
      <c r="A700" s="56" t="s">
        <v>193</v>
      </c>
      <c r="B700" s="56">
        <v>15</v>
      </c>
      <c r="C700" s="56" t="s">
        <v>194</v>
      </c>
      <c r="D700" s="56" t="s">
        <v>4340</v>
      </c>
      <c r="E700" s="56" t="s">
        <v>1947</v>
      </c>
      <c r="F700" s="56" t="s">
        <v>908</v>
      </c>
      <c r="G700" s="56">
        <v>24</v>
      </c>
      <c r="H700" s="56">
        <v>0</v>
      </c>
      <c r="I700" s="56" t="s">
        <v>6841</v>
      </c>
      <c r="J700" s="56" t="s">
        <v>39</v>
      </c>
    </row>
    <row r="701" spans="1:10" ht="12.75" customHeight="1" x14ac:dyDescent="0.3">
      <c r="A701" s="56" t="s">
        <v>742</v>
      </c>
      <c r="B701" s="56">
        <v>1</v>
      </c>
      <c r="C701" s="56" t="s">
        <v>500</v>
      </c>
      <c r="D701" s="56" t="s">
        <v>4341</v>
      </c>
      <c r="E701" s="56" t="s">
        <v>1214</v>
      </c>
      <c r="F701" s="56" t="s">
        <v>907</v>
      </c>
      <c r="G701" s="56">
        <v>20</v>
      </c>
      <c r="H701" s="56">
        <v>0</v>
      </c>
      <c r="I701" s="56" t="s">
        <v>6841</v>
      </c>
      <c r="J701" s="56" t="s">
        <v>39</v>
      </c>
    </row>
    <row r="702" spans="1:10" ht="12.75" customHeight="1" x14ac:dyDescent="0.3">
      <c r="A702" s="56" t="s">
        <v>742</v>
      </c>
      <c r="B702" s="56">
        <v>2</v>
      </c>
      <c r="C702" s="56" t="s">
        <v>500</v>
      </c>
      <c r="D702" s="56" t="s">
        <v>4342</v>
      </c>
      <c r="E702" s="56" t="s">
        <v>1215</v>
      </c>
      <c r="F702" s="56" t="s">
        <v>907</v>
      </c>
      <c r="G702" s="56">
        <v>36</v>
      </c>
      <c r="H702" s="56">
        <v>0</v>
      </c>
      <c r="I702" s="56" t="s">
        <v>6841</v>
      </c>
      <c r="J702" s="56" t="s">
        <v>39</v>
      </c>
    </row>
    <row r="703" spans="1:10" ht="12.75" customHeight="1" x14ac:dyDescent="0.3">
      <c r="A703" s="56" t="s">
        <v>742</v>
      </c>
      <c r="B703" s="56">
        <v>3</v>
      </c>
      <c r="C703" s="56" t="s">
        <v>500</v>
      </c>
      <c r="D703" s="56" t="s">
        <v>4343</v>
      </c>
      <c r="E703" s="56" t="s">
        <v>1216</v>
      </c>
      <c r="F703" s="56" t="s">
        <v>907</v>
      </c>
      <c r="G703" s="56">
        <v>20</v>
      </c>
      <c r="H703" s="56">
        <v>0</v>
      </c>
      <c r="I703" s="56" t="s">
        <v>6841</v>
      </c>
      <c r="J703" s="56" t="s">
        <v>39</v>
      </c>
    </row>
    <row r="704" spans="1:10" ht="12.75" customHeight="1" x14ac:dyDescent="0.3">
      <c r="A704" s="56" t="s">
        <v>742</v>
      </c>
      <c r="B704" s="56">
        <v>4</v>
      </c>
      <c r="C704" s="56" t="s">
        <v>500</v>
      </c>
      <c r="D704" s="56" t="s">
        <v>4344</v>
      </c>
      <c r="E704" s="56" t="s">
        <v>1217</v>
      </c>
      <c r="F704" s="56" t="s">
        <v>907</v>
      </c>
      <c r="G704" s="56">
        <v>36</v>
      </c>
      <c r="H704" s="56">
        <v>0</v>
      </c>
      <c r="I704" s="56" t="s">
        <v>6841</v>
      </c>
      <c r="J704" s="56" t="s">
        <v>39</v>
      </c>
    </row>
    <row r="705" spans="1:10" ht="12.75" customHeight="1" x14ac:dyDescent="0.3">
      <c r="A705" s="56" t="s">
        <v>742</v>
      </c>
      <c r="B705" s="56">
        <v>5</v>
      </c>
      <c r="C705" s="56" t="s">
        <v>500</v>
      </c>
      <c r="D705" s="56" t="s">
        <v>4345</v>
      </c>
      <c r="E705" s="56" t="s">
        <v>1218</v>
      </c>
      <c r="F705" s="56" t="s">
        <v>907</v>
      </c>
      <c r="G705" s="56">
        <v>20</v>
      </c>
      <c r="H705" s="56">
        <v>0</v>
      </c>
      <c r="I705" s="56" t="s">
        <v>6841</v>
      </c>
      <c r="J705" s="56" t="s">
        <v>39</v>
      </c>
    </row>
    <row r="706" spans="1:10" ht="12.75" customHeight="1" x14ac:dyDescent="0.3">
      <c r="A706" s="56" t="s">
        <v>742</v>
      </c>
      <c r="B706" s="56">
        <v>6</v>
      </c>
      <c r="C706" s="56" t="s">
        <v>500</v>
      </c>
      <c r="D706" s="56" t="s">
        <v>4346</v>
      </c>
      <c r="E706" s="56" t="s">
        <v>1254</v>
      </c>
      <c r="F706" s="56" t="s">
        <v>908</v>
      </c>
      <c r="G706" s="56">
        <v>11.75</v>
      </c>
      <c r="H706" s="56">
        <v>0</v>
      </c>
      <c r="I706" s="56" t="s">
        <v>6841</v>
      </c>
      <c r="J706" s="56" t="s">
        <v>39</v>
      </c>
    </row>
    <row r="707" spans="1:10" ht="12.75" customHeight="1" x14ac:dyDescent="0.3">
      <c r="A707" s="56" t="s">
        <v>742</v>
      </c>
      <c r="B707" s="56">
        <v>7</v>
      </c>
      <c r="C707" s="56" t="s">
        <v>500</v>
      </c>
      <c r="D707" s="56" t="s">
        <v>4347</v>
      </c>
      <c r="E707" s="56" t="s">
        <v>1219</v>
      </c>
      <c r="F707" s="56" t="s">
        <v>907</v>
      </c>
      <c r="G707" s="56">
        <v>20</v>
      </c>
      <c r="H707" s="56">
        <v>0</v>
      </c>
      <c r="I707" s="56" t="s">
        <v>6841</v>
      </c>
      <c r="J707" s="56" t="s">
        <v>39</v>
      </c>
    </row>
    <row r="708" spans="1:10" ht="12.75" customHeight="1" x14ac:dyDescent="0.3">
      <c r="A708" s="56" t="s">
        <v>742</v>
      </c>
      <c r="B708" s="56">
        <v>8</v>
      </c>
      <c r="C708" s="56" t="s">
        <v>500</v>
      </c>
      <c r="D708" s="56" t="s">
        <v>4348</v>
      </c>
      <c r="E708" s="56" t="s">
        <v>1220</v>
      </c>
      <c r="F708" s="56" t="s">
        <v>907</v>
      </c>
      <c r="G708" s="56">
        <v>20</v>
      </c>
      <c r="H708" s="56">
        <v>0</v>
      </c>
      <c r="I708" s="56" t="s">
        <v>6841</v>
      </c>
      <c r="J708" s="56" t="s">
        <v>39</v>
      </c>
    </row>
    <row r="709" spans="1:10" ht="12.75" customHeight="1" x14ac:dyDescent="0.3">
      <c r="A709" s="56" t="s">
        <v>742</v>
      </c>
      <c r="B709" s="56">
        <v>9</v>
      </c>
      <c r="C709" s="56" t="s">
        <v>500</v>
      </c>
      <c r="D709" s="56" t="s">
        <v>4349</v>
      </c>
      <c r="E709" s="56" t="s">
        <v>1221</v>
      </c>
      <c r="F709" s="56" t="s">
        <v>907</v>
      </c>
      <c r="G709" s="56">
        <v>36</v>
      </c>
      <c r="H709" s="56">
        <v>0</v>
      </c>
      <c r="I709" s="56" t="s">
        <v>6841</v>
      </c>
      <c r="J709" s="56" t="s">
        <v>39</v>
      </c>
    </row>
    <row r="710" spans="1:10" ht="12.75" customHeight="1" x14ac:dyDescent="0.3">
      <c r="A710" s="56" t="s">
        <v>742</v>
      </c>
      <c r="B710" s="56">
        <v>10</v>
      </c>
      <c r="C710" s="56" t="s">
        <v>500</v>
      </c>
      <c r="D710" s="56" t="s">
        <v>4350</v>
      </c>
      <c r="E710" s="56" t="s">
        <v>1222</v>
      </c>
      <c r="F710" s="56" t="s">
        <v>907</v>
      </c>
      <c r="G710" s="56">
        <v>20</v>
      </c>
      <c r="H710" s="56">
        <v>0</v>
      </c>
      <c r="I710" s="56" t="s">
        <v>6841</v>
      </c>
      <c r="J710" s="56" t="s">
        <v>39</v>
      </c>
    </row>
    <row r="711" spans="1:10" ht="12.75" customHeight="1" x14ac:dyDescent="0.3">
      <c r="A711" s="56" t="s">
        <v>742</v>
      </c>
      <c r="B711" s="56">
        <v>11</v>
      </c>
      <c r="C711" s="56" t="s">
        <v>500</v>
      </c>
      <c r="D711" s="56" t="s">
        <v>4351</v>
      </c>
      <c r="E711" s="56" t="s">
        <v>1223</v>
      </c>
      <c r="F711" s="56" t="s">
        <v>907</v>
      </c>
      <c r="G711" s="56">
        <v>36</v>
      </c>
      <c r="H711" s="56">
        <v>0</v>
      </c>
      <c r="I711" s="56" t="s">
        <v>6841</v>
      </c>
      <c r="J711" s="56" t="s">
        <v>39</v>
      </c>
    </row>
    <row r="712" spans="1:10" ht="12.75" customHeight="1" x14ac:dyDescent="0.3">
      <c r="A712" s="56" t="s">
        <v>742</v>
      </c>
      <c r="B712" s="56">
        <v>12</v>
      </c>
      <c r="C712" s="56" t="s">
        <v>500</v>
      </c>
      <c r="D712" s="56" t="s">
        <v>4352</v>
      </c>
      <c r="E712" s="56" t="s">
        <v>1224</v>
      </c>
      <c r="F712" s="56" t="s">
        <v>907</v>
      </c>
      <c r="G712" s="56">
        <v>20</v>
      </c>
      <c r="H712" s="56">
        <v>0</v>
      </c>
      <c r="I712" s="56" t="s">
        <v>6841</v>
      </c>
      <c r="J712" s="56" t="s">
        <v>39</v>
      </c>
    </row>
    <row r="713" spans="1:10" ht="12.75" customHeight="1" x14ac:dyDescent="0.3">
      <c r="A713" s="56" t="s">
        <v>742</v>
      </c>
      <c r="B713" s="56">
        <v>13</v>
      </c>
      <c r="C713" s="56" t="s">
        <v>500</v>
      </c>
      <c r="D713" s="56" t="s">
        <v>4353</v>
      </c>
      <c r="E713" s="56" t="s">
        <v>1225</v>
      </c>
      <c r="F713" s="56" t="s">
        <v>907</v>
      </c>
      <c r="G713" s="56">
        <v>20</v>
      </c>
      <c r="H713" s="56">
        <v>0</v>
      </c>
      <c r="I713" s="56" t="s">
        <v>6841</v>
      </c>
      <c r="J713" s="56" t="s">
        <v>39</v>
      </c>
    </row>
    <row r="714" spans="1:10" ht="12.75" customHeight="1" x14ac:dyDescent="0.3">
      <c r="A714" s="56" t="s">
        <v>742</v>
      </c>
      <c r="B714" s="56">
        <v>14</v>
      </c>
      <c r="C714" s="56" t="s">
        <v>500</v>
      </c>
      <c r="D714" s="56" t="s">
        <v>4354</v>
      </c>
      <c r="E714" s="56" t="s">
        <v>1226</v>
      </c>
      <c r="F714" s="56" t="s">
        <v>907</v>
      </c>
      <c r="G714" s="56">
        <v>10</v>
      </c>
      <c r="H714" s="56">
        <v>0</v>
      </c>
      <c r="I714" s="56" t="s">
        <v>6841</v>
      </c>
      <c r="J714" s="56" t="s">
        <v>39</v>
      </c>
    </row>
    <row r="715" spans="1:10" ht="12.75" customHeight="1" x14ac:dyDescent="0.3">
      <c r="A715" s="56" t="s">
        <v>742</v>
      </c>
      <c r="B715" s="56">
        <v>15</v>
      </c>
      <c r="C715" s="56" t="s">
        <v>500</v>
      </c>
      <c r="D715" s="56" t="s">
        <v>4355</v>
      </c>
      <c r="E715" s="56" t="s">
        <v>1227</v>
      </c>
      <c r="F715" s="56" t="s">
        <v>907</v>
      </c>
      <c r="G715" s="56">
        <v>36</v>
      </c>
      <c r="H715" s="56">
        <v>0</v>
      </c>
      <c r="I715" s="56" t="s">
        <v>6841</v>
      </c>
      <c r="J715" s="56" t="s">
        <v>39</v>
      </c>
    </row>
    <row r="716" spans="1:10" ht="12.75" customHeight="1" x14ac:dyDescent="0.3">
      <c r="A716" s="56" t="s">
        <v>742</v>
      </c>
      <c r="B716" s="56">
        <v>16</v>
      </c>
      <c r="C716" s="56" t="s">
        <v>500</v>
      </c>
      <c r="D716" s="56" t="s">
        <v>4356</v>
      </c>
      <c r="E716" s="56" t="s">
        <v>1228</v>
      </c>
      <c r="F716" s="56" t="s">
        <v>907</v>
      </c>
      <c r="G716" s="56">
        <v>55.5</v>
      </c>
      <c r="H716" s="56">
        <v>0</v>
      </c>
      <c r="I716" s="56" t="s">
        <v>6841</v>
      </c>
      <c r="J716" s="56" t="s">
        <v>39</v>
      </c>
    </row>
    <row r="717" spans="1:10" ht="12.75" customHeight="1" x14ac:dyDescent="0.3">
      <c r="A717" s="56" t="s">
        <v>742</v>
      </c>
      <c r="B717" s="56">
        <v>17</v>
      </c>
      <c r="C717" s="56" t="s">
        <v>500</v>
      </c>
      <c r="D717" s="56" t="s">
        <v>4357</v>
      </c>
      <c r="E717" s="56" t="s">
        <v>1229</v>
      </c>
      <c r="F717" s="56" t="s">
        <v>907</v>
      </c>
      <c r="G717" s="56">
        <v>20</v>
      </c>
      <c r="H717" s="56">
        <v>0</v>
      </c>
      <c r="I717" s="56" t="s">
        <v>6841</v>
      </c>
      <c r="J717" s="56" t="s">
        <v>39</v>
      </c>
    </row>
    <row r="718" spans="1:10" ht="12.75" customHeight="1" x14ac:dyDescent="0.3">
      <c r="A718" s="56" t="s">
        <v>742</v>
      </c>
      <c r="B718" s="56">
        <v>18</v>
      </c>
      <c r="C718" s="56" t="s">
        <v>500</v>
      </c>
      <c r="D718" s="56" t="s">
        <v>4358</v>
      </c>
      <c r="E718" s="56" t="s">
        <v>1230</v>
      </c>
      <c r="F718" s="56" t="s">
        <v>907</v>
      </c>
      <c r="G718" s="56">
        <v>20</v>
      </c>
      <c r="H718" s="56">
        <v>0</v>
      </c>
      <c r="I718" s="56" t="s">
        <v>6841</v>
      </c>
      <c r="J718" s="56" t="s">
        <v>39</v>
      </c>
    </row>
    <row r="719" spans="1:10" ht="12.75" customHeight="1" x14ac:dyDescent="0.3">
      <c r="A719" s="56" t="s">
        <v>742</v>
      </c>
      <c r="B719" s="56">
        <v>19</v>
      </c>
      <c r="C719" s="56" t="s">
        <v>500</v>
      </c>
      <c r="D719" s="56" t="s">
        <v>4359</v>
      </c>
      <c r="E719" s="56" t="s">
        <v>1231</v>
      </c>
      <c r="F719" s="56" t="s">
        <v>907</v>
      </c>
      <c r="G719" s="56">
        <v>20</v>
      </c>
      <c r="H719" s="56">
        <v>0</v>
      </c>
      <c r="I719" s="56" t="s">
        <v>6841</v>
      </c>
      <c r="J719" s="56" t="s">
        <v>39</v>
      </c>
    </row>
    <row r="720" spans="1:10" ht="12.75" customHeight="1" x14ac:dyDescent="0.3">
      <c r="A720" s="56" t="s">
        <v>742</v>
      </c>
      <c r="B720" s="56">
        <v>20</v>
      </c>
      <c r="C720" s="56" t="s">
        <v>500</v>
      </c>
      <c r="D720" s="56" t="s">
        <v>4360</v>
      </c>
      <c r="E720" s="56" t="s">
        <v>1232</v>
      </c>
      <c r="F720" s="56" t="s">
        <v>907</v>
      </c>
      <c r="G720" s="56">
        <v>20</v>
      </c>
      <c r="H720" s="56">
        <v>0</v>
      </c>
      <c r="I720" s="56" t="s">
        <v>6841</v>
      </c>
      <c r="J720" s="56" t="s">
        <v>39</v>
      </c>
    </row>
    <row r="721" spans="1:10" ht="12.75" customHeight="1" x14ac:dyDescent="0.3">
      <c r="A721" s="56" t="s">
        <v>742</v>
      </c>
      <c r="B721" s="56">
        <v>21</v>
      </c>
      <c r="C721" s="56" t="s">
        <v>500</v>
      </c>
      <c r="D721" s="56" t="s">
        <v>4361</v>
      </c>
      <c r="E721" s="56" t="s">
        <v>1233</v>
      </c>
      <c r="F721" s="56" t="s">
        <v>907</v>
      </c>
      <c r="G721" s="56">
        <v>20</v>
      </c>
      <c r="H721" s="56">
        <v>0</v>
      </c>
      <c r="I721" s="56" t="s">
        <v>6841</v>
      </c>
      <c r="J721" s="56" t="s">
        <v>39</v>
      </c>
    </row>
    <row r="722" spans="1:10" ht="12.75" customHeight="1" x14ac:dyDescent="0.3">
      <c r="A722" s="56" t="s">
        <v>742</v>
      </c>
      <c r="B722" s="56">
        <v>22</v>
      </c>
      <c r="C722" s="56" t="s">
        <v>500</v>
      </c>
      <c r="D722" s="56" t="s">
        <v>4362</v>
      </c>
      <c r="E722" s="56" t="s">
        <v>1234</v>
      </c>
      <c r="F722" s="56" t="s">
        <v>907</v>
      </c>
      <c r="G722" s="56">
        <v>20</v>
      </c>
      <c r="H722" s="56">
        <v>0</v>
      </c>
      <c r="I722" s="56" t="s">
        <v>6841</v>
      </c>
      <c r="J722" s="56" t="s">
        <v>39</v>
      </c>
    </row>
    <row r="723" spans="1:10" ht="12.75" customHeight="1" x14ac:dyDescent="0.3">
      <c r="A723" s="56" t="s">
        <v>742</v>
      </c>
      <c r="B723" s="56">
        <v>23</v>
      </c>
      <c r="C723" s="56" t="s">
        <v>500</v>
      </c>
      <c r="D723" s="56" t="s">
        <v>4363</v>
      </c>
      <c r="E723" s="56" t="s">
        <v>1235</v>
      </c>
      <c r="F723" s="56" t="s">
        <v>907</v>
      </c>
      <c r="G723" s="56">
        <v>20</v>
      </c>
      <c r="H723" s="56">
        <v>0</v>
      </c>
      <c r="I723" s="56" t="s">
        <v>6841</v>
      </c>
      <c r="J723" s="56" t="s">
        <v>39</v>
      </c>
    </row>
    <row r="724" spans="1:10" ht="12.75" customHeight="1" x14ac:dyDescent="0.3">
      <c r="A724" s="56" t="s">
        <v>742</v>
      </c>
      <c r="B724" s="56">
        <v>24</v>
      </c>
      <c r="C724" s="56" t="s">
        <v>500</v>
      </c>
      <c r="D724" s="56" t="s">
        <v>4364</v>
      </c>
      <c r="E724" s="56" t="s">
        <v>1236</v>
      </c>
      <c r="F724" s="56" t="s">
        <v>907</v>
      </c>
      <c r="G724" s="56">
        <v>36</v>
      </c>
      <c r="H724" s="56">
        <v>0</v>
      </c>
      <c r="I724" s="56" t="s">
        <v>6841</v>
      </c>
      <c r="J724" s="56" t="s">
        <v>39</v>
      </c>
    </row>
    <row r="725" spans="1:10" ht="12.75" customHeight="1" x14ac:dyDescent="0.3">
      <c r="A725" s="56" t="s">
        <v>742</v>
      </c>
      <c r="B725" s="56">
        <v>25</v>
      </c>
      <c r="C725" s="56" t="s">
        <v>500</v>
      </c>
      <c r="D725" s="56" t="s">
        <v>4365</v>
      </c>
      <c r="E725" s="56" t="s">
        <v>1237</v>
      </c>
      <c r="F725" s="56" t="s">
        <v>907</v>
      </c>
      <c r="G725" s="56">
        <v>20</v>
      </c>
      <c r="H725" s="56">
        <v>0</v>
      </c>
      <c r="I725" s="56" t="s">
        <v>6841</v>
      </c>
      <c r="J725" s="56" t="s">
        <v>39</v>
      </c>
    </row>
    <row r="726" spans="1:10" ht="12.75" customHeight="1" x14ac:dyDescent="0.3">
      <c r="A726" s="56" t="s">
        <v>742</v>
      </c>
      <c r="B726" s="56">
        <v>26</v>
      </c>
      <c r="C726" s="56" t="s">
        <v>500</v>
      </c>
      <c r="D726" s="56" t="s">
        <v>4366</v>
      </c>
      <c r="E726" s="56" t="s">
        <v>1238</v>
      </c>
      <c r="F726" s="56" t="s">
        <v>907</v>
      </c>
      <c r="G726" s="56">
        <v>20</v>
      </c>
      <c r="H726" s="56">
        <v>0</v>
      </c>
      <c r="I726" s="56" t="s">
        <v>6841</v>
      </c>
      <c r="J726" s="56" t="s">
        <v>39</v>
      </c>
    </row>
    <row r="727" spans="1:10" ht="12.75" customHeight="1" x14ac:dyDescent="0.3">
      <c r="A727" s="56" t="s">
        <v>742</v>
      </c>
      <c r="B727" s="56">
        <v>27</v>
      </c>
      <c r="C727" s="56" t="s">
        <v>500</v>
      </c>
      <c r="D727" s="56" t="s">
        <v>4367</v>
      </c>
      <c r="E727" s="56" t="s">
        <v>1239</v>
      </c>
      <c r="F727" s="56" t="s">
        <v>907</v>
      </c>
      <c r="G727" s="56">
        <v>36</v>
      </c>
      <c r="H727" s="56">
        <v>0</v>
      </c>
      <c r="I727" s="56" t="s">
        <v>6841</v>
      </c>
      <c r="J727" s="56" t="s">
        <v>39</v>
      </c>
    </row>
    <row r="728" spans="1:10" ht="12.75" customHeight="1" x14ac:dyDescent="0.3">
      <c r="A728" s="56" t="s">
        <v>742</v>
      </c>
      <c r="B728" s="56">
        <v>28</v>
      </c>
      <c r="C728" s="56" t="s">
        <v>500</v>
      </c>
      <c r="D728" s="56" t="s">
        <v>4368</v>
      </c>
      <c r="E728" s="56" t="s">
        <v>1240</v>
      </c>
      <c r="F728" s="56" t="s">
        <v>907</v>
      </c>
      <c r="G728" s="56">
        <v>20</v>
      </c>
      <c r="H728" s="56">
        <v>0</v>
      </c>
      <c r="I728" s="56" t="s">
        <v>6841</v>
      </c>
      <c r="J728" s="56" t="s">
        <v>39</v>
      </c>
    </row>
    <row r="729" spans="1:10" ht="12.75" customHeight="1" x14ac:dyDescent="0.3">
      <c r="A729" s="56" t="s">
        <v>742</v>
      </c>
      <c r="B729" s="56">
        <v>29</v>
      </c>
      <c r="C729" s="56" t="s">
        <v>500</v>
      </c>
      <c r="D729" s="56" t="s">
        <v>4369</v>
      </c>
      <c r="E729" s="56" t="s">
        <v>1241</v>
      </c>
      <c r="F729" s="56" t="s">
        <v>907</v>
      </c>
      <c r="G729" s="56">
        <v>36</v>
      </c>
      <c r="H729" s="56">
        <v>0</v>
      </c>
      <c r="I729" s="56" t="s">
        <v>6841</v>
      </c>
      <c r="J729" s="56" t="s">
        <v>39</v>
      </c>
    </row>
    <row r="730" spans="1:10" ht="12.75" customHeight="1" x14ac:dyDescent="0.3">
      <c r="A730" s="56" t="s">
        <v>742</v>
      </c>
      <c r="B730" s="56">
        <v>30</v>
      </c>
      <c r="C730" s="56" t="s">
        <v>500</v>
      </c>
      <c r="D730" s="56" t="s">
        <v>4370</v>
      </c>
      <c r="E730" s="56" t="s">
        <v>1242</v>
      </c>
      <c r="F730" s="56" t="s">
        <v>907</v>
      </c>
      <c r="G730" s="56">
        <v>20</v>
      </c>
      <c r="H730" s="56">
        <v>0</v>
      </c>
      <c r="I730" s="56" t="s">
        <v>6841</v>
      </c>
      <c r="J730" s="56" t="s">
        <v>39</v>
      </c>
    </row>
    <row r="731" spans="1:10" ht="12.75" customHeight="1" x14ac:dyDescent="0.3">
      <c r="A731" s="56" t="s">
        <v>742</v>
      </c>
      <c r="B731" s="56">
        <v>31</v>
      </c>
      <c r="C731" s="56" t="s">
        <v>500</v>
      </c>
      <c r="D731" s="56" t="s">
        <v>4371</v>
      </c>
      <c r="E731" s="56" t="s">
        <v>1243</v>
      </c>
      <c r="F731" s="56" t="s">
        <v>907</v>
      </c>
      <c r="G731" s="56">
        <v>36</v>
      </c>
      <c r="H731" s="56">
        <v>0</v>
      </c>
      <c r="I731" s="56" t="s">
        <v>6841</v>
      </c>
      <c r="J731" s="56" t="s">
        <v>39</v>
      </c>
    </row>
    <row r="732" spans="1:10" ht="12.75" customHeight="1" x14ac:dyDescent="0.3">
      <c r="A732" s="56" t="s">
        <v>742</v>
      </c>
      <c r="B732" s="56">
        <v>32</v>
      </c>
      <c r="C732" s="56" t="s">
        <v>500</v>
      </c>
      <c r="D732" s="56" t="s">
        <v>4372</v>
      </c>
      <c r="E732" s="56" t="s">
        <v>1244</v>
      </c>
      <c r="F732" s="56" t="s">
        <v>907</v>
      </c>
      <c r="G732" s="56">
        <v>20</v>
      </c>
      <c r="H732" s="56">
        <v>0</v>
      </c>
      <c r="I732" s="56" t="s">
        <v>6841</v>
      </c>
      <c r="J732" s="56" t="s">
        <v>39</v>
      </c>
    </row>
    <row r="733" spans="1:10" ht="12.75" customHeight="1" x14ac:dyDescent="0.3">
      <c r="A733" s="56" t="s">
        <v>742</v>
      </c>
      <c r="B733" s="56">
        <v>33</v>
      </c>
      <c r="C733" s="56" t="s">
        <v>500</v>
      </c>
      <c r="D733" s="56" t="s">
        <v>4373</v>
      </c>
      <c r="E733" s="56" t="s">
        <v>1245</v>
      </c>
      <c r="F733" s="56" t="s">
        <v>907</v>
      </c>
      <c r="G733" s="56">
        <v>20</v>
      </c>
      <c r="H733" s="56">
        <v>0</v>
      </c>
      <c r="I733" s="56" t="s">
        <v>6841</v>
      </c>
      <c r="J733" s="56" t="s">
        <v>39</v>
      </c>
    </row>
    <row r="734" spans="1:10" ht="12.75" customHeight="1" x14ac:dyDescent="0.3">
      <c r="A734" s="56" t="s">
        <v>742</v>
      </c>
      <c r="B734" s="56">
        <v>34</v>
      </c>
      <c r="C734" s="56" t="s">
        <v>500</v>
      </c>
      <c r="D734" s="56" t="s">
        <v>4374</v>
      </c>
      <c r="E734" s="56" t="s">
        <v>1246</v>
      </c>
      <c r="F734" s="56" t="s">
        <v>907</v>
      </c>
      <c r="G734" s="56">
        <v>36</v>
      </c>
      <c r="H734" s="56">
        <v>0</v>
      </c>
      <c r="I734" s="56" t="s">
        <v>6841</v>
      </c>
      <c r="J734" s="56" t="s">
        <v>39</v>
      </c>
    </row>
    <row r="735" spans="1:10" ht="12.75" customHeight="1" x14ac:dyDescent="0.3">
      <c r="A735" s="56" t="s">
        <v>742</v>
      </c>
      <c r="B735" s="56">
        <v>35</v>
      </c>
      <c r="C735" s="56" t="s">
        <v>500</v>
      </c>
      <c r="D735" s="56" t="s">
        <v>4375</v>
      </c>
      <c r="E735" s="56" t="s">
        <v>1247</v>
      </c>
      <c r="F735" s="56" t="s">
        <v>907</v>
      </c>
      <c r="G735" s="56">
        <v>36</v>
      </c>
      <c r="H735" s="56">
        <v>0</v>
      </c>
      <c r="I735" s="56" t="s">
        <v>6841</v>
      </c>
      <c r="J735" s="56" t="s">
        <v>39</v>
      </c>
    </row>
    <row r="736" spans="1:10" ht="12.75" customHeight="1" x14ac:dyDescent="0.3">
      <c r="A736" s="56" t="s">
        <v>742</v>
      </c>
      <c r="B736" s="56">
        <v>36</v>
      </c>
      <c r="C736" s="56" t="s">
        <v>500</v>
      </c>
      <c r="D736" s="56" t="s">
        <v>4376</v>
      </c>
      <c r="E736" s="56" t="s">
        <v>1248</v>
      </c>
      <c r="F736" s="56" t="s">
        <v>907</v>
      </c>
      <c r="G736" s="56">
        <v>20</v>
      </c>
      <c r="H736" s="56">
        <v>0</v>
      </c>
      <c r="I736" s="56" t="s">
        <v>6841</v>
      </c>
      <c r="J736" s="56" t="s">
        <v>39</v>
      </c>
    </row>
    <row r="737" spans="1:10" ht="12.75" customHeight="1" x14ac:dyDescent="0.3">
      <c r="A737" s="56" t="s">
        <v>742</v>
      </c>
      <c r="B737" s="56">
        <v>37</v>
      </c>
      <c r="C737" s="56" t="s">
        <v>500</v>
      </c>
      <c r="D737" s="56" t="s">
        <v>4377</v>
      </c>
      <c r="E737" s="56" t="s">
        <v>1249</v>
      </c>
      <c r="F737" s="56" t="s">
        <v>907</v>
      </c>
      <c r="G737" s="56">
        <v>20</v>
      </c>
      <c r="H737" s="56">
        <v>0</v>
      </c>
      <c r="I737" s="56" t="s">
        <v>6841</v>
      </c>
      <c r="J737" s="56" t="s">
        <v>39</v>
      </c>
    </row>
    <row r="738" spans="1:10" ht="12.75" customHeight="1" x14ac:dyDescent="0.3">
      <c r="A738" s="56" t="s">
        <v>742</v>
      </c>
      <c r="B738" s="56">
        <v>38</v>
      </c>
      <c r="C738" s="56" t="s">
        <v>500</v>
      </c>
      <c r="D738" s="56" t="s">
        <v>4378</v>
      </c>
      <c r="E738" s="56" t="s">
        <v>1250</v>
      </c>
      <c r="F738" s="56" t="s">
        <v>907</v>
      </c>
      <c r="G738" s="56">
        <v>20</v>
      </c>
      <c r="H738" s="56">
        <v>0</v>
      </c>
      <c r="I738" s="56" t="s">
        <v>6841</v>
      </c>
      <c r="J738" s="56" t="s">
        <v>39</v>
      </c>
    </row>
    <row r="739" spans="1:10" ht="12.75" customHeight="1" x14ac:dyDescent="0.3">
      <c r="A739" s="56" t="s">
        <v>742</v>
      </c>
      <c r="B739" s="56">
        <v>39</v>
      </c>
      <c r="C739" s="56" t="s">
        <v>500</v>
      </c>
      <c r="D739" s="56" t="s">
        <v>4379</v>
      </c>
      <c r="E739" s="56" t="s">
        <v>1251</v>
      </c>
      <c r="F739" s="56" t="s">
        <v>907</v>
      </c>
      <c r="G739" s="56">
        <v>20</v>
      </c>
      <c r="H739" s="56">
        <v>0</v>
      </c>
      <c r="I739" s="56" t="s">
        <v>6841</v>
      </c>
      <c r="J739" s="56" t="s">
        <v>39</v>
      </c>
    </row>
    <row r="740" spans="1:10" ht="12.75" customHeight="1" x14ac:dyDescent="0.3">
      <c r="A740" s="56" t="s">
        <v>742</v>
      </c>
      <c r="B740" s="56">
        <v>40</v>
      </c>
      <c r="C740" s="56" t="s">
        <v>500</v>
      </c>
      <c r="D740" s="56" t="s">
        <v>4380</v>
      </c>
      <c r="E740" s="56" t="s">
        <v>1252</v>
      </c>
      <c r="F740" s="56" t="s">
        <v>907</v>
      </c>
      <c r="G740" s="56">
        <v>20</v>
      </c>
      <c r="H740" s="56">
        <v>0</v>
      </c>
      <c r="I740" s="56" t="s">
        <v>6841</v>
      </c>
      <c r="J740" s="56" t="s">
        <v>39</v>
      </c>
    </row>
    <row r="741" spans="1:10" ht="12.75" customHeight="1" x14ac:dyDescent="0.3">
      <c r="A741" s="56" t="s">
        <v>742</v>
      </c>
      <c r="B741" s="56">
        <v>41</v>
      </c>
      <c r="C741" s="56" t="s">
        <v>500</v>
      </c>
      <c r="D741" s="56" t="s">
        <v>4381</v>
      </c>
      <c r="E741" s="56" t="s">
        <v>1253</v>
      </c>
      <c r="F741" s="56" t="s">
        <v>907</v>
      </c>
      <c r="G741" s="56">
        <v>20</v>
      </c>
      <c r="H741" s="56">
        <v>0</v>
      </c>
      <c r="I741" s="56" t="s">
        <v>6841</v>
      </c>
      <c r="J741" s="56" t="s">
        <v>39</v>
      </c>
    </row>
    <row r="742" spans="1:10" ht="12.75" customHeight="1" x14ac:dyDescent="0.3">
      <c r="A742" s="56" t="s">
        <v>742</v>
      </c>
      <c r="B742" s="56">
        <v>42</v>
      </c>
      <c r="C742" s="56" t="s">
        <v>500</v>
      </c>
      <c r="D742" s="56" t="s">
        <v>4382</v>
      </c>
      <c r="E742" s="56" t="s">
        <v>908</v>
      </c>
      <c r="F742" s="56" t="s">
        <v>908</v>
      </c>
      <c r="G742" s="56">
        <v>14</v>
      </c>
      <c r="H742" s="56">
        <v>0</v>
      </c>
      <c r="I742" s="56" t="s">
        <v>6841</v>
      </c>
      <c r="J742" s="56" t="s">
        <v>39</v>
      </c>
    </row>
    <row r="743" spans="1:10" ht="12.75" customHeight="1" x14ac:dyDescent="0.3">
      <c r="A743" s="56" t="s">
        <v>111</v>
      </c>
      <c r="B743" s="56">
        <v>1</v>
      </c>
      <c r="C743" s="56" t="s">
        <v>0</v>
      </c>
      <c r="D743" s="56" t="s">
        <v>4383</v>
      </c>
      <c r="E743" s="56" t="s">
        <v>1948</v>
      </c>
      <c r="F743" s="56" t="s">
        <v>907</v>
      </c>
      <c r="G743" s="56">
        <v>53</v>
      </c>
      <c r="H743" s="56">
        <v>0</v>
      </c>
      <c r="I743" s="56" t="s">
        <v>6841</v>
      </c>
      <c r="J743" s="56" t="s">
        <v>39</v>
      </c>
    </row>
    <row r="744" spans="1:10" ht="12.75" customHeight="1" x14ac:dyDescent="0.3">
      <c r="A744" s="56" t="s">
        <v>111</v>
      </c>
      <c r="B744" s="56">
        <v>2</v>
      </c>
      <c r="C744" s="56" t="s">
        <v>0</v>
      </c>
      <c r="D744" s="56" t="s">
        <v>4384</v>
      </c>
      <c r="E744" s="56" t="s">
        <v>1949</v>
      </c>
      <c r="F744" s="56" t="s">
        <v>907</v>
      </c>
      <c r="G744" s="56">
        <v>57</v>
      </c>
      <c r="H744" s="56">
        <v>0</v>
      </c>
      <c r="I744" s="56" t="s">
        <v>6841</v>
      </c>
      <c r="J744" s="56" t="s">
        <v>39</v>
      </c>
    </row>
    <row r="745" spans="1:10" ht="12.75" customHeight="1" x14ac:dyDescent="0.3">
      <c r="A745" s="56" t="s">
        <v>111</v>
      </c>
      <c r="B745" s="56">
        <v>3</v>
      </c>
      <c r="C745" s="56" t="s">
        <v>0</v>
      </c>
      <c r="D745" s="56" t="s">
        <v>4385</v>
      </c>
      <c r="E745" s="56" t="s">
        <v>1950</v>
      </c>
      <c r="F745" s="56" t="s">
        <v>907</v>
      </c>
      <c r="G745" s="56">
        <v>39</v>
      </c>
      <c r="H745" s="56">
        <v>0</v>
      </c>
      <c r="I745" s="56" t="s">
        <v>6841</v>
      </c>
      <c r="J745" s="56" t="s">
        <v>39</v>
      </c>
    </row>
    <row r="746" spans="1:10" ht="12.75" customHeight="1" x14ac:dyDescent="0.3">
      <c r="A746" s="56" t="s">
        <v>111</v>
      </c>
      <c r="B746" s="56">
        <v>4</v>
      </c>
      <c r="C746" s="56" t="s">
        <v>0</v>
      </c>
      <c r="D746" s="56" t="s">
        <v>4386</v>
      </c>
      <c r="E746" s="56" t="s">
        <v>1951</v>
      </c>
      <c r="F746" s="56" t="s">
        <v>907</v>
      </c>
      <c r="G746" s="56">
        <v>31</v>
      </c>
      <c r="H746" s="56">
        <v>0</v>
      </c>
      <c r="I746" s="56" t="s">
        <v>6841</v>
      </c>
      <c r="J746" s="56" t="s">
        <v>39</v>
      </c>
    </row>
    <row r="747" spans="1:10" ht="12.75" customHeight="1" x14ac:dyDescent="0.3">
      <c r="A747" s="56" t="s">
        <v>111</v>
      </c>
      <c r="B747" s="56">
        <v>5</v>
      </c>
      <c r="C747" s="56" t="s">
        <v>0</v>
      </c>
      <c r="D747" s="56" t="s">
        <v>4387</v>
      </c>
      <c r="E747" s="56" t="s">
        <v>1960</v>
      </c>
      <c r="F747" s="56" t="s">
        <v>907</v>
      </c>
      <c r="G747" s="56">
        <v>23.5</v>
      </c>
      <c r="H747" s="56">
        <v>0</v>
      </c>
      <c r="I747" s="56" t="s">
        <v>6841</v>
      </c>
      <c r="J747" s="56" t="s">
        <v>39</v>
      </c>
    </row>
    <row r="748" spans="1:10" ht="12.75" customHeight="1" x14ac:dyDescent="0.3">
      <c r="A748" s="56" t="s">
        <v>111</v>
      </c>
      <c r="B748" s="56">
        <v>6</v>
      </c>
      <c r="C748" s="56" t="s">
        <v>0</v>
      </c>
      <c r="D748" s="56" t="s">
        <v>4388</v>
      </c>
      <c r="E748" s="56" t="s">
        <v>1952</v>
      </c>
      <c r="F748" s="56" t="s">
        <v>907</v>
      </c>
      <c r="G748" s="56">
        <v>39</v>
      </c>
      <c r="H748" s="56">
        <v>0</v>
      </c>
      <c r="I748" s="56" t="s">
        <v>6841</v>
      </c>
      <c r="J748" s="56" t="s">
        <v>39</v>
      </c>
    </row>
    <row r="749" spans="1:10" ht="12.75" customHeight="1" x14ac:dyDescent="0.3">
      <c r="A749" s="56" t="s">
        <v>111</v>
      </c>
      <c r="B749" s="56">
        <v>7</v>
      </c>
      <c r="C749" s="56" t="s">
        <v>0</v>
      </c>
      <c r="D749" s="56" t="s">
        <v>4389</v>
      </c>
      <c r="E749" s="56" t="s">
        <v>1954</v>
      </c>
      <c r="F749" s="56" t="s">
        <v>907</v>
      </c>
      <c r="G749" s="56">
        <v>31</v>
      </c>
      <c r="H749" s="56">
        <v>0</v>
      </c>
      <c r="I749" s="56" t="s">
        <v>6841</v>
      </c>
      <c r="J749" s="56" t="s">
        <v>39</v>
      </c>
    </row>
    <row r="750" spans="1:10" ht="12.75" customHeight="1" x14ac:dyDescent="0.3">
      <c r="A750" s="56" t="s">
        <v>111</v>
      </c>
      <c r="B750" s="56">
        <v>8</v>
      </c>
      <c r="C750" s="56" t="s">
        <v>0</v>
      </c>
      <c r="D750" s="56" t="s">
        <v>4390</v>
      </c>
      <c r="E750" s="56" t="s">
        <v>1953</v>
      </c>
      <c r="F750" s="56" t="s">
        <v>907</v>
      </c>
      <c r="G750" s="56">
        <v>54</v>
      </c>
      <c r="H750" s="56">
        <v>0</v>
      </c>
      <c r="I750" s="56" t="s">
        <v>6841</v>
      </c>
      <c r="J750" s="56" t="s">
        <v>39</v>
      </c>
    </row>
    <row r="751" spans="1:10" ht="12.75" customHeight="1" x14ac:dyDescent="0.3">
      <c r="A751" s="56" t="s">
        <v>111</v>
      </c>
      <c r="B751" s="56">
        <v>9</v>
      </c>
      <c r="C751" s="56" t="s">
        <v>0</v>
      </c>
      <c r="D751" s="56" t="s">
        <v>4391</v>
      </c>
      <c r="E751" s="56" t="s">
        <v>1255</v>
      </c>
      <c r="F751" s="56" t="s">
        <v>907</v>
      </c>
      <c r="G751" s="56">
        <v>53</v>
      </c>
      <c r="H751" s="56">
        <v>0</v>
      </c>
      <c r="I751" s="56" t="s">
        <v>6841</v>
      </c>
      <c r="J751" s="56" t="s">
        <v>39</v>
      </c>
    </row>
    <row r="752" spans="1:10" ht="12.75" customHeight="1" x14ac:dyDescent="0.3">
      <c r="A752" s="56" t="s">
        <v>111</v>
      </c>
      <c r="B752" s="56">
        <v>10</v>
      </c>
      <c r="C752" s="56" t="s">
        <v>0</v>
      </c>
      <c r="D752" s="56" t="s">
        <v>4392</v>
      </c>
      <c r="E752" s="56" t="s">
        <v>1955</v>
      </c>
      <c r="F752" s="56" t="s">
        <v>907</v>
      </c>
      <c r="G752" s="56">
        <v>31</v>
      </c>
      <c r="H752" s="56">
        <v>0</v>
      </c>
      <c r="I752" s="56" t="s">
        <v>6841</v>
      </c>
      <c r="J752" s="56" t="s">
        <v>39</v>
      </c>
    </row>
    <row r="753" spans="1:10" ht="12.75" customHeight="1" x14ac:dyDescent="0.3">
      <c r="A753" s="56" t="s">
        <v>111</v>
      </c>
      <c r="B753" s="56">
        <v>11</v>
      </c>
      <c r="C753" s="56" t="s">
        <v>0</v>
      </c>
      <c r="D753" s="56" t="s">
        <v>4393</v>
      </c>
      <c r="E753" s="56" t="s">
        <v>1956</v>
      </c>
      <c r="F753" s="56" t="s">
        <v>907</v>
      </c>
      <c r="G753" s="56">
        <v>31</v>
      </c>
      <c r="H753" s="56">
        <v>0</v>
      </c>
      <c r="I753" s="56" t="s">
        <v>6841</v>
      </c>
      <c r="J753" s="56" t="s">
        <v>39</v>
      </c>
    </row>
    <row r="754" spans="1:10" ht="12.75" customHeight="1" x14ac:dyDescent="0.3">
      <c r="A754" s="56" t="s">
        <v>111</v>
      </c>
      <c r="B754" s="56">
        <v>12</v>
      </c>
      <c r="C754" s="56" t="s">
        <v>0</v>
      </c>
      <c r="D754" s="56" t="s">
        <v>4394</v>
      </c>
      <c r="E754" s="56" t="s">
        <v>1957</v>
      </c>
      <c r="F754" s="56" t="s">
        <v>907</v>
      </c>
      <c r="G754" s="56">
        <v>57</v>
      </c>
      <c r="H754" s="56">
        <v>0</v>
      </c>
      <c r="I754" s="56" t="s">
        <v>6841</v>
      </c>
      <c r="J754" s="56" t="s">
        <v>39</v>
      </c>
    </row>
    <row r="755" spans="1:10" ht="12.75" customHeight="1" x14ac:dyDescent="0.3">
      <c r="A755" s="56" t="s">
        <v>111</v>
      </c>
      <c r="B755" s="56">
        <v>13</v>
      </c>
      <c r="C755" s="56" t="s">
        <v>0</v>
      </c>
      <c r="D755" s="56" t="s">
        <v>4395</v>
      </c>
      <c r="E755" s="56" t="s">
        <v>1958</v>
      </c>
      <c r="F755" s="56" t="s">
        <v>907</v>
      </c>
      <c r="G755" s="56">
        <v>39</v>
      </c>
      <c r="H755" s="56">
        <v>0</v>
      </c>
      <c r="I755" s="56" t="s">
        <v>6841</v>
      </c>
      <c r="J755" s="56" t="s">
        <v>39</v>
      </c>
    </row>
    <row r="756" spans="1:10" ht="12.75" customHeight="1" x14ac:dyDescent="0.3">
      <c r="A756" s="56" t="s">
        <v>111</v>
      </c>
      <c r="B756" s="56">
        <v>14</v>
      </c>
      <c r="C756" s="56" t="s">
        <v>0</v>
      </c>
      <c r="D756" s="56" t="s">
        <v>4396</v>
      </c>
      <c r="E756" s="56" t="s">
        <v>1959</v>
      </c>
      <c r="F756" s="56" t="s">
        <v>907</v>
      </c>
      <c r="G756" s="56">
        <v>39</v>
      </c>
      <c r="H756" s="56">
        <v>0</v>
      </c>
      <c r="I756" s="56" t="s">
        <v>6841</v>
      </c>
      <c r="J756" s="56" t="s">
        <v>39</v>
      </c>
    </row>
    <row r="757" spans="1:10" ht="12.75" customHeight="1" x14ac:dyDescent="0.3">
      <c r="A757" s="56" t="s">
        <v>195</v>
      </c>
      <c r="B757" s="56">
        <v>1</v>
      </c>
      <c r="C757" s="56" t="s">
        <v>723</v>
      </c>
      <c r="D757" s="56" t="s">
        <v>4397</v>
      </c>
      <c r="E757" s="56" t="s">
        <v>2137</v>
      </c>
      <c r="F757" s="56" t="s">
        <v>907</v>
      </c>
      <c r="G757" s="56">
        <v>35</v>
      </c>
      <c r="H757" s="56">
        <v>0</v>
      </c>
      <c r="I757" s="56" t="s">
        <v>811</v>
      </c>
      <c r="J757" s="56" t="s">
        <v>39</v>
      </c>
    </row>
    <row r="758" spans="1:10" ht="12.75" customHeight="1" x14ac:dyDescent="0.3">
      <c r="A758" s="56" t="s">
        <v>195</v>
      </c>
      <c r="B758" s="56">
        <v>2</v>
      </c>
      <c r="C758" s="56" t="s">
        <v>723</v>
      </c>
      <c r="D758" s="56" t="s">
        <v>4398</v>
      </c>
      <c r="E758" s="56" t="s">
        <v>7201</v>
      </c>
      <c r="F758" s="56" t="s">
        <v>907</v>
      </c>
      <c r="G758" s="56">
        <v>21</v>
      </c>
      <c r="H758" s="56">
        <v>0</v>
      </c>
      <c r="I758" s="56" t="s">
        <v>811</v>
      </c>
      <c r="J758" s="56" t="s">
        <v>39</v>
      </c>
    </row>
    <row r="759" spans="1:10" ht="12.75" customHeight="1" x14ac:dyDescent="0.3">
      <c r="A759" s="56" t="s">
        <v>195</v>
      </c>
      <c r="B759" s="56">
        <v>3</v>
      </c>
      <c r="C759" s="56" t="s">
        <v>723</v>
      </c>
      <c r="D759" s="56" t="s">
        <v>4399</v>
      </c>
      <c r="E759" s="56" t="s">
        <v>2138</v>
      </c>
      <c r="F759" s="56" t="s">
        <v>907</v>
      </c>
      <c r="G759" s="56">
        <v>21</v>
      </c>
      <c r="H759" s="56">
        <v>0</v>
      </c>
      <c r="I759" s="56" t="s">
        <v>811</v>
      </c>
      <c r="J759" s="56" t="s">
        <v>39</v>
      </c>
    </row>
    <row r="760" spans="1:10" ht="12.75" customHeight="1" x14ac:dyDescent="0.3">
      <c r="A760" s="56" t="s">
        <v>195</v>
      </c>
      <c r="B760" s="56">
        <v>4</v>
      </c>
      <c r="C760" s="56" t="s">
        <v>723</v>
      </c>
      <c r="D760" s="56" t="s">
        <v>4400</v>
      </c>
      <c r="E760" s="56" t="s">
        <v>2139</v>
      </c>
      <c r="F760" s="56" t="s">
        <v>907</v>
      </c>
      <c r="G760" s="56">
        <v>35</v>
      </c>
      <c r="H760" s="56">
        <v>0</v>
      </c>
      <c r="I760" s="56" t="s">
        <v>811</v>
      </c>
      <c r="J760" s="56" t="s">
        <v>39</v>
      </c>
    </row>
    <row r="761" spans="1:10" ht="12.75" customHeight="1" x14ac:dyDescent="0.3">
      <c r="A761" s="56" t="s">
        <v>195</v>
      </c>
      <c r="B761" s="56">
        <v>5</v>
      </c>
      <c r="C761" s="56" t="s">
        <v>723</v>
      </c>
      <c r="D761" s="56" t="s">
        <v>4401</v>
      </c>
      <c r="E761" s="56" t="s">
        <v>2140</v>
      </c>
      <c r="F761" s="56" t="s">
        <v>907</v>
      </c>
      <c r="G761" s="56">
        <v>21</v>
      </c>
      <c r="H761" s="56">
        <v>0</v>
      </c>
      <c r="I761" s="56" t="s">
        <v>811</v>
      </c>
      <c r="J761" s="56" t="s">
        <v>39</v>
      </c>
    </row>
    <row r="762" spans="1:10" ht="12.75" customHeight="1" x14ac:dyDescent="0.3">
      <c r="A762" s="56" t="s">
        <v>195</v>
      </c>
      <c r="B762" s="56">
        <v>6</v>
      </c>
      <c r="C762" s="56" t="s">
        <v>723</v>
      </c>
      <c r="D762" s="56" t="s">
        <v>4402</v>
      </c>
      <c r="E762" s="56" t="s">
        <v>2141</v>
      </c>
      <c r="F762" s="56" t="s">
        <v>907</v>
      </c>
      <c r="G762" s="56">
        <v>21</v>
      </c>
      <c r="H762" s="56">
        <v>0</v>
      </c>
      <c r="I762" s="56" t="s">
        <v>811</v>
      </c>
      <c r="J762" s="56" t="s">
        <v>39</v>
      </c>
    </row>
    <row r="763" spans="1:10" ht="12.75" customHeight="1" x14ac:dyDescent="0.3">
      <c r="A763" s="56" t="s">
        <v>195</v>
      </c>
      <c r="B763" s="56">
        <v>7</v>
      </c>
      <c r="C763" s="56" t="s">
        <v>723</v>
      </c>
      <c r="D763" s="56" t="s">
        <v>4403</v>
      </c>
      <c r="E763" s="56" t="s">
        <v>2142</v>
      </c>
      <c r="F763" s="56" t="s">
        <v>907</v>
      </c>
      <c r="G763" s="56">
        <v>35</v>
      </c>
      <c r="H763" s="56">
        <v>0</v>
      </c>
      <c r="I763" s="56" t="s">
        <v>811</v>
      </c>
      <c r="J763" s="56" t="s">
        <v>39</v>
      </c>
    </row>
    <row r="764" spans="1:10" ht="12.75" customHeight="1" x14ac:dyDescent="0.3">
      <c r="A764" s="56" t="s">
        <v>195</v>
      </c>
      <c r="B764" s="56">
        <v>8</v>
      </c>
      <c r="C764" s="56" t="s">
        <v>723</v>
      </c>
      <c r="D764" s="56" t="s">
        <v>4404</v>
      </c>
      <c r="E764" s="56" t="s">
        <v>7202</v>
      </c>
      <c r="F764" s="56" t="s">
        <v>907</v>
      </c>
      <c r="G764" s="56">
        <v>21</v>
      </c>
      <c r="H764" s="56">
        <v>0</v>
      </c>
      <c r="I764" s="56" t="s">
        <v>811</v>
      </c>
      <c r="J764" s="56" t="s">
        <v>39</v>
      </c>
    </row>
    <row r="765" spans="1:10" ht="12.75" customHeight="1" x14ac:dyDescent="0.3">
      <c r="A765" s="56" t="s">
        <v>195</v>
      </c>
      <c r="B765" s="56">
        <v>9</v>
      </c>
      <c r="C765" s="56" t="s">
        <v>723</v>
      </c>
      <c r="D765" s="56" t="s">
        <v>4405</v>
      </c>
      <c r="E765" s="56" t="s">
        <v>2143</v>
      </c>
      <c r="F765" s="56" t="s">
        <v>907</v>
      </c>
      <c r="G765" s="56">
        <v>21</v>
      </c>
      <c r="H765" s="56">
        <v>0</v>
      </c>
      <c r="I765" s="56" t="s">
        <v>811</v>
      </c>
      <c r="J765" s="56" t="s">
        <v>39</v>
      </c>
    </row>
    <row r="766" spans="1:10" ht="12.75" customHeight="1" x14ac:dyDescent="0.3">
      <c r="A766" s="56" t="s">
        <v>195</v>
      </c>
      <c r="B766" s="56">
        <v>10</v>
      </c>
      <c r="C766" s="56" t="s">
        <v>723</v>
      </c>
      <c r="D766" s="56" t="s">
        <v>4406</v>
      </c>
      <c r="E766" s="56" t="s">
        <v>2476</v>
      </c>
      <c r="F766" s="56" t="s">
        <v>907</v>
      </c>
      <c r="G766" s="56">
        <v>35</v>
      </c>
      <c r="H766" s="56">
        <v>0</v>
      </c>
      <c r="I766" s="56" t="s">
        <v>811</v>
      </c>
      <c r="J766" s="56" t="s">
        <v>39</v>
      </c>
    </row>
    <row r="767" spans="1:10" ht="12.75" customHeight="1" x14ac:dyDescent="0.3">
      <c r="A767" s="56" t="s">
        <v>195</v>
      </c>
      <c r="B767" s="56">
        <v>11</v>
      </c>
      <c r="C767" s="56" t="s">
        <v>723</v>
      </c>
      <c r="D767" s="56" t="s">
        <v>4407</v>
      </c>
      <c r="E767" s="56" t="s">
        <v>2144</v>
      </c>
      <c r="F767" s="56" t="s">
        <v>907</v>
      </c>
      <c r="G767" s="56">
        <v>35</v>
      </c>
      <c r="H767" s="56">
        <v>0</v>
      </c>
      <c r="I767" s="56" t="s">
        <v>811</v>
      </c>
      <c r="J767" s="56" t="s">
        <v>39</v>
      </c>
    </row>
    <row r="768" spans="1:10" ht="12.75" customHeight="1" x14ac:dyDescent="0.3">
      <c r="A768" s="56" t="s">
        <v>195</v>
      </c>
      <c r="B768" s="56">
        <v>12</v>
      </c>
      <c r="C768" s="56" t="s">
        <v>723</v>
      </c>
      <c r="D768" s="56" t="s">
        <v>4408</v>
      </c>
      <c r="E768" s="56" t="s">
        <v>1256</v>
      </c>
      <c r="F768" s="56" t="s">
        <v>907</v>
      </c>
      <c r="G768" s="56">
        <v>35</v>
      </c>
      <c r="H768" s="56">
        <v>0</v>
      </c>
      <c r="I768" s="56" t="s">
        <v>811</v>
      </c>
      <c r="J768" s="56" t="s">
        <v>39</v>
      </c>
    </row>
    <row r="769" spans="1:10" ht="12.75" customHeight="1" x14ac:dyDescent="0.3">
      <c r="A769" s="56" t="s">
        <v>195</v>
      </c>
      <c r="B769" s="56">
        <v>13</v>
      </c>
      <c r="C769" s="56" t="s">
        <v>723</v>
      </c>
      <c r="D769" s="56" t="s">
        <v>4409</v>
      </c>
      <c r="E769" s="56" t="s">
        <v>2058</v>
      </c>
      <c r="F769" s="56" t="s">
        <v>908</v>
      </c>
      <c r="G769" s="56">
        <v>28</v>
      </c>
      <c r="H769" s="56">
        <v>0</v>
      </c>
      <c r="I769" s="56" t="s">
        <v>811</v>
      </c>
      <c r="J769" s="56" t="s">
        <v>39</v>
      </c>
    </row>
    <row r="770" spans="1:10" ht="12.75" customHeight="1" x14ac:dyDescent="0.3">
      <c r="A770" s="56" t="s">
        <v>195</v>
      </c>
      <c r="B770" s="56">
        <v>14</v>
      </c>
      <c r="C770" s="56" t="s">
        <v>723</v>
      </c>
      <c r="D770" s="56" t="s">
        <v>4410</v>
      </c>
      <c r="E770" s="56" t="s">
        <v>2092</v>
      </c>
      <c r="F770" s="56" t="s">
        <v>908</v>
      </c>
      <c r="G770" s="56">
        <v>28</v>
      </c>
      <c r="H770" s="56">
        <v>0</v>
      </c>
      <c r="I770" s="56" t="s">
        <v>811</v>
      </c>
      <c r="J770" s="56" t="s">
        <v>39</v>
      </c>
    </row>
    <row r="771" spans="1:10" ht="12.75" customHeight="1" x14ac:dyDescent="0.3">
      <c r="A771" s="56" t="s">
        <v>196</v>
      </c>
      <c r="B771" s="56">
        <v>1</v>
      </c>
      <c r="C771" s="56" t="s">
        <v>11</v>
      </c>
      <c r="D771" s="56" t="s">
        <v>4411</v>
      </c>
      <c r="E771" s="56" t="s">
        <v>2483</v>
      </c>
      <c r="F771" s="56" t="s">
        <v>907</v>
      </c>
      <c r="G771" s="56">
        <v>54</v>
      </c>
      <c r="H771" s="56">
        <v>0</v>
      </c>
      <c r="I771" s="56" t="s">
        <v>6841</v>
      </c>
      <c r="J771" s="56" t="s">
        <v>39</v>
      </c>
    </row>
    <row r="772" spans="1:10" ht="12.75" customHeight="1" x14ac:dyDescent="0.3">
      <c r="A772" s="56" t="s">
        <v>196</v>
      </c>
      <c r="B772" s="56">
        <v>2</v>
      </c>
      <c r="C772" s="56" t="s">
        <v>11</v>
      </c>
      <c r="D772" s="56" t="s">
        <v>4412</v>
      </c>
      <c r="E772" s="56" t="s">
        <v>2477</v>
      </c>
      <c r="F772" s="56" t="s">
        <v>907</v>
      </c>
      <c r="G772" s="56">
        <v>54</v>
      </c>
      <c r="H772" s="56">
        <v>0</v>
      </c>
      <c r="I772" s="56" t="s">
        <v>6841</v>
      </c>
      <c r="J772" s="56" t="s">
        <v>39</v>
      </c>
    </row>
    <row r="773" spans="1:10" ht="12.75" customHeight="1" x14ac:dyDescent="0.3">
      <c r="A773" s="56" t="s">
        <v>196</v>
      </c>
      <c r="B773" s="56">
        <v>3</v>
      </c>
      <c r="C773" s="56" t="s">
        <v>11</v>
      </c>
      <c r="D773" s="56" t="s">
        <v>4413</v>
      </c>
      <c r="E773" s="56" t="s">
        <v>4414</v>
      </c>
      <c r="F773" s="56" t="s">
        <v>907</v>
      </c>
      <c r="G773" s="56">
        <v>54</v>
      </c>
      <c r="H773" s="56">
        <v>0</v>
      </c>
      <c r="I773" s="56" t="s">
        <v>6841</v>
      </c>
      <c r="J773" s="56" t="s">
        <v>39</v>
      </c>
    </row>
    <row r="774" spans="1:10" ht="12.75" customHeight="1" x14ac:dyDescent="0.3">
      <c r="A774" s="56" t="s">
        <v>196</v>
      </c>
      <c r="B774" s="56">
        <v>4</v>
      </c>
      <c r="C774" s="56" t="s">
        <v>11</v>
      </c>
      <c r="D774" s="56" t="s">
        <v>4415</v>
      </c>
      <c r="E774" s="56" t="s">
        <v>2481</v>
      </c>
      <c r="F774" s="56" t="s">
        <v>907</v>
      </c>
      <c r="G774" s="56">
        <v>54</v>
      </c>
      <c r="H774" s="56">
        <v>0</v>
      </c>
      <c r="I774" s="56" t="s">
        <v>6841</v>
      </c>
      <c r="J774" s="56" t="s">
        <v>39</v>
      </c>
    </row>
    <row r="775" spans="1:10" ht="12.75" customHeight="1" x14ac:dyDescent="0.3">
      <c r="A775" s="56" t="s">
        <v>196</v>
      </c>
      <c r="B775" s="56">
        <v>5</v>
      </c>
      <c r="C775" s="56" t="s">
        <v>11</v>
      </c>
      <c r="D775" s="56" t="s">
        <v>4416</v>
      </c>
      <c r="E775" s="56" t="s">
        <v>2479</v>
      </c>
      <c r="F775" s="56" t="s">
        <v>907</v>
      </c>
      <c r="G775" s="56">
        <v>41</v>
      </c>
      <c r="H775" s="56">
        <v>0</v>
      </c>
      <c r="I775" s="56" t="s">
        <v>6841</v>
      </c>
      <c r="J775" s="56" t="s">
        <v>39</v>
      </c>
    </row>
    <row r="776" spans="1:10" ht="12.75" customHeight="1" x14ac:dyDescent="0.3">
      <c r="A776" s="56" t="s">
        <v>196</v>
      </c>
      <c r="B776" s="56">
        <v>6</v>
      </c>
      <c r="C776" s="56" t="s">
        <v>11</v>
      </c>
      <c r="D776" s="56" t="s">
        <v>4417</v>
      </c>
      <c r="E776" s="56" t="s">
        <v>2482</v>
      </c>
      <c r="F776" s="56" t="s">
        <v>907</v>
      </c>
      <c r="G776" s="56">
        <v>24.5</v>
      </c>
      <c r="H776" s="56">
        <v>0</v>
      </c>
      <c r="I776" s="56" t="s">
        <v>6841</v>
      </c>
      <c r="J776" s="56" t="s">
        <v>39</v>
      </c>
    </row>
    <row r="777" spans="1:10" ht="12.75" customHeight="1" x14ac:dyDescent="0.3">
      <c r="A777" s="56" t="s">
        <v>196</v>
      </c>
      <c r="B777" s="56">
        <v>7</v>
      </c>
      <c r="C777" s="56" t="s">
        <v>11</v>
      </c>
      <c r="D777" s="56" t="s">
        <v>4418</v>
      </c>
      <c r="E777" s="56" t="s">
        <v>2478</v>
      </c>
      <c r="F777" s="56" t="s">
        <v>907</v>
      </c>
      <c r="G777" s="56">
        <v>24.5</v>
      </c>
      <c r="H777" s="56">
        <v>0</v>
      </c>
      <c r="I777" s="56" t="s">
        <v>6841</v>
      </c>
      <c r="J777" s="56" t="s">
        <v>39</v>
      </c>
    </row>
    <row r="778" spans="1:10" ht="12.75" customHeight="1" x14ac:dyDescent="0.3">
      <c r="A778" s="56" t="s">
        <v>196</v>
      </c>
      <c r="B778" s="56">
        <v>8</v>
      </c>
      <c r="C778" s="56" t="s">
        <v>11</v>
      </c>
      <c r="D778" s="56" t="s">
        <v>4419</v>
      </c>
      <c r="E778" s="56" t="s">
        <v>2480</v>
      </c>
      <c r="F778" s="56" t="s">
        <v>907</v>
      </c>
      <c r="G778" s="56">
        <v>24.5</v>
      </c>
      <c r="H778" s="56">
        <v>0</v>
      </c>
      <c r="I778" s="56" t="s">
        <v>6841</v>
      </c>
      <c r="J778" s="56" t="s">
        <v>39</v>
      </c>
    </row>
    <row r="779" spans="1:10" ht="12.75" customHeight="1" x14ac:dyDescent="0.3">
      <c r="A779" s="56" t="s">
        <v>197</v>
      </c>
      <c r="B779" s="56">
        <v>1</v>
      </c>
      <c r="C779" s="56" t="s">
        <v>254</v>
      </c>
      <c r="D779" s="56" t="s">
        <v>4420</v>
      </c>
      <c r="E779" s="56" t="s">
        <v>2255</v>
      </c>
      <c r="F779" s="56" t="s">
        <v>907</v>
      </c>
      <c r="G779" s="56">
        <v>46</v>
      </c>
      <c r="H779" s="56">
        <v>0</v>
      </c>
      <c r="I779" s="56" t="s">
        <v>6841</v>
      </c>
      <c r="J779" s="56" t="s">
        <v>39</v>
      </c>
    </row>
    <row r="780" spans="1:10" ht="12.75" customHeight="1" x14ac:dyDescent="0.3">
      <c r="A780" s="56" t="s">
        <v>197</v>
      </c>
      <c r="B780" s="56">
        <v>2</v>
      </c>
      <c r="C780" s="56" t="s">
        <v>254</v>
      </c>
      <c r="D780" s="56" t="s">
        <v>4421</v>
      </c>
      <c r="E780" s="56" t="s">
        <v>2256</v>
      </c>
      <c r="F780" s="56" t="s">
        <v>907</v>
      </c>
      <c r="G780" s="56">
        <v>18</v>
      </c>
      <c r="H780" s="56">
        <v>0</v>
      </c>
      <c r="I780" s="56" t="s">
        <v>6841</v>
      </c>
      <c r="J780" s="56" t="s">
        <v>39</v>
      </c>
    </row>
    <row r="781" spans="1:10" ht="12.75" customHeight="1" x14ac:dyDescent="0.3">
      <c r="A781" s="56" t="s">
        <v>197</v>
      </c>
      <c r="B781" s="56">
        <v>3</v>
      </c>
      <c r="C781" s="56" t="s">
        <v>254</v>
      </c>
      <c r="D781" s="56" t="s">
        <v>4422</v>
      </c>
      <c r="E781" s="56" t="s">
        <v>2257</v>
      </c>
      <c r="F781" s="56" t="s">
        <v>907</v>
      </c>
      <c r="G781" s="56">
        <v>21</v>
      </c>
      <c r="H781" s="56">
        <v>0</v>
      </c>
      <c r="I781" s="56" t="s">
        <v>6841</v>
      </c>
      <c r="J781" s="56" t="s">
        <v>39</v>
      </c>
    </row>
    <row r="782" spans="1:10" ht="12.75" customHeight="1" x14ac:dyDescent="0.3">
      <c r="A782" s="56" t="s">
        <v>197</v>
      </c>
      <c r="B782" s="56">
        <v>4</v>
      </c>
      <c r="C782" s="56" t="s">
        <v>254</v>
      </c>
      <c r="D782" s="56" t="s">
        <v>4423</v>
      </c>
      <c r="E782" s="56" t="s">
        <v>2258</v>
      </c>
      <c r="F782" s="56" t="s">
        <v>907</v>
      </c>
      <c r="G782" s="56">
        <v>55</v>
      </c>
      <c r="H782" s="56">
        <v>0</v>
      </c>
      <c r="I782" s="56" t="s">
        <v>6841</v>
      </c>
      <c r="J782" s="56" t="s">
        <v>39</v>
      </c>
    </row>
    <row r="783" spans="1:10" ht="12.75" customHeight="1" x14ac:dyDescent="0.3">
      <c r="A783" s="56" t="s">
        <v>197</v>
      </c>
      <c r="B783" s="56">
        <v>5</v>
      </c>
      <c r="C783" s="56" t="s">
        <v>254</v>
      </c>
      <c r="D783" s="56" t="s">
        <v>4424</v>
      </c>
      <c r="E783" s="56" t="s">
        <v>2259</v>
      </c>
      <c r="F783" s="56" t="s">
        <v>907</v>
      </c>
      <c r="G783" s="56">
        <v>29</v>
      </c>
      <c r="H783" s="56">
        <v>0</v>
      </c>
      <c r="I783" s="56" t="s">
        <v>6841</v>
      </c>
      <c r="J783" s="56" t="s">
        <v>39</v>
      </c>
    </row>
    <row r="784" spans="1:10" ht="12.75" customHeight="1" x14ac:dyDescent="0.3">
      <c r="A784" s="56" t="s">
        <v>197</v>
      </c>
      <c r="B784" s="56">
        <v>6</v>
      </c>
      <c r="C784" s="56" t="s">
        <v>254</v>
      </c>
      <c r="D784" s="56" t="s">
        <v>4425</v>
      </c>
      <c r="E784" s="56" t="s">
        <v>2260</v>
      </c>
      <c r="F784" s="56" t="s">
        <v>907</v>
      </c>
      <c r="G784" s="56">
        <v>49</v>
      </c>
      <c r="H784" s="56">
        <v>0</v>
      </c>
      <c r="I784" s="56" t="s">
        <v>6841</v>
      </c>
      <c r="J784" s="56" t="s">
        <v>39</v>
      </c>
    </row>
    <row r="785" spans="1:10" ht="12.75" customHeight="1" x14ac:dyDescent="0.3">
      <c r="A785" s="56" t="s">
        <v>197</v>
      </c>
      <c r="B785" s="56">
        <v>7</v>
      </c>
      <c r="C785" s="56" t="s">
        <v>254</v>
      </c>
      <c r="D785" s="56" t="s">
        <v>4426</v>
      </c>
      <c r="E785" s="56" t="s">
        <v>2261</v>
      </c>
      <c r="F785" s="56" t="s">
        <v>907</v>
      </c>
      <c r="G785" s="56">
        <v>47</v>
      </c>
      <c r="H785" s="56">
        <v>0</v>
      </c>
      <c r="I785" s="56" t="s">
        <v>6841</v>
      </c>
      <c r="J785" s="56" t="s">
        <v>39</v>
      </c>
    </row>
    <row r="786" spans="1:10" ht="12.75" customHeight="1" x14ac:dyDescent="0.3">
      <c r="A786" s="56" t="s">
        <v>197</v>
      </c>
      <c r="B786" s="56">
        <v>8</v>
      </c>
      <c r="C786" s="56" t="s">
        <v>254</v>
      </c>
      <c r="D786" s="56" t="s">
        <v>4427</v>
      </c>
      <c r="E786" s="56" t="s">
        <v>2262</v>
      </c>
      <c r="F786" s="56" t="s">
        <v>907</v>
      </c>
      <c r="G786" s="56">
        <v>19</v>
      </c>
      <c r="H786" s="56">
        <v>0</v>
      </c>
      <c r="I786" s="56" t="s">
        <v>6841</v>
      </c>
      <c r="J786" s="56" t="s">
        <v>39</v>
      </c>
    </row>
    <row r="787" spans="1:10" ht="12.75" customHeight="1" x14ac:dyDescent="0.3">
      <c r="A787" s="56" t="s">
        <v>197</v>
      </c>
      <c r="B787" s="56">
        <v>9</v>
      </c>
      <c r="C787" s="56" t="s">
        <v>254</v>
      </c>
      <c r="D787" s="56" t="s">
        <v>4428</v>
      </c>
      <c r="E787" s="56" t="s">
        <v>2263</v>
      </c>
      <c r="F787" s="56" t="s">
        <v>907</v>
      </c>
      <c r="G787" s="56">
        <v>22</v>
      </c>
      <c r="H787" s="56">
        <v>0</v>
      </c>
      <c r="I787" s="56" t="s">
        <v>6841</v>
      </c>
      <c r="J787" s="56" t="s">
        <v>39</v>
      </c>
    </row>
    <row r="788" spans="1:10" ht="12.75" customHeight="1" x14ac:dyDescent="0.3">
      <c r="A788" s="56" t="s">
        <v>197</v>
      </c>
      <c r="B788" s="56">
        <v>10</v>
      </c>
      <c r="C788" s="56" t="s">
        <v>254</v>
      </c>
      <c r="D788" s="56" t="s">
        <v>4429</v>
      </c>
      <c r="E788" s="56" t="s">
        <v>2264</v>
      </c>
      <c r="F788" s="56" t="s">
        <v>907</v>
      </c>
      <c r="G788" s="56">
        <v>36</v>
      </c>
      <c r="H788" s="56">
        <v>0</v>
      </c>
      <c r="I788" s="56" t="s">
        <v>6841</v>
      </c>
      <c r="J788" s="56" t="s">
        <v>39</v>
      </c>
    </row>
    <row r="789" spans="1:10" ht="12.75" customHeight="1" x14ac:dyDescent="0.3">
      <c r="A789" s="56" t="s">
        <v>197</v>
      </c>
      <c r="B789" s="56">
        <v>11</v>
      </c>
      <c r="C789" s="56" t="s">
        <v>254</v>
      </c>
      <c r="D789" s="56" t="s">
        <v>4430</v>
      </c>
      <c r="E789" s="56" t="s">
        <v>2265</v>
      </c>
      <c r="F789" s="56" t="s">
        <v>907</v>
      </c>
      <c r="G789" s="56">
        <v>44</v>
      </c>
      <c r="H789" s="56">
        <v>0</v>
      </c>
      <c r="I789" s="56" t="s">
        <v>6841</v>
      </c>
      <c r="J789" s="56" t="s">
        <v>39</v>
      </c>
    </row>
    <row r="790" spans="1:10" ht="12.75" customHeight="1" x14ac:dyDescent="0.3">
      <c r="A790" s="56" t="s">
        <v>197</v>
      </c>
      <c r="B790" s="56">
        <v>12</v>
      </c>
      <c r="C790" s="56" t="s">
        <v>254</v>
      </c>
      <c r="D790" s="56" t="s">
        <v>4431</v>
      </c>
      <c r="E790" s="56" t="s">
        <v>2266</v>
      </c>
      <c r="F790" s="56" t="s">
        <v>907</v>
      </c>
      <c r="G790" s="56">
        <v>21</v>
      </c>
      <c r="H790" s="56">
        <v>0</v>
      </c>
      <c r="I790" s="56" t="s">
        <v>6841</v>
      </c>
      <c r="J790" s="56" t="s">
        <v>39</v>
      </c>
    </row>
    <row r="791" spans="1:10" ht="12.75" customHeight="1" x14ac:dyDescent="0.3">
      <c r="A791" s="56" t="s">
        <v>198</v>
      </c>
      <c r="B791" s="56">
        <v>1</v>
      </c>
      <c r="C791" s="56" t="s">
        <v>12</v>
      </c>
      <c r="D791" s="56" t="s">
        <v>4432</v>
      </c>
      <c r="E791" s="56" t="s">
        <v>2267</v>
      </c>
      <c r="F791" s="56" t="s">
        <v>907</v>
      </c>
      <c r="G791" s="56">
        <v>79.5</v>
      </c>
      <c r="H791" s="56">
        <v>0</v>
      </c>
      <c r="I791" s="56" t="s">
        <v>6841</v>
      </c>
      <c r="J791" s="56" t="s">
        <v>39</v>
      </c>
    </row>
    <row r="792" spans="1:10" ht="12.75" customHeight="1" x14ac:dyDescent="0.3">
      <c r="A792" s="56" t="s">
        <v>198</v>
      </c>
      <c r="B792" s="56">
        <v>2</v>
      </c>
      <c r="C792" s="56" t="s">
        <v>12</v>
      </c>
      <c r="D792" s="56" t="s">
        <v>4433</v>
      </c>
      <c r="E792" s="56" t="s">
        <v>1257</v>
      </c>
      <c r="F792" s="56" t="s">
        <v>907</v>
      </c>
      <c r="G792" s="56">
        <v>30.5</v>
      </c>
      <c r="H792" s="56">
        <v>0</v>
      </c>
      <c r="I792" s="56" t="s">
        <v>6841</v>
      </c>
      <c r="J792" s="56" t="s">
        <v>39</v>
      </c>
    </row>
    <row r="793" spans="1:10" ht="12.75" customHeight="1" x14ac:dyDescent="0.3">
      <c r="A793" s="56" t="s">
        <v>198</v>
      </c>
      <c r="B793" s="56">
        <v>3</v>
      </c>
      <c r="C793" s="56" t="s">
        <v>12</v>
      </c>
      <c r="D793" s="56" t="s">
        <v>4434</v>
      </c>
      <c r="E793" s="56" t="s">
        <v>1258</v>
      </c>
      <c r="F793" s="56" t="s">
        <v>907</v>
      </c>
      <c r="G793" s="56">
        <v>48</v>
      </c>
      <c r="H793" s="56">
        <v>0</v>
      </c>
      <c r="I793" s="56" t="s">
        <v>6841</v>
      </c>
      <c r="J793" s="56" t="s">
        <v>39</v>
      </c>
    </row>
    <row r="794" spans="1:10" ht="12.75" customHeight="1" x14ac:dyDescent="0.3">
      <c r="A794" s="56" t="s">
        <v>198</v>
      </c>
      <c r="B794" s="56">
        <v>4</v>
      </c>
      <c r="C794" s="56" t="s">
        <v>12</v>
      </c>
      <c r="D794" s="56" t="s">
        <v>4435</v>
      </c>
      <c r="E794" s="56" t="s">
        <v>1259</v>
      </c>
      <c r="F794" s="56" t="s">
        <v>907</v>
      </c>
      <c r="G794" s="56">
        <v>30.5</v>
      </c>
      <c r="H794" s="56">
        <v>0</v>
      </c>
      <c r="I794" s="56" t="s">
        <v>6841</v>
      </c>
      <c r="J794" s="56" t="s">
        <v>39</v>
      </c>
    </row>
    <row r="795" spans="1:10" ht="12.75" customHeight="1" x14ac:dyDescent="0.3">
      <c r="A795" s="56" t="s">
        <v>198</v>
      </c>
      <c r="B795" s="56">
        <v>5</v>
      </c>
      <c r="C795" s="56" t="s">
        <v>12</v>
      </c>
      <c r="D795" s="56" t="s">
        <v>4436</v>
      </c>
      <c r="E795" s="56" t="s">
        <v>1260</v>
      </c>
      <c r="F795" s="56" t="s">
        <v>907</v>
      </c>
      <c r="G795" s="56">
        <v>54</v>
      </c>
      <c r="H795" s="56">
        <v>0</v>
      </c>
      <c r="I795" s="56" t="s">
        <v>6841</v>
      </c>
      <c r="J795" s="56" t="s">
        <v>39</v>
      </c>
    </row>
    <row r="796" spans="1:10" ht="12.75" customHeight="1" x14ac:dyDescent="0.3">
      <c r="A796" s="56" t="s">
        <v>198</v>
      </c>
      <c r="B796" s="56">
        <v>6</v>
      </c>
      <c r="C796" s="56" t="s">
        <v>12</v>
      </c>
      <c r="D796" s="56" t="s">
        <v>4437</v>
      </c>
      <c r="E796" s="56" t="s">
        <v>2268</v>
      </c>
      <c r="F796" s="56" t="s">
        <v>907</v>
      </c>
      <c r="G796" s="56">
        <v>48</v>
      </c>
      <c r="H796" s="56">
        <v>0</v>
      </c>
      <c r="I796" s="56" t="s">
        <v>6841</v>
      </c>
      <c r="J796" s="56" t="s">
        <v>39</v>
      </c>
    </row>
    <row r="797" spans="1:10" ht="12.75" customHeight="1" x14ac:dyDescent="0.3">
      <c r="A797" s="56" t="s">
        <v>198</v>
      </c>
      <c r="B797" s="56">
        <v>7</v>
      </c>
      <c r="C797" s="56" t="s">
        <v>12</v>
      </c>
      <c r="D797" s="56" t="s">
        <v>4438</v>
      </c>
      <c r="E797" s="56" t="s">
        <v>1261</v>
      </c>
      <c r="F797" s="56" t="s">
        <v>907</v>
      </c>
      <c r="G797" s="56">
        <v>30.5</v>
      </c>
      <c r="H797" s="56">
        <v>0</v>
      </c>
      <c r="I797" s="56" t="s">
        <v>6841</v>
      </c>
      <c r="J797" s="56" t="s">
        <v>39</v>
      </c>
    </row>
    <row r="798" spans="1:10" ht="12.75" customHeight="1" x14ac:dyDescent="0.3">
      <c r="A798" s="56" t="s">
        <v>198</v>
      </c>
      <c r="B798" s="56">
        <v>8</v>
      </c>
      <c r="C798" s="56" t="s">
        <v>12</v>
      </c>
      <c r="D798" s="56" t="s">
        <v>4439</v>
      </c>
      <c r="E798" s="56" t="s">
        <v>1262</v>
      </c>
      <c r="F798" s="56" t="s">
        <v>907</v>
      </c>
      <c r="G798" s="56">
        <v>12</v>
      </c>
      <c r="H798" s="56">
        <v>0</v>
      </c>
      <c r="I798" s="56" t="s">
        <v>6841</v>
      </c>
      <c r="J798" s="56" t="s">
        <v>39</v>
      </c>
    </row>
    <row r="799" spans="1:10" ht="12.75" customHeight="1" x14ac:dyDescent="0.3">
      <c r="A799" s="56" t="s">
        <v>198</v>
      </c>
      <c r="B799" s="56">
        <v>9</v>
      </c>
      <c r="C799" s="56" t="s">
        <v>12</v>
      </c>
      <c r="D799" s="56" t="s">
        <v>4440</v>
      </c>
      <c r="E799" s="56" t="s">
        <v>1263</v>
      </c>
      <c r="F799" s="56" t="s">
        <v>907</v>
      </c>
      <c r="G799" s="56">
        <v>30.5</v>
      </c>
      <c r="H799" s="56">
        <v>0</v>
      </c>
      <c r="I799" s="56" t="s">
        <v>6841</v>
      </c>
      <c r="J799" s="56" t="s">
        <v>39</v>
      </c>
    </row>
    <row r="800" spans="1:10" ht="12.75" customHeight="1" x14ac:dyDescent="0.3">
      <c r="A800" s="56" t="s">
        <v>198</v>
      </c>
      <c r="B800" s="56">
        <v>10</v>
      </c>
      <c r="C800" s="56" t="s">
        <v>12</v>
      </c>
      <c r="D800" s="56" t="s">
        <v>4441</v>
      </c>
      <c r="E800" s="56" t="s">
        <v>1264</v>
      </c>
      <c r="F800" s="56" t="s">
        <v>907</v>
      </c>
      <c r="G800" s="56">
        <v>7.5</v>
      </c>
      <c r="H800" s="56">
        <v>0</v>
      </c>
      <c r="I800" s="56" t="s">
        <v>6841</v>
      </c>
      <c r="J800" s="56" t="s">
        <v>39</v>
      </c>
    </row>
    <row r="801" spans="1:10" ht="12.75" customHeight="1" x14ac:dyDescent="0.3">
      <c r="A801" s="56" t="s">
        <v>490</v>
      </c>
      <c r="B801" s="56">
        <v>1</v>
      </c>
      <c r="C801" s="56" t="s">
        <v>491</v>
      </c>
      <c r="D801" s="56" t="s">
        <v>4442</v>
      </c>
      <c r="E801" s="56" t="s">
        <v>1265</v>
      </c>
      <c r="F801" s="56" t="s">
        <v>907</v>
      </c>
      <c r="G801" s="56">
        <v>28</v>
      </c>
      <c r="H801" s="56">
        <v>0</v>
      </c>
      <c r="I801" s="56" t="s">
        <v>6841</v>
      </c>
      <c r="J801" s="56" t="s">
        <v>39</v>
      </c>
    </row>
    <row r="802" spans="1:10" ht="12.75" customHeight="1" x14ac:dyDescent="0.3">
      <c r="A802" s="56" t="s">
        <v>490</v>
      </c>
      <c r="B802" s="56">
        <v>2</v>
      </c>
      <c r="C802" s="56" t="s">
        <v>491</v>
      </c>
      <c r="D802" s="56" t="s">
        <v>4443</v>
      </c>
      <c r="E802" s="56" t="s">
        <v>1266</v>
      </c>
      <c r="F802" s="56" t="s">
        <v>907</v>
      </c>
      <c r="G802" s="56">
        <v>39</v>
      </c>
      <c r="H802" s="56">
        <v>0</v>
      </c>
      <c r="I802" s="56" t="s">
        <v>6841</v>
      </c>
      <c r="J802" s="56" t="s">
        <v>39</v>
      </c>
    </row>
    <row r="803" spans="1:10" ht="12.75" customHeight="1" x14ac:dyDescent="0.3">
      <c r="A803" s="56" t="s">
        <v>490</v>
      </c>
      <c r="B803" s="56">
        <v>3</v>
      </c>
      <c r="C803" s="56" t="s">
        <v>491</v>
      </c>
      <c r="D803" s="56" t="s">
        <v>4444</v>
      </c>
      <c r="E803" s="56" t="s">
        <v>1267</v>
      </c>
      <c r="F803" s="56" t="s">
        <v>907</v>
      </c>
      <c r="G803" s="56">
        <v>24.5</v>
      </c>
      <c r="H803" s="56">
        <v>0</v>
      </c>
      <c r="I803" s="56" t="s">
        <v>6841</v>
      </c>
      <c r="J803" s="56" t="s">
        <v>39</v>
      </c>
    </row>
    <row r="804" spans="1:10" ht="12.75" customHeight="1" x14ac:dyDescent="0.3">
      <c r="A804" s="56" t="s">
        <v>490</v>
      </c>
      <c r="B804" s="56">
        <v>4</v>
      </c>
      <c r="C804" s="56" t="s">
        <v>491</v>
      </c>
      <c r="D804" s="56" t="s">
        <v>4445</v>
      </c>
      <c r="E804" s="56" t="s">
        <v>1268</v>
      </c>
      <c r="F804" s="56" t="s">
        <v>907</v>
      </c>
      <c r="G804" s="56">
        <v>33.5</v>
      </c>
      <c r="H804" s="56">
        <v>0</v>
      </c>
      <c r="I804" s="56" t="s">
        <v>6841</v>
      </c>
      <c r="J804" s="56" t="s">
        <v>39</v>
      </c>
    </row>
    <row r="805" spans="1:10" ht="12.75" customHeight="1" x14ac:dyDescent="0.3">
      <c r="A805" s="56" t="s">
        <v>490</v>
      </c>
      <c r="B805" s="56">
        <v>5</v>
      </c>
      <c r="C805" s="56" t="s">
        <v>491</v>
      </c>
      <c r="D805" s="56" t="s">
        <v>4446</v>
      </c>
      <c r="E805" s="56" t="s">
        <v>1269</v>
      </c>
      <c r="F805" s="56" t="s">
        <v>907</v>
      </c>
      <c r="G805" s="56">
        <v>32</v>
      </c>
      <c r="H805" s="56">
        <v>0</v>
      </c>
      <c r="I805" s="56" t="s">
        <v>6841</v>
      </c>
      <c r="J805" s="56" t="s">
        <v>39</v>
      </c>
    </row>
    <row r="806" spans="1:10" ht="12.75" customHeight="1" x14ac:dyDescent="0.3">
      <c r="A806" s="56" t="s">
        <v>490</v>
      </c>
      <c r="B806" s="56">
        <v>6</v>
      </c>
      <c r="C806" s="56" t="s">
        <v>491</v>
      </c>
      <c r="D806" s="56" t="s">
        <v>4447</v>
      </c>
      <c r="E806" s="56" t="s">
        <v>1270</v>
      </c>
      <c r="F806" s="56" t="s">
        <v>907</v>
      </c>
      <c r="G806" s="56">
        <v>33</v>
      </c>
      <c r="H806" s="56">
        <v>0</v>
      </c>
      <c r="I806" s="56" t="s">
        <v>6841</v>
      </c>
      <c r="J806" s="56" t="s">
        <v>39</v>
      </c>
    </row>
    <row r="807" spans="1:10" ht="12.75" customHeight="1" x14ac:dyDescent="0.3">
      <c r="A807" s="56" t="s">
        <v>490</v>
      </c>
      <c r="B807" s="56">
        <v>7</v>
      </c>
      <c r="C807" s="56" t="s">
        <v>491</v>
      </c>
      <c r="D807" s="56" t="s">
        <v>4448</v>
      </c>
      <c r="E807" s="56" t="s">
        <v>1271</v>
      </c>
      <c r="F807" s="56" t="s">
        <v>907</v>
      </c>
      <c r="G807" s="56">
        <v>26</v>
      </c>
      <c r="H807" s="56">
        <v>0</v>
      </c>
      <c r="I807" s="56" t="s">
        <v>6841</v>
      </c>
      <c r="J807" s="56" t="s">
        <v>39</v>
      </c>
    </row>
    <row r="808" spans="1:10" ht="12.75" customHeight="1" x14ac:dyDescent="0.3">
      <c r="A808" s="56" t="s">
        <v>490</v>
      </c>
      <c r="B808" s="56">
        <v>8</v>
      </c>
      <c r="C808" s="56" t="s">
        <v>491</v>
      </c>
      <c r="D808" s="56" t="s">
        <v>4449</v>
      </c>
      <c r="E808" s="56" t="s">
        <v>1272</v>
      </c>
      <c r="F808" s="56" t="s">
        <v>907</v>
      </c>
      <c r="G808" s="56">
        <v>12</v>
      </c>
      <c r="H808" s="56">
        <v>3</v>
      </c>
      <c r="I808" s="56" t="s">
        <v>6841</v>
      </c>
      <c r="J808" s="56" t="s">
        <v>39</v>
      </c>
    </row>
    <row r="809" spans="1:10" ht="12.75" customHeight="1" x14ac:dyDescent="0.3">
      <c r="A809" s="56" t="s">
        <v>490</v>
      </c>
      <c r="B809" s="56">
        <v>9</v>
      </c>
      <c r="C809" s="56" t="s">
        <v>491</v>
      </c>
      <c r="D809" s="56" t="s">
        <v>4450</v>
      </c>
      <c r="E809" s="56" t="s">
        <v>1273</v>
      </c>
      <c r="F809" s="56" t="s">
        <v>907</v>
      </c>
      <c r="G809" s="56">
        <v>23</v>
      </c>
      <c r="H809" s="56">
        <v>0</v>
      </c>
      <c r="I809" s="56" t="s">
        <v>6841</v>
      </c>
      <c r="J809" s="56" t="s">
        <v>39</v>
      </c>
    </row>
    <row r="810" spans="1:10" ht="12.75" customHeight="1" x14ac:dyDescent="0.3">
      <c r="A810" s="56" t="s">
        <v>490</v>
      </c>
      <c r="B810" s="56">
        <v>10</v>
      </c>
      <c r="C810" s="56" t="s">
        <v>491</v>
      </c>
      <c r="D810" s="56" t="s">
        <v>4451</v>
      </c>
      <c r="E810" s="56" t="s">
        <v>1274</v>
      </c>
      <c r="F810" s="56" t="s">
        <v>907</v>
      </c>
      <c r="G810" s="56">
        <v>33</v>
      </c>
      <c r="H810" s="56">
        <v>0</v>
      </c>
      <c r="I810" s="56" t="s">
        <v>6841</v>
      </c>
      <c r="J810" s="56" t="s">
        <v>39</v>
      </c>
    </row>
    <row r="811" spans="1:10" ht="12.75" customHeight="1" x14ac:dyDescent="0.3">
      <c r="A811" s="56" t="s">
        <v>490</v>
      </c>
      <c r="B811" s="56">
        <v>11</v>
      </c>
      <c r="C811" s="56" t="s">
        <v>491</v>
      </c>
      <c r="D811" s="56" t="s">
        <v>4452</v>
      </c>
      <c r="E811" s="56" t="s">
        <v>1275</v>
      </c>
      <c r="F811" s="56" t="s">
        <v>907</v>
      </c>
      <c r="G811" s="56">
        <v>37</v>
      </c>
      <c r="H811" s="56">
        <v>0</v>
      </c>
      <c r="I811" s="56" t="s">
        <v>6841</v>
      </c>
      <c r="J811" s="56" t="s">
        <v>39</v>
      </c>
    </row>
    <row r="812" spans="1:10" ht="12.75" customHeight="1" x14ac:dyDescent="0.3">
      <c r="A812" s="56" t="s">
        <v>490</v>
      </c>
      <c r="B812" s="56">
        <v>12</v>
      </c>
      <c r="C812" s="56" t="s">
        <v>491</v>
      </c>
      <c r="D812" s="56" t="s">
        <v>4453</v>
      </c>
      <c r="E812" s="56" t="s">
        <v>1276</v>
      </c>
      <c r="F812" s="56" t="s">
        <v>907</v>
      </c>
      <c r="G812" s="56">
        <v>30</v>
      </c>
      <c r="H812" s="56">
        <v>0</v>
      </c>
      <c r="I812" s="56" t="s">
        <v>6841</v>
      </c>
      <c r="J812" s="56" t="s">
        <v>39</v>
      </c>
    </row>
    <row r="813" spans="1:10" ht="12.75" customHeight="1" x14ac:dyDescent="0.3">
      <c r="A813" s="56" t="s">
        <v>490</v>
      </c>
      <c r="B813" s="56">
        <v>13</v>
      </c>
      <c r="C813" s="56" t="s">
        <v>491</v>
      </c>
      <c r="D813" s="56" t="s">
        <v>4454</v>
      </c>
      <c r="E813" s="56" t="s">
        <v>1277</v>
      </c>
      <c r="F813" s="56" t="s">
        <v>907</v>
      </c>
      <c r="G813" s="56">
        <v>39</v>
      </c>
      <c r="H813" s="56">
        <v>0</v>
      </c>
      <c r="I813" s="56" t="s">
        <v>6841</v>
      </c>
      <c r="J813" s="56" t="s">
        <v>39</v>
      </c>
    </row>
    <row r="814" spans="1:10" ht="12.75" customHeight="1" x14ac:dyDescent="0.3">
      <c r="A814" s="56" t="s">
        <v>490</v>
      </c>
      <c r="B814" s="56">
        <v>14</v>
      </c>
      <c r="C814" s="56" t="s">
        <v>491</v>
      </c>
      <c r="D814" s="56" t="s">
        <v>4455</v>
      </c>
      <c r="E814" s="56" t="s">
        <v>1278</v>
      </c>
      <c r="F814" s="56" t="s">
        <v>907</v>
      </c>
      <c r="G814" s="56">
        <v>22</v>
      </c>
      <c r="H814" s="56">
        <v>0</v>
      </c>
      <c r="I814" s="56" t="s">
        <v>6841</v>
      </c>
      <c r="J814" s="56" t="s">
        <v>39</v>
      </c>
    </row>
    <row r="815" spans="1:10" ht="12.75" customHeight="1" x14ac:dyDescent="0.3">
      <c r="A815" s="56" t="s">
        <v>490</v>
      </c>
      <c r="B815" s="56">
        <v>15</v>
      </c>
      <c r="C815" s="56" t="s">
        <v>491</v>
      </c>
      <c r="D815" s="56" t="s">
        <v>4456</v>
      </c>
      <c r="E815" s="56" t="s">
        <v>1279</v>
      </c>
      <c r="F815" s="56" t="s">
        <v>907</v>
      </c>
      <c r="G815" s="56">
        <v>34.5</v>
      </c>
      <c r="H815" s="56">
        <v>0</v>
      </c>
      <c r="I815" s="56" t="s">
        <v>6841</v>
      </c>
      <c r="J815" s="56" t="s">
        <v>2269</v>
      </c>
    </row>
    <row r="816" spans="1:10" ht="12.75" customHeight="1" x14ac:dyDescent="0.3">
      <c r="A816" s="56" t="s">
        <v>490</v>
      </c>
      <c r="B816" s="56">
        <v>16</v>
      </c>
      <c r="C816" s="56" t="s">
        <v>491</v>
      </c>
      <c r="D816" s="56" t="s">
        <v>4457</v>
      </c>
      <c r="E816" s="56" t="s">
        <v>1280</v>
      </c>
      <c r="F816" s="56" t="s">
        <v>907</v>
      </c>
      <c r="G816" s="56">
        <v>11</v>
      </c>
      <c r="H816" s="56">
        <v>0</v>
      </c>
      <c r="I816" s="56" t="s">
        <v>6841</v>
      </c>
      <c r="J816" s="56" t="s">
        <v>2269</v>
      </c>
    </row>
    <row r="817" spans="1:10" ht="12.75" customHeight="1" x14ac:dyDescent="0.3">
      <c r="A817" s="56" t="s">
        <v>490</v>
      </c>
      <c r="B817" s="56">
        <v>17</v>
      </c>
      <c r="C817" s="56" t="s">
        <v>491</v>
      </c>
      <c r="D817" s="56" t="s">
        <v>4458</v>
      </c>
      <c r="E817" s="56" t="s">
        <v>1281</v>
      </c>
      <c r="F817" s="56" t="s">
        <v>907</v>
      </c>
      <c r="G817" s="56">
        <v>36.5</v>
      </c>
      <c r="H817" s="56">
        <v>0</v>
      </c>
      <c r="I817" s="56" t="s">
        <v>6841</v>
      </c>
      <c r="J817" s="56" t="s">
        <v>2269</v>
      </c>
    </row>
    <row r="818" spans="1:10" ht="12.75" customHeight="1" x14ac:dyDescent="0.3">
      <c r="A818" s="56" t="s">
        <v>199</v>
      </c>
      <c r="B818" s="56">
        <v>1</v>
      </c>
      <c r="C818" s="56" t="s">
        <v>200</v>
      </c>
      <c r="D818" s="56" t="s">
        <v>4459</v>
      </c>
      <c r="E818" s="56" t="s">
        <v>1961</v>
      </c>
      <c r="F818" s="56" t="s">
        <v>907</v>
      </c>
      <c r="G818" s="56">
        <v>32</v>
      </c>
      <c r="H818" s="56">
        <v>0</v>
      </c>
      <c r="I818" s="56" t="s">
        <v>6841</v>
      </c>
      <c r="J818" s="56" t="s">
        <v>39</v>
      </c>
    </row>
    <row r="819" spans="1:10" ht="12.75" customHeight="1" x14ac:dyDescent="0.3">
      <c r="A819" s="56" t="s">
        <v>199</v>
      </c>
      <c r="B819" s="56">
        <v>2</v>
      </c>
      <c r="C819" s="56" t="s">
        <v>200</v>
      </c>
      <c r="D819" s="56" t="s">
        <v>4460</v>
      </c>
      <c r="E819" s="56" t="s">
        <v>1962</v>
      </c>
      <c r="F819" s="56" t="s">
        <v>907</v>
      </c>
      <c r="G819" s="56">
        <v>32</v>
      </c>
      <c r="H819" s="56">
        <v>0</v>
      </c>
      <c r="I819" s="56" t="s">
        <v>6841</v>
      </c>
      <c r="J819" s="56" t="s">
        <v>39</v>
      </c>
    </row>
    <row r="820" spans="1:10" ht="12.75" customHeight="1" x14ac:dyDescent="0.3">
      <c r="A820" s="56" t="s">
        <v>199</v>
      </c>
      <c r="B820" s="56">
        <v>3</v>
      </c>
      <c r="C820" s="56" t="s">
        <v>200</v>
      </c>
      <c r="D820" s="56" t="s">
        <v>4461</v>
      </c>
      <c r="E820" s="56" t="s">
        <v>1218</v>
      </c>
      <c r="F820" s="56" t="s">
        <v>907</v>
      </c>
      <c r="G820" s="56">
        <v>51</v>
      </c>
      <c r="H820" s="56">
        <v>0</v>
      </c>
      <c r="I820" s="56" t="s">
        <v>6841</v>
      </c>
      <c r="J820" s="56" t="s">
        <v>39</v>
      </c>
    </row>
    <row r="821" spans="1:10" ht="12.75" customHeight="1" x14ac:dyDescent="0.3">
      <c r="A821" s="56" t="s">
        <v>199</v>
      </c>
      <c r="B821" s="56">
        <v>4</v>
      </c>
      <c r="C821" s="56" t="s">
        <v>200</v>
      </c>
      <c r="D821" s="56" t="s">
        <v>4462</v>
      </c>
      <c r="E821" s="56" t="s">
        <v>941</v>
      </c>
      <c r="F821" s="56" t="s">
        <v>907</v>
      </c>
      <c r="G821" s="56">
        <v>51</v>
      </c>
      <c r="H821" s="56">
        <v>0</v>
      </c>
      <c r="I821" s="56" t="s">
        <v>6841</v>
      </c>
      <c r="J821" s="56" t="s">
        <v>39</v>
      </c>
    </row>
    <row r="822" spans="1:10" ht="12.75" customHeight="1" x14ac:dyDescent="0.3">
      <c r="A822" s="56" t="s">
        <v>199</v>
      </c>
      <c r="B822" s="56">
        <v>5</v>
      </c>
      <c r="C822" s="56" t="s">
        <v>200</v>
      </c>
      <c r="D822" s="56" t="s">
        <v>4463</v>
      </c>
      <c r="E822" s="56" t="s">
        <v>1963</v>
      </c>
      <c r="F822" s="56" t="s">
        <v>907</v>
      </c>
      <c r="G822" s="56">
        <v>32</v>
      </c>
      <c r="H822" s="56">
        <v>0</v>
      </c>
      <c r="I822" s="56" t="s">
        <v>6841</v>
      </c>
      <c r="J822" s="56" t="s">
        <v>39</v>
      </c>
    </row>
    <row r="823" spans="1:10" ht="12.75" customHeight="1" x14ac:dyDescent="0.3">
      <c r="A823" s="56" t="s">
        <v>199</v>
      </c>
      <c r="B823" s="56">
        <v>6</v>
      </c>
      <c r="C823" s="56" t="s">
        <v>200</v>
      </c>
      <c r="D823" s="56" t="s">
        <v>4464</v>
      </c>
      <c r="E823" s="56" t="s">
        <v>1964</v>
      </c>
      <c r="F823" s="56" t="s">
        <v>907</v>
      </c>
      <c r="G823" s="56">
        <v>42</v>
      </c>
      <c r="H823" s="56">
        <v>0</v>
      </c>
      <c r="I823" s="56" t="s">
        <v>6841</v>
      </c>
      <c r="J823" s="56" t="s">
        <v>39</v>
      </c>
    </row>
    <row r="824" spans="1:10" ht="12.75" customHeight="1" x14ac:dyDescent="0.3">
      <c r="A824" s="56" t="s">
        <v>199</v>
      </c>
      <c r="B824" s="56">
        <v>7</v>
      </c>
      <c r="C824" s="56" t="s">
        <v>200</v>
      </c>
      <c r="D824" s="56" t="s">
        <v>4465</v>
      </c>
      <c r="E824" s="56" t="s">
        <v>1965</v>
      </c>
      <c r="F824" s="56" t="s">
        <v>907</v>
      </c>
      <c r="G824" s="56">
        <v>51</v>
      </c>
      <c r="H824" s="56">
        <v>0</v>
      </c>
      <c r="I824" s="56" t="s">
        <v>6841</v>
      </c>
      <c r="J824" s="56" t="s">
        <v>39</v>
      </c>
    </row>
    <row r="825" spans="1:10" ht="12.75" customHeight="1" x14ac:dyDescent="0.3">
      <c r="A825" s="56" t="s">
        <v>199</v>
      </c>
      <c r="B825" s="56">
        <v>8</v>
      </c>
      <c r="C825" s="56" t="s">
        <v>200</v>
      </c>
      <c r="D825" s="56" t="s">
        <v>4466</v>
      </c>
      <c r="E825" s="56" t="s">
        <v>1966</v>
      </c>
      <c r="F825" s="56" t="s">
        <v>907</v>
      </c>
      <c r="G825" s="56">
        <v>42</v>
      </c>
      <c r="H825" s="56">
        <v>0</v>
      </c>
      <c r="I825" s="56" t="s">
        <v>6841</v>
      </c>
      <c r="J825" s="56" t="s">
        <v>39</v>
      </c>
    </row>
    <row r="826" spans="1:10" ht="12.75" customHeight="1" x14ac:dyDescent="0.3">
      <c r="A826" s="56" t="s">
        <v>199</v>
      </c>
      <c r="B826" s="56">
        <v>9</v>
      </c>
      <c r="C826" s="56" t="s">
        <v>200</v>
      </c>
      <c r="D826" s="56" t="s">
        <v>4467</v>
      </c>
      <c r="E826" s="56" t="s">
        <v>1967</v>
      </c>
      <c r="F826" s="56" t="s">
        <v>907</v>
      </c>
      <c r="G826" s="56">
        <v>51</v>
      </c>
      <c r="H826" s="56">
        <v>0</v>
      </c>
      <c r="I826" s="56" t="s">
        <v>6841</v>
      </c>
      <c r="J826" s="56" t="s">
        <v>39</v>
      </c>
    </row>
    <row r="827" spans="1:10" ht="12.75" customHeight="1" x14ac:dyDescent="0.3">
      <c r="A827" s="56" t="s">
        <v>199</v>
      </c>
      <c r="B827" s="56">
        <v>10</v>
      </c>
      <c r="C827" s="56" t="s">
        <v>200</v>
      </c>
      <c r="D827" s="56" t="s">
        <v>4468</v>
      </c>
      <c r="E827" s="56" t="s">
        <v>1968</v>
      </c>
      <c r="F827" s="56" t="s">
        <v>907</v>
      </c>
      <c r="G827" s="56">
        <v>42</v>
      </c>
      <c r="H827" s="56">
        <v>0</v>
      </c>
      <c r="I827" s="56" t="s">
        <v>6841</v>
      </c>
      <c r="J827" s="56" t="s">
        <v>39</v>
      </c>
    </row>
    <row r="828" spans="1:10" ht="12.75" customHeight="1" x14ac:dyDescent="0.3">
      <c r="A828" s="56" t="s">
        <v>199</v>
      </c>
      <c r="B828" s="56">
        <v>11</v>
      </c>
      <c r="C828" s="56" t="s">
        <v>200</v>
      </c>
      <c r="D828" s="56" t="s">
        <v>4469</v>
      </c>
      <c r="E828" s="56" t="s">
        <v>1969</v>
      </c>
      <c r="F828" s="56" t="s">
        <v>907</v>
      </c>
      <c r="G828" s="56">
        <v>32</v>
      </c>
      <c r="H828" s="56">
        <v>0</v>
      </c>
      <c r="I828" s="56" t="s">
        <v>6841</v>
      </c>
      <c r="J828" s="56" t="s">
        <v>39</v>
      </c>
    </row>
    <row r="829" spans="1:10" ht="12.75" customHeight="1" x14ac:dyDescent="0.3">
      <c r="A829" s="56" t="s">
        <v>199</v>
      </c>
      <c r="B829" s="56">
        <v>12</v>
      </c>
      <c r="C829" s="56" t="s">
        <v>200</v>
      </c>
      <c r="D829" s="56" t="s">
        <v>4470</v>
      </c>
      <c r="E829" s="56" t="s">
        <v>1970</v>
      </c>
      <c r="F829" s="56" t="s">
        <v>907</v>
      </c>
      <c r="G829" s="56">
        <v>32</v>
      </c>
      <c r="H829" s="56">
        <v>0</v>
      </c>
      <c r="I829" s="56" t="s">
        <v>6841</v>
      </c>
      <c r="J829" s="56" t="s">
        <v>39</v>
      </c>
    </row>
    <row r="830" spans="1:10" ht="12.75" customHeight="1" x14ac:dyDescent="0.3">
      <c r="A830" s="56" t="s">
        <v>199</v>
      </c>
      <c r="B830" s="56">
        <v>13</v>
      </c>
      <c r="C830" s="56" t="s">
        <v>200</v>
      </c>
      <c r="D830" s="56" t="s">
        <v>4471</v>
      </c>
      <c r="E830" s="56" t="s">
        <v>1971</v>
      </c>
      <c r="F830" s="56" t="s">
        <v>907</v>
      </c>
      <c r="G830" s="56">
        <v>32</v>
      </c>
      <c r="H830" s="56">
        <v>0</v>
      </c>
      <c r="I830" s="56" t="s">
        <v>6841</v>
      </c>
      <c r="J830" s="56" t="s">
        <v>39</v>
      </c>
    </row>
    <row r="831" spans="1:10" ht="12.75" customHeight="1" x14ac:dyDescent="0.3">
      <c r="A831" s="56" t="s">
        <v>199</v>
      </c>
      <c r="B831" s="56">
        <v>14</v>
      </c>
      <c r="C831" s="56" t="s">
        <v>200</v>
      </c>
      <c r="D831" s="56" t="s">
        <v>4472</v>
      </c>
      <c r="E831" s="56" t="s">
        <v>1972</v>
      </c>
      <c r="F831" s="56" t="s">
        <v>907</v>
      </c>
      <c r="G831" s="56">
        <v>51</v>
      </c>
      <c r="H831" s="56">
        <v>0</v>
      </c>
      <c r="I831" s="56" t="s">
        <v>6841</v>
      </c>
      <c r="J831" s="56" t="s">
        <v>39</v>
      </c>
    </row>
    <row r="832" spans="1:10" ht="12.75" customHeight="1" x14ac:dyDescent="0.3">
      <c r="A832" s="56" t="s">
        <v>199</v>
      </c>
      <c r="B832" s="56">
        <v>15</v>
      </c>
      <c r="C832" s="56" t="s">
        <v>200</v>
      </c>
      <c r="D832" s="56" t="s">
        <v>4473</v>
      </c>
      <c r="E832" s="56" t="s">
        <v>1973</v>
      </c>
      <c r="F832" s="56" t="s">
        <v>907</v>
      </c>
      <c r="G832" s="56">
        <v>51</v>
      </c>
      <c r="H832" s="56">
        <v>0</v>
      </c>
      <c r="I832" s="56" t="s">
        <v>6841</v>
      </c>
      <c r="J832" s="56" t="s">
        <v>39</v>
      </c>
    </row>
    <row r="833" spans="1:10" ht="12.75" customHeight="1" x14ac:dyDescent="0.3">
      <c r="A833" s="56" t="s">
        <v>199</v>
      </c>
      <c r="B833" s="56">
        <v>16</v>
      </c>
      <c r="C833" s="56" t="s">
        <v>200</v>
      </c>
      <c r="D833" s="56" t="s">
        <v>4474</v>
      </c>
      <c r="E833" s="56" t="s">
        <v>1974</v>
      </c>
      <c r="F833" s="56" t="s">
        <v>907</v>
      </c>
      <c r="G833" s="56">
        <v>42</v>
      </c>
      <c r="H833" s="56">
        <v>0</v>
      </c>
      <c r="I833" s="56" t="s">
        <v>6841</v>
      </c>
      <c r="J833" s="56" t="s">
        <v>39</v>
      </c>
    </row>
    <row r="834" spans="1:10" ht="12.75" customHeight="1" x14ac:dyDescent="0.3">
      <c r="A834" s="56" t="s">
        <v>199</v>
      </c>
      <c r="B834" s="56">
        <v>17</v>
      </c>
      <c r="C834" s="56" t="s">
        <v>200</v>
      </c>
      <c r="D834" s="56" t="s">
        <v>4475</v>
      </c>
      <c r="E834" s="56" t="s">
        <v>1975</v>
      </c>
      <c r="F834" s="56" t="s">
        <v>907</v>
      </c>
      <c r="G834" s="56">
        <v>51</v>
      </c>
      <c r="H834" s="56">
        <v>0</v>
      </c>
      <c r="I834" s="56" t="s">
        <v>6841</v>
      </c>
      <c r="J834" s="56" t="s">
        <v>39</v>
      </c>
    </row>
    <row r="835" spans="1:10" ht="12.75" customHeight="1" x14ac:dyDescent="0.3">
      <c r="A835" s="56" t="s">
        <v>199</v>
      </c>
      <c r="B835" s="56">
        <v>18</v>
      </c>
      <c r="C835" s="56" t="s">
        <v>200</v>
      </c>
      <c r="D835" s="56" t="s">
        <v>4476</v>
      </c>
      <c r="E835" s="56" t="s">
        <v>1976</v>
      </c>
      <c r="F835" s="56" t="s">
        <v>907</v>
      </c>
      <c r="G835" s="56">
        <v>51</v>
      </c>
      <c r="H835" s="56">
        <v>0</v>
      </c>
      <c r="I835" s="56" t="s">
        <v>6841</v>
      </c>
      <c r="J835" s="56" t="s">
        <v>39</v>
      </c>
    </row>
    <row r="836" spans="1:10" ht="12.75" customHeight="1" x14ac:dyDescent="0.3">
      <c r="A836" s="56" t="s">
        <v>199</v>
      </c>
      <c r="B836" s="56">
        <v>19</v>
      </c>
      <c r="C836" s="56" t="s">
        <v>200</v>
      </c>
      <c r="D836" s="56" t="s">
        <v>4477</v>
      </c>
      <c r="E836" s="56" t="s">
        <v>1572</v>
      </c>
      <c r="F836" s="56" t="s">
        <v>907</v>
      </c>
      <c r="G836" s="56">
        <v>51</v>
      </c>
      <c r="H836" s="56">
        <v>0</v>
      </c>
      <c r="I836" s="56" t="s">
        <v>6841</v>
      </c>
      <c r="J836" s="56" t="s">
        <v>39</v>
      </c>
    </row>
    <row r="837" spans="1:10" ht="12.75" customHeight="1" x14ac:dyDescent="0.3">
      <c r="A837" s="56" t="s">
        <v>199</v>
      </c>
      <c r="B837" s="56">
        <v>20</v>
      </c>
      <c r="C837" s="56" t="s">
        <v>200</v>
      </c>
      <c r="D837" s="56" t="s">
        <v>4478</v>
      </c>
      <c r="E837" s="56" t="s">
        <v>1977</v>
      </c>
      <c r="F837" s="56" t="s">
        <v>907</v>
      </c>
      <c r="G837" s="56">
        <v>51</v>
      </c>
      <c r="H837" s="56">
        <v>0</v>
      </c>
      <c r="I837" s="56" t="s">
        <v>6841</v>
      </c>
      <c r="J837" s="56" t="s">
        <v>39</v>
      </c>
    </row>
    <row r="838" spans="1:10" ht="12.75" customHeight="1" x14ac:dyDescent="0.3">
      <c r="A838" s="56" t="s">
        <v>199</v>
      </c>
      <c r="B838" s="56">
        <v>21</v>
      </c>
      <c r="C838" s="56" t="s">
        <v>200</v>
      </c>
      <c r="D838" s="56" t="s">
        <v>4479</v>
      </c>
      <c r="E838" s="56" t="s">
        <v>1978</v>
      </c>
      <c r="F838" s="56" t="s">
        <v>907</v>
      </c>
      <c r="G838" s="56">
        <v>42</v>
      </c>
      <c r="H838" s="56">
        <v>0</v>
      </c>
      <c r="I838" s="56" t="s">
        <v>6841</v>
      </c>
      <c r="J838" s="56" t="s">
        <v>39</v>
      </c>
    </row>
    <row r="839" spans="1:10" ht="12.75" customHeight="1" x14ac:dyDescent="0.3">
      <c r="A839" s="56" t="s">
        <v>199</v>
      </c>
      <c r="B839" s="56">
        <v>22</v>
      </c>
      <c r="C839" s="56" t="s">
        <v>200</v>
      </c>
      <c r="D839" s="56" t="s">
        <v>4480</v>
      </c>
      <c r="E839" s="56" t="s">
        <v>1979</v>
      </c>
      <c r="F839" s="56" t="s">
        <v>907</v>
      </c>
      <c r="G839" s="56">
        <v>51</v>
      </c>
      <c r="H839" s="56">
        <v>0</v>
      </c>
      <c r="I839" s="56" t="s">
        <v>6841</v>
      </c>
      <c r="J839" s="56" t="s">
        <v>39</v>
      </c>
    </row>
    <row r="840" spans="1:10" ht="12.75" customHeight="1" x14ac:dyDescent="0.3">
      <c r="A840" s="56" t="s">
        <v>199</v>
      </c>
      <c r="B840" s="56">
        <v>23</v>
      </c>
      <c r="C840" s="56" t="s">
        <v>200</v>
      </c>
      <c r="D840" s="56" t="s">
        <v>4481</v>
      </c>
      <c r="E840" s="56" t="s">
        <v>1980</v>
      </c>
      <c r="F840" s="56" t="s">
        <v>907</v>
      </c>
      <c r="G840" s="56">
        <v>42</v>
      </c>
      <c r="H840" s="56">
        <v>0</v>
      </c>
      <c r="I840" s="56" t="s">
        <v>6841</v>
      </c>
      <c r="J840" s="56" t="s">
        <v>39</v>
      </c>
    </row>
    <row r="841" spans="1:10" ht="12.75" customHeight="1" x14ac:dyDescent="0.3">
      <c r="A841" s="56" t="s">
        <v>199</v>
      </c>
      <c r="B841" s="56">
        <v>24</v>
      </c>
      <c r="C841" s="56" t="s">
        <v>200</v>
      </c>
      <c r="D841" s="56" t="s">
        <v>4482</v>
      </c>
      <c r="E841" s="56" t="s">
        <v>1981</v>
      </c>
      <c r="F841" s="56" t="s">
        <v>907</v>
      </c>
      <c r="G841" s="56">
        <v>32</v>
      </c>
      <c r="H841" s="56">
        <v>0</v>
      </c>
      <c r="I841" s="56" t="s">
        <v>6841</v>
      </c>
      <c r="J841" s="56" t="s">
        <v>39</v>
      </c>
    </row>
    <row r="842" spans="1:10" ht="12.75" customHeight="1" x14ac:dyDescent="0.3">
      <c r="A842" s="56" t="s">
        <v>199</v>
      </c>
      <c r="B842" s="56">
        <v>25</v>
      </c>
      <c r="C842" s="56" t="s">
        <v>200</v>
      </c>
      <c r="D842" s="56" t="s">
        <v>4483</v>
      </c>
      <c r="E842" s="56" t="s">
        <v>1982</v>
      </c>
      <c r="F842" s="56" t="s">
        <v>907</v>
      </c>
      <c r="G842" s="56">
        <v>41.4</v>
      </c>
      <c r="H842" s="56">
        <v>0</v>
      </c>
      <c r="I842" s="56" t="s">
        <v>6841</v>
      </c>
      <c r="J842" s="56" t="s">
        <v>39</v>
      </c>
    </row>
    <row r="843" spans="1:10" ht="12.75" customHeight="1" x14ac:dyDescent="0.3">
      <c r="A843" s="56" t="s">
        <v>199</v>
      </c>
      <c r="B843" s="56">
        <v>26</v>
      </c>
      <c r="C843" s="56" t="s">
        <v>200</v>
      </c>
      <c r="D843" s="56" t="s">
        <v>4484</v>
      </c>
      <c r="E843" s="56" t="s">
        <v>1983</v>
      </c>
      <c r="F843" s="56" t="s">
        <v>907</v>
      </c>
      <c r="G843" s="56">
        <v>42</v>
      </c>
      <c r="H843" s="56">
        <v>0</v>
      </c>
      <c r="I843" s="56" t="s">
        <v>6841</v>
      </c>
      <c r="J843" s="56" t="s">
        <v>39</v>
      </c>
    </row>
    <row r="844" spans="1:10" ht="12.75" customHeight="1" x14ac:dyDescent="0.3">
      <c r="A844" s="56" t="s">
        <v>199</v>
      </c>
      <c r="B844" s="56">
        <v>27</v>
      </c>
      <c r="C844" s="56" t="s">
        <v>200</v>
      </c>
      <c r="D844" s="56" t="s">
        <v>4485</v>
      </c>
      <c r="E844" s="56" t="s">
        <v>1984</v>
      </c>
      <c r="F844" s="56" t="s">
        <v>907</v>
      </c>
      <c r="G844" s="56">
        <v>42</v>
      </c>
      <c r="H844" s="56">
        <v>0</v>
      </c>
      <c r="I844" s="56" t="s">
        <v>6841</v>
      </c>
      <c r="J844" s="56" t="s">
        <v>39</v>
      </c>
    </row>
    <row r="845" spans="1:10" ht="12.75" customHeight="1" x14ac:dyDescent="0.3">
      <c r="A845" s="56" t="s">
        <v>199</v>
      </c>
      <c r="B845" s="56">
        <v>28</v>
      </c>
      <c r="C845" s="56" t="s">
        <v>200</v>
      </c>
      <c r="D845" s="56" t="s">
        <v>4486</v>
      </c>
      <c r="E845" s="56" t="s">
        <v>1985</v>
      </c>
      <c r="F845" s="56" t="s">
        <v>907</v>
      </c>
      <c r="G845" s="56">
        <v>51</v>
      </c>
      <c r="H845" s="56">
        <v>0</v>
      </c>
      <c r="I845" s="56" t="s">
        <v>6841</v>
      </c>
      <c r="J845" s="56" t="s">
        <v>39</v>
      </c>
    </row>
    <row r="846" spans="1:10" ht="12.75" customHeight="1" x14ac:dyDescent="0.3">
      <c r="A846" s="56" t="s">
        <v>199</v>
      </c>
      <c r="B846" s="56">
        <v>29</v>
      </c>
      <c r="C846" s="56" t="s">
        <v>200</v>
      </c>
      <c r="D846" s="56" t="s">
        <v>4487</v>
      </c>
      <c r="E846" s="56" t="s">
        <v>916</v>
      </c>
      <c r="F846" s="56" t="s">
        <v>908</v>
      </c>
      <c r="G846" s="56">
        <v>15</v>
      </c>
      <c r="H846" s="56">
        <v>0</v>
      </c>
      <c r="I846" s="56" t="s">
        <v>6841</v>
      </c>
      <c r="J846" s="56" t="s">
        <v>39</v>
      </c>
    </row>
    <row r="847" spans="1:10" ht="12.75" customHeight="1" x14ac:dyDescent="0.3">
      <c r="A847" s="56" t="s">
        <v>199</v>
      </c>
      <c r="B847" s="56">
        <v>30</v>
      </c>
      <c r="C847" s="56" t="s">
        <v>200</v>
      </c>
      <c r="D847" s="56" t="s">
        <v>4488</v>
      </c>
      <c r="E847" s="56" t="s">
        <v>917</v>
      </c>
      <c r="F847" s="56" t="s">
        <v>908</v>
      </c>
      <c r="G847" s="56">
        <v>15</v>
      </c>
      <c r="H847" s="56">
        <v>0</v>
      </c>
      <c r="I847" s="56" t="s">
        <v>6841</v>
      </c>
      <c r="J847" s="56" t="s">
        <v>39</v>
      </c>
    </row>
    <row r="848" spans="1:10" ht="12.75" customHeight="1" x14ac:dyDescent="0.3">
      <c r="A848" s="56" t="s">
        <v>199</v>
      </c>
      <c r="B848" s="56">
        <v>31</v>
      </c>
      <c r="C848" s="56" t="s">
        <v>200</v>
      </c>
      <c r="D848" s="56" t="s">
        <v>4489</v>
      </c>
      <c r="E848" s="56" t="s">
        <v>1674</v>
      </c>
      <c r="F848" s="56" t="s">
        <v>908</v>
      </c>
      <c r="G848" s="56">
        <v>15</v>
      </c>
      <c r="H848" s="56">
        <v>0</v>
      </c>
      <c r="I848" s="56" t="s">
        <v>6841</v>
      </c>
      <c r="J848" s="56" t="s">
        <v>39</v>
      </c>
    </row>
    <row r="849" spans="1:10" ht="12.75" customHeight="1" x14ac:dyDescent="0.3">
      <c r="A849" s="56" t="s">
        <v>178</v>
      </c>
      <c r="B849" s="56">
        <v>1</v>
      </c>
      <c r="C849" s="56" t="s">
        <v>25</v>
      </c>
      <c r="D849" s="56" t="s">
        <v>4490</v>
      </c>
      <c r="E849" s="56" t="s">
        <v>4491</v>
      </c>
      <c r="F849" s="56" t="s">
        <v>907</v>
      </c>
      <c r="G849" s="56">
        <v>37</v>
      </c>
      <c r="H849" s="56">
        <v>0</v>
      </c>
      <c r="I849" s="56" t="s">
        <v>6841</v>
      </c>
      <c r="J849" s="56" t="s">
        <v>39</v>
      </c>
    </row>
    <row r="850" spans="1:10" ht="12.75" customHeight="1" x14ac:dyDescent="0.3">
      <c r="A850" s="56" t="s">
        <v>178</v>
      </c>
      <c r="B850" s="56">
        <v>2</v>
      </c>
      <c r="C850" s="56" t="s">
        <v>25</v>
      </c>
      <c r="D850" s="56" t="s">
        <v>4492</v>
      </c>
      <c r="E850" s="56" t="s">
        <v>4493</v>
      </c>
      <c r="F850" s="56" t="s">
        <v>907</v>
      </c>
      <c r="G850" s="56">
        <v>25</v>
      </c>
      <c r="H850" s="56">
        <v>0</v>
      </c>
      <c r="I850" s="56" t="s">
        <v>6841</v>
      </c>
      <c r="J850" s="56" t="s">
        <v>39</v>
      </c>
    </row>
    <row r="851" spans="1:10" ht="12.75" customHeight="1" x14ac:dyDescent="0.3">
      <c r="A851" s="56" t="s">
        <v>178</v>
      </c>
      <c r="B851" s="56">
        <v>3</v>
      </c>
      <c r="C851" s="56" t="s">
        <v>25</v>
      </c>
      <c r="D851" s="56" t="s">
        <v>4494</v>
      </c>
      <c r="E851" s="56" t="s">
        <v>4495</v>
      </c>
      <c r="F851" s="56" t="s">
        <v>907</v>
      </c>
      <c r="G851" s="56">
        <v>32</v>
      </c>
      <c r="H851" s="56">
        <v>0</v>
      </c>
      <c r="I851" s="56" t="s">
        <v>6841</v>
      </c>
      <c r="J851" s="56" t="s">
        <v>39</v>
      </c>
    </row>
    <row r="852" spans="1:10" ht="12.75" customHeight="1" x14ac:dyDescent="0.3">
      <c r="A852" s="56" t="s">
        <v>178</v>
      </c>
      <c r="B852" s="56">
        <v>4</v>
      </c>
      <c r="C852" s="56" t="s">
        <v>25</v>
      </c>
      <c r="D852" s="56" t="s">
        <v>4496</v>
      </c>
      <c r="E852" s="56" t="s">
        <v>4498</v>
      </c>
      <c r="F852" s="56" t="s">
        <v>907</v>
      </c>
      <c r="G852" s="56">
        <v>26</v>
      </c>
      <c r="H852" s="56">
        <v>0</v>
      </c>
      <c r="I852" s="56" t="s">
        <v>6841</v>
      </c>
      <c r="J852" s="56" t="s">
        <v>39</v>
      </c>
    </row>
    <row r="853" spans="1:10" ht="12.75" customHeight="1" x14ac:dyDescent="0.3">
      <c r="A853" s="56" t="s">
        <v>178</v>
      </c>
      <c r="B853" s="56">
        <v>5</v>
      </c>
      <c r="C853" s="56" t="s">
        <v>25</v>
      </c>
      <c r="D853" s="56" t="s">
        <v>4497</v>
      </c>
      <c r="E853" s="56" t="s">
        <v>7203</v>
      </c>
      <c r="F853" s="56" t="s">
        <v>908</v>
      </c>
      <c r="G853" s="56">
        <v>13</v>
      </c>
      <c r="H853" s="56">
        <v>0</v>
      </c>
      <c r="I853" s="56" t="s">
        <v>6841</v>
      </c>
      <c r="J853" s="56" t="s">
        <v>39</v>
      </c>
    </row>
    <row r="854" spans="1:10" ht="12.75" customHeight="1" x14ac:dyDescent="0.3">
      <c r="A854" s="56" t="s">
        <v>178</v>
      </c>
      <c r="B854" s="56">
        <v>6</v>
      </c>
      <c r="C854" s="56" t="s">
        <v>25</v>
      </c>
      <c r="D854" s="56" t="s">
        <v>4499</v>
      </c>
      <c r="E854" s="56" t="s">
        <v>4500</v>
      </c>
      <c r="F854" s="56" t="s">
        <v>908</v>
      </c>
      <c r="G854" s="56">
        <v>13</v>
      </c>
      <c r="H854" s="56">
        <v>0</v>
      </c>
      <c r="I854" s="56" t="s">
        <v>6841</v>
      </c>
      <c r="J854" s="56" t="s">
        <v>39</v>
      </c>
    </row>
    <row r="855" spans="1:10" ht="12.75" customHeight="1" x14ac:dyDescent="0.3">
      <c r="A855" s="56" t="s">
        <v>1</v>
      </c>
      <c r="B855" s="56">
        <v>1</v>
      </c>
      <c r="C855" s="56" t="s">
        <v>2</v>
      </c>
      <c r="D855" s="56" t="s">
        <v>4501</v>
      </c>
      <c r="E855" s="56" t="s">
        <v>1292</v>
      </c>
      <c r="F855" s="56" t="s">
        <v>907</v>
      </c>
      <c r="G855" s="56">
        <v>19</v>
      </c>
      <c r="H855" s="56">
        <v>0</v>
      </c>
      <c r="I855" s="56" t="s">
        <v>6841</v>
      </c>
      <c r="J855" s="56" t="s">
        <v>39</v>
      </c>
    </row>
    <row r="856" spans="1:10" ht="12.75" customHeight="1" x14ac:dyDescent="0.3">
      <c r="A856" s="56" t="s">
        <v>1</v>
      </c>
      <c r="B856" s="56">
        <v>2</v>
      </c>
      <c r="C856" s="56" t="s">
        <v>2</v>
      </c>
      <c r="D856" s="56" t="s">
        <v>4502</v>
      </c>
      <c r="E856" s="56" t="s">
        <v>1289</v>
      </c>
      <c r="F856" s="56" t="s">
        <v>907</v>
      </c>
      <c r="G856" s="56">
        <v>24</v>
      </c>
      <c r="H856" s="56">
        <v>0</v>
      </c>
      <c r="I856" s="56" t="s">
        <v>6841</v>
      </c>
      <c r="J856" s="56" t="s">
        <v>39</v>
      </c>
    </row>
    <row r="857" spans="1:10" ht="12.75" customHeight="1" x14ac:dyDescent="0.3">
      <c r="A857" s="56" t="s">
        <v>1</v>
      </c>
      <c r="B857" s="56">
        <v>3</v>
      </c>
      <c r="C857" s="56" t="s">
        <v>2</v>
      </c>
      <c r="D857" s="56" t="s">
        <v>4503</v>
      </c>
      <c r="E857" s="56" t="s">
        <v>1284</v>
      </c>
      <c r="F857" s="56" t="s">
        <v>907</v>
      </c>
      <c r="G857" s="56">
        <v>23</v>
      </c>
      <c r="H857" s="56">
        <v>0</v>
      </c>
      <c r="I857" s="56" t="s">
        <v>6841</v>
      </c>
      <c r="J857" s="56" t="s">
        <v>39</v>
      </c>
    </row>
    <row r="858" spans="1:10" ht="12.75" customHeight="1" x14ac:dyDescent="0.3">
      <c r="A858" s="56" t="s">
        <v>1</v>
      </c>
      <c r="B858" s="56">
        <v>4</v>
      </c>
      <c r="C858" s="56" t="s">
        <v>2</v>
      </c>
      <c r="D858" s="56" t="s">
        <v>4504</v>
      </c>
      <c r="E858" s="56" t="s">
        <v>1295</v>
      </c>
      <c r="F858" s="56" t="s">
        <v>907</v>
      </c>
      <c r="G858" s="56">
        <v>56.5</v>
      </c>
      <c r="H858" s="56">
        <v>0</v>
      </c>
      <c r="I858" s="56" t="s">
        <v>6841</v>
      </c>
      <c r="J858" s="56" t="s">
        <v>39</v>
      </c>
    </row>
    <row r="859" spans="1:10" ht="12.75" customHeight="1" x14ac:dyDescent="0.3">
      <c r="A859" s="56" t="s">
        <v>1</v>
      </c>
      <c r="B859" s="56">
        <v>5</v>
      </c>
      <c r="C859" s="56" t="s">
        <v>2</v>
      </c>
      <c r="D859" s="56" t="s">
        <v>4505</v>
      </c>
      <c r="E859" s="56" t="s">
        <v>1288</v>
      </c>
      <c r="F859" s="56" t="s">
        <v>907</v>
      </c>
      <c r="G859" s="56">
        <v>36</v>
      </c>
      <c r="H859" s="56">
        <v>0</v>
      </c>
      <c r="I859" s="56" t="s">
        <v>6841</v>
      </c>
      <c r="J859" s="56" t="s">
        <v>39</v>
      </c>
    </row>
    <row r="860" spans="1:10" ht="12.75" customHeight="1" x14ac:dyDescent="0.3">
      <c r="A860" s="56" t="s">
        <v>1</v>
      </c>
      <c r="B860" s="56">
        <v>6</v>
      </c>
      <c r="C860" s="56" t="s">
        <v>2</v>
      </c>
      <c r="D860" s="56" t="s">
        <v>4506</v>
      </c>
      <c r="E860" s="56" t="s">
        <v>1296</v>
      </c>
      <c r="F860" s="56" t="s">
        <v>907</v>
      </c>
      <c r="G860" s="56">
        <v>20</v>
      </c>
      <c r="H860" s="56">
        <v>0</v>
      </c>
      <c r="I860" s="56" t="s">
        <v>6841</v>
      </c>
      <c r="J860" s="56" t="s">
        <v>39</v>
      </c>
    </row>
    <row r="861" spans="1:10" ht="12.75" customHeight="1" x14ac:dyDescent="0.3">
      <c r="A861" s="56" t="s">
        <v>1</v>
      </c>
      <c r="B861" s="56">
        <v>7</v>
      </c>
      <c r="C861" s="56" t="s">
        <v>2</v>
      </c>
      <c r="D861" s="56" t="s">
        <v>4507</v>
      </c>
      <c r="E861" s="56" t="s">
        <v>1285</v>
      </c>
      <c r="F861" s="56" t="s">
        <v>907</v>
      </c>
      <c r="G861" s="56">
        <v>62.5</v>
      </c>
      <c r="H861" s="56">
        <v>0</v>
      </c>
      <c r="I861" s="56" t="s">
        <v>6841</v>
      </c>
      <c r="J861" s="56" t="s">
        <v>39</v>
      </c>
    </row>
    <row r="862" spans="1:10" ht="12.75" customHeight="1" x14ac:dyDescent="0.3">
      <c r="A862" s="56" t="s">
        <v>1</v>
      </c>
      <c r="B862" s="56">
        <v>8</v>
      </c>
      <c r="C862" s="56" t="s">
        <v>2</v>
      </c>
      <c r="D862" s="56" t="s">
        <v>4508</v>
      </c>
      <c r="E862" s="56" t="s">
        <v>1291</v>
      </c>
      <c r="F862" s="56" t="s">
        <v>907</v>
      </c>
      <c r="G862" s="56">
        <v>40</v>
      </c>
      <c r="H862" s="56">
        <v>0</v>
      </c>
      <c r="I862" s="56" t="s">
        <v>6841</v>
      </c>
      <c r="J862" s="56" t="s">
        <v>39</v>
      </c>
    </row>
    <row r="863" spans="1:10" ht="12.75" customHeight="1" x14ac:dyDescent="0.3">
      <c r="A863" s="56" t="s">
        <v>1</v>
      </c>
      <c r="B863" s="56">
        <v>9</v>
      </c>
      <c r="C863" s="56" t="s">
        <v>2</v>
      </c>
      <c r="D863" s="56" t="s">
        <v>4509</v>
      </c>
      <c r="E863" s="56" t="s">
        <v>1283</v>
      </c>
      <c r="F863" s="56" t="s">
        <v>907</v>
      </c>
      <c r="G863" s="56">
        <v>43</v>
      </c>
      <c r="H863" s="56">
        <v>0</v>
      </c>
      <c r="I863" s="56" t="s">
        <v>6841</v>
      </c>
      <c r="J863" s="56" t="s">
        <v>39</v>
      </c>
    </row>
    <row r="864" spans="1:10" ht="12.75" customHeight="1" x14ac:dyDescent="0.3">
      <c r="A864" s="56" t="s">
        <v>1</v>
      </c>
      <c r="B864" s="56">
        <v>10</v>
      </c>
      <c r="C864" s="56" t="s">
        <v>2</v>
      </c>
      <c r="D864" s="56" t="s">
        <v>4510</v>
      </c>
      <c r="E864" s="56" t="s">
        <v>2484</v>
      </c>
      <c r="F864" s="56" t="s">
        <v>907</v>
      </c>
      <c r="G864" s="56">
        <v>35</v>
      </c>
      <c r="H864" s="56">
        <v>0</v>
      </c>
      <c r="I864" s="56" t="s">
        <v>6841</v>
      </c>
      <c r="J864" s="56" t="s">
        <v>39</v>
      </c>
    </row>
    <row r="865" spans="1:10" ht="12.75" customHeight="1" x14ac:dyDescent="0.3">
      <c r="A865" s="56" t="s">
        <v>1</v>
      </c>
      <c r="B865" s="56">
        <v>11</v>
      </c>
      <c r="C865" s="56" t="s">
        <v>2</v>
      </c>
      <c r="D865" s="56" t="s">
        <v>4511</v>
      </c>
      <c r="E865" s="56" t="s">
        <v>908</v>
      </c>
      <c r="F865" s="56" t="s">
        <v>908</v>
      </c>
      <c r="G865" s="56">
        <v>0</v>
      </c>
      <c r="H865" s="56">
        <v>0</v>
      </c>
      <c r="I865" s="56" t="s">
        <v>6841</v>
      </c>
      <c r="J865" s="56" t="s">
        <v>40</v>
      </c>
    </row>
    <row r="866" spans="1:10" ht="12.75" customHeight="1" x14ac:dyDescent="0.3">
      <c r="A866" s="56" t="s">
        <v>1</v>
      </c>
      <c r="B866" s="56">
        <v>12</v>
      </c>
      <c r="C866" s="56" t="s">
        <v>2</v>
      </c>
      <c r="D866" s="56" t="s">
        <v>4512</v>
      </c>
      <c r="E866" s="56" t="s">
        <v>1286</v>
      </c>
      <c r="F866" s="56" t="s">
        <v>907</v>
      </c>
      <c r="G866" s="56">
        <v>53.5</v>
      </c>
      <c r="H866" s="56">
        <v>0</v>
      </c>
      <c r="I866" s="56" t="s">
        <v>6841</v>
      </c>
      <c r="J866" s="56" t="s">
        <v>39</v>
      </c>
    </row>
    <row r="867" spans="1:10" ht="12.75" customHeight="1" x14ac:dyDescent="0.3">
      <c r="A867" s="56" t="s">
        <v>1</v>
      </c>
      <c r="B867" s="56">
        <v>13</v>
      </c>
      <c r="C867" s="56" t="s">
        <v>2</v>
      </c>
      <c r="D867" s="56" t="s">
        <v>4513</v>
      </c>
      <c r="E867" s="56" t="s">
        <v>6951</v>
      </c>
      <c r="F867" s="56" t="s">
        <v>907</v>
      </c>
      <c r="G867" s="56">
        <v>49.5</v>
      </c>
      <c r="H867" s="56">
        <v>0</v>
      </c>
      <c r="I867" s="56" t="s">
        <v>6841</v>
      </c>
      <c r="J867" s="56" t="s">
        <v>39</v>
      </c>
    </row>
    <row r="868" spans="1:10" ht="12.75" customHeight="1" x14ac:dyDescent="0.3">
      <c r="A868" s="56" t="s">
        <v>1</v>
      </c>
      <c r="B868" s="56">
        <v>14</v>
      </c>
      <c r="C868" s="56" t="s">
        <v>2</v>
      </c>
      <c r="D868" s="56" t="s">
        <v>4514</v>
      </c>
      <c r="E868" s="56" t="s">
        <v>1290</v>
      </c>
      <c r="F868" s="56" t="s">
        <v>907</v>
      </c>
      <c r="G868" s="56">
        <v>49.5</v>
      </c>
      <c r="H868" s="56">
        <v>0</v>
      </c>
      <c r="I868" s="56" t="s">
        <v>6841</v>
      </c>
      <c r="J868" s="56" t="s">
        <v>39</v>
      </c>
    </row>
    <row r="869" spans="1:10" ht="12.75" customHeight="1" x14ac:dyDescent="0.3">
      <c r="A869" s="56" t="s">
        <v>1</v>
      </c>
      <c r="B869" s="56">
        <v>15</v>
      </c>
      <c r="C869" s="56" t="s">
        <v>2</v>
      </c>
      <c r="D869" s="56" t="s">
        <v>4515</v>
      </c>
      <c r="E869" s="56" t="s">
        <v>1287</v>
      </c>
      <c r="F869" s="56" t="s">
        <v>907</v>
      </c>
      <c r="G869" s="56">
        <v>43</v>
      </c>
      <c r="H869" s="56">
        <v>0</v>
      </c>
      <c r="I869" s="56" t="s">
        <v>6841</v>
      </c>
      <c r="J869" s="56" t="s">
        <v>39</v>
      </c>
    </row>
    <row r="870" spans="1:10" ht="12.75" customHeight="1" x14ac:dyDescent="0.3">
      <c r="A870" s="56" t="s">
        <v>1</v>
      </c>
      <c r="B870" s="56">
        <v>16</v>
      </c>
      <c r="C870" s="56" t="s">
        <v>2</v>
      </c>
      <c r="D870" s="56" t="s">
        <v>4516</v>
      </c>
      <c r="E870" s="56" t="s">
        <v>1293</v>
      </c>
      <c r="F870" s="56" t="s">
        <v>907</v>
      </c>
      <c r="G870" s="56">
        <v>50</v>
      </c>
      <c r="H870" s="56">
        <v>0</v>
      </c>
      <c r="I870" s="56" t="s">
        <v>6841</v>
      </c>
      <c r="J870" s="56" t="s">
        <v>39</v>
      </c>
    </row>
    <row r="871" spans="1:10" ht="12.75" customHeight="1" x14ac:dyDescent="0.3">
      <c r="A871" s="56" t="s">
        <v>1</v>
      </c>
      <c r="B871" s="56">
        <v>17</v>
      </c>
      <c r="C871" s="56" t="s">
        <v>2</v>
      </c>
      <c r="D871" s="56" t="s">
        <v>4517</v>
      </c>
      <c r="E871" s="56" t="s">
        <v>6952</v>
      </c>
      <c r="F871" s="56" t="s">
        <v>907</v>
      </c>
      <c r="G871" s="56">
        <v>45</v>
      </c>
      <c r="H871" s="56">
        <v>0</v>
      </c>
      <c r="I871" s="56" t="s">
        <v>6841</v>
      </c>
      <c r="J871" s="56" t="s">
        <v>39</v>
      </c>
    </row>
    <row r="872" spans="1:10" ht="12.75" customHeight="1" x14ac:dyDescent="0.3">
      <c r="A872" s="56" t="s">
        <v>1</v>
      </c>
      <c r="B872" s="56">
        <v>18</v>
      </c>
      <c r="C872" s="56" t="s">
        <v>2</v>
      </c>
      <c r="D872" s="56" t="s">
        <v>4518</v>
      </c>
      <c r="E872" s="56" t="s">
        <v>1294</v>
      </c>
      <c r="F872" s="56" t="s">
        <v>907</v>
      </c>
      <c r="G872" s="56">
        <v>36.5</v>
      </c>
      <c r="H872" s="56">
        <v>0</v>
      </c>
      <c r="I872" s="56" t="s">
        <v>6841</v>
      </c>
      <c r="J872" s="56" t="s">
        <v>39</v>
      </c>
    </row>
    <row r="873" spans="1:10" ht="12.75" customHeight="1" x14ac:dyDescent="0.3">
      <c r="A873" s="56" t="s">
        <v>492</v>
      </c>
      <c r="B873" s="56">
        <v>1</v>
      </c>
      <c r="C873" s="56" t="s">
        <v>493</v>
      </c>
      <c r="D873" s="56" t="s">
        <v>4519</v>
      </c>
      <c r="E873" s="56" t="s">
        <v>1355</v>
      </c>
      <c r="F873" s="56" t="s">
        <v>907</v>
      </c>
      <c r="G873" s="56">
        <v>48</v>
      </c>
      <c r="H873" s="56">
        <v>0</v>
      </c>
      <c r="I873" s="56" t="s">
        <v>6841</v>
      </c>
      <c r="J873" s="56" t="s">
        <v>39</v>
      </c>
    </row>
    <row r="874" spans="1:10" ht="12.75" customHeight="1" x14ac:dyDescent="0.3">
      <c r="A874" s="56" t="s">
        <v>492</v>
      </c>
      <c r="B874" s="56">
        <v>2</v>
      </c>
      <c r="C874" s="56" t="s">
        <v>493</v>
      </c>
      <c r="D874" s="56" t="s">
        <v>4520</v>
      </c>
      <c r="E874" s="56" t="s">
        <v>1303</v>
      </c>
      <c r="F874" s="56" t="s">
        <v>907</v>
      </c>
      <c r="G874" s="56">
        <v>48</v>
      </c>
      <c r="H874" s="56">
        <v>0</v>
      </c>
      <c r="I874" s="56" t="s">
        <v>6841</v>
      </c>
      <c r="J874" s="56" t="s">
        <v>39</v>
      </c>
    </row>
    <row r="875" spans="1:10" ht="12.75" customHeight="1" x14ac:dyDescent="0.3">
      <c r="A875" s="56" t="s">
        <v>492</v>
      </c>
      <c r="B875" s="56">
        <v>3</v>
      </c>
      <c r="C875" s="56" t="s">
        <v>493</v>
      </c>
      <c r="D875" s="56" t="s">
        <v>4521</v>
      </c>
      <c r="E875" s="56" t="s">
        <v>1323</v>
      </c>
      <c r="F875" s="56" t="s">
        <v>907</v>
      </c>
      <c r="G875" s="56">
        <v>48</v>
      </c>
      <c r="H875" s="56">
        <v>0</v>
      </c>
      <c r="I875" s="56" t="s">
        <v>6841</v>
      </c>
      <c r="J875" s="56" t="s">
        <v>39</v>
      </c>
    </row>
    <row r="876" spans="1:10" ht="12.75" customHeight="1" x14ac:dyDescent="0.3">
      <c r="A876" s="56" t="s">
        <v>492</v>
      </c>
      <c r="B876" s="56">
        <v>4</v>
      </c>
      <c r="C876" s="56" t="s">
        <v>493</v>
      </c>
      <c r="D876" s="56" t="s">
        <v>4522</v>
      </c>
      <c r="E876" s="56" t="s">
        <v>1304</v>
      </c>
      <c r="F876" s="56" t="s">
        <v>907</v>
      </c>
      <c r="G876" s="56">
        <v>48</v>
      </c>
      <c r="H876" s="56">
        <v>0</v>
      </c>
      <c r="I876" s="56" t="s">
        <v>6841</v>
      </c>
      <c r="J876" s="56" t="s">
        <v>39</v>
      </c>
    </row>
    <row r="877" spans="1:10" ht="12.75" customHeight="1" x14ac:dyDescent="0.3">
      <c r="A877" s="56" t="s">
        <v>492</v>
      </c>
      <c r="B877" s="56">
        <v>5</v>
      </c>
      <c r="C877" s="56" t="s">
        <v>493</v>
      </c>
      <c r="D877" s="56" t="s">
        <v>4523</v>
      </c>
      <c r="E877" s="56" t="s">
        <v>1344</v>
      </c>
      <c r="F877" s="56" t="s">
        <v>907</v>
      </c>
      <c r="G877" s="56">
        <v>24</v>
      </c>
      <c r="H877" s="56">
        <v>0</v>
      </c>
      <c r="I877" s="56" t="s">
        <v>6841</v>
      </c>
      <c r="J877" s="56" t="s">
        <v>39</v>
      </c>
    </row>
    <row r="878" spans="1:10" ht="12.75" customHeight="1" x14ac:dyDescent="0.3">
      <c r="A878" s="56" t="s">
        <v>492</v>
      </c>
      <c r="B878" s="56">
        <v>6</v>
      </c>
      <c r="C878" s="56" t="s">
        <v>493</v>
      </c>
      <c r="D878" s="56" t="s">
        <v>4524</v>
      </c>
      <c r="E878" s="56" t="s">
        <v>1302</v>
      </c>
      <c r="F878" s="56" t="s">
        <v>907</v>
      </c>
      <c r="G878" s="56">
        <v>16</v>
      </c>
      <c r="H878" s="56">
        <v>0</v>
      </c>
      <c r="I878" s="56" t="s">
        <v>6841</v>
      </c>
      <c r="J878" s="56" t="s">
        <v>39</v>
      </c>
    </row>
    <row r="879" spans="1:10" ht="12.75" customHeight="1" x14ac:dyDescent="0.3">
      <c r="A879" s="56" t="s">
        <v>492</v>
      </c>
      <c r="B879" s="56">
        <v>7</v>
      </c>
      <c r="C879" s="56" t="s">
        <v>493</v>
      </c>
      <c r="D879" s="56" t="s">
        <v>4525</v>
      </c>
      <c r="E879" s="56" t="s">
        <v>1352</v>
      </c>
      <c r="F879" s="56" t="s">
        <v>907</v>
      </c>
      <c r="G879" s="56">
        <v>39</v>
      </c>
      <c r="H879" s="56">
        <v>0</v>
      </c>
      <c r="I879" s="56" t="s">
        <v>6841</v>
      </c>
      <c r="J879" s="56" t="s">
        <v>39</v>
      </c>
    </row>
    <row r="880" spans="1:10" ht="12.75" customHeight="1" x14ac:dyDescent="0.3">
      <c r="A880" s="56" t="s">
        <v>492</v>
      </c>
      <c r="B880" s="56">
        <v>8</v>
      </c>
      <c r="C880" s="56" t="s">
        <v>493</v>
      </c>
      <c r="D880" s="56" t="s">
        <v>4526</v>
      </c>
      <c r="E880" s="56" t="s">
        <v>1005</v>
      </c>
      <c r="F880" s="56" t="s">
        <v>907</v>
      </c>
      <c r="G880" s="56">
        <v>24</v>
      </c>
      <c r="H880" s="56">
        <v>0</v>
      </c>
      <c r="I880" s="56" t="s">
        <v>6841</v>
      </c>
      <c r="J880" s="56" t="s">
        <v>39</v>
      </c>
    </row>
    <row r="881" spans="1:10" ht="12.75" customHeight="1" x14ac:dyDescent="0.3">
      <c r="A881" s="56" t="s">
        <v>492</v>
      </c>
      <c r="B881" s="56">
        <v>9</v>
      </c>
      <c r="C881" s="56" t="s">
        <v>493</v>
      </c>
      <c r="D881" s="56" t="s">
        <v>4527</v>
      </c>
      <c r="E881" s="56" t="s">
        <v>1367</v>
      </c>
      <c r="F881" s="56" t="s">
        <v>907</v>
      </c>
      <c r="G881" s="56">
        <v>48</v>
      </c>
      <c r="H881" s="56">
        <v>0</v>
      </c>
      <c r="I881" s="56" t="s">
        <v>6841</v>
      </c>
      <c r="J881" s="56" t="s">
        <v>39</v>
      </c>
    </row>
    <row r="882" spans="1:10" ht="12.75" customHeight="1" x14ac:dyDescent="0.3">
      <c r="A882" s="56" t="s">
        <v>492</v>
      </c>
      <c r="B882" s="56">
        <v>10</v>
      </c>
      <c r="C882" s="56" t="s">
        <v>493</v>
      </c>
      <c r="D882" s="56" t="s">
        <v>4528</v>
      </c>
      <c r="E882" s="56" t="s">
        <v>1299</v>
      </c>
      <c r="F882" s="56" t="s">
        <v>907</v>
      </c>
      <c r="G882" s="56">
        <v>59</v>
      </c>
      <c r="H882" s="56">
        <v>0</v>
      </c>
      <c r="I882" s="56" t="s">
        <v>6841</v>
      </c>
      <c r="J882" s="56" t="s">
        <v>39</v>
      </c>
    </row>
    <row r="883" spans="1:10" ht="12.75" customHeight="1" x14ac:dyDescent="0.3">
      <c r="A883" s="56" t="s">
        <v>492</v>
      </c>
      <c r="B883" s="56">
        <v>11</v>
      </c>
      <c r="C883" s="56" t="s">
        <v>493</v>
      </c>
      <c r="D883" s="56" t="s">
        <v>4529</v>
      </c>
      <c r="E883" s="56" t="s">
        <v>1351</v>
      </c>
      <c r="F883" s="56" t="s">
        <v>907</v>
      </c>
      <c r="G883" s="56">
        <v>24</v>
      </c>
      <c r="H883" s="56">
        <v>0</v>
      </c>
      <c r="I883" s="56" t="s">
        <v>6841</v>
      </c>
      <c r="J883" s="56" t="s">
        <v>39</v>
      </c>
    </row>
    <row r="884" spans="1:10" ht="12.75" customHeight="1" x14ac:dyDescent="0.3">
      <c r="A884" s="56" t="s">
        <v>492</v>
      </c>
      <c r="B884" s="56">
        <v>12</v>
      </c>
      <c r="C884" s="56" t="s">
        <v>493</v>
      </c>
      <c r="D884" s="56" t="s">
        <v>4530</v>
      </c>
      <c r="E884" s="56" t="s">
        <v>1320</v>
      </c>
      <c r="F884" s="56" t="s">
        <v>907</v>
      </c>
      <c r="G884" s="56">
        <v>34</v>
      </c>
      <c r="H884" s="56">
        <v>0</v>
      </c>
      <c r="I884" s="56" t="s">
        <v>6841</v>
      </c>
      <c r="J884" s="56" t="s">
        <v>39</v>
      </c>
    </row>
    <row r="885" spans="1:10" ht="12.75" customHeight="1" x14ac:dyDescent="0.3">
      <c r="A885" s="56" t="s">
        <v>492</v>
      </c>
      <c r="B885" s="56">
        <v>13</v>
      </c>
      <c r="C885" s="56" t="s">
        <v>493</v>
      </c>
      <c r="D885" s="56" t="s">
        <v>4531</v>
      </c>
      <c r="E885" s="56" t="s">
        <v>1333</v>
      </c>
      <c r="F885" s="56" t="s">
        <v>907</v>
      </c>
      <c r="G885" s="56">
        <v>48</v>
      </c>
      <c r="H885" s="56">
        <v>0</v>
      </c>
      <c r="I885" s="56" t="s">
        <v>6841</v>
      </c>
      <c r="J885" s="56" t="s">
        <v>39</v>
      </c>
    </row>
    <row r="886" spans="1:10" ht="12.75" customHeight="1" x14ac:dyDescent="0.3">
      <c r="A886" s="56" t="s">
        <v>492</v>
      </c>
      <c r="B886" s="56">
        <v>14</v>
      </c>
      <c r="C886" s="56" t="s">
        <v>493</v>
      </c>
      <c r="D886" s="56" t="s">
        <v>4532</v>
      </c>
      <c r="E886" s="56" t="s">
        <v>1342</v>
      </c>
      <c r="F886" s="56" t="s">
        <v>907</v>
      </c>
      <c r="G886" s="56">
        <v>16</v>
      </c>
      <c r="H886" s="56">
        <v>0</v>
      </c>
      <c r="I886" s="56" t="s">
        <v>6841</v>
      </c>
      <c r="J886" s="56" t="s">
        <v>39</v>
      </c>
    </row>
    <row r="887" spans="1:10" ht="12.75" customHeight="1" x14ac:dyDescent="0.3">
      <c r="A887" s="56" t="s">
        <v>492</v>
      </c>
      <c r="B887" s="56">
        <v>15</v>
      </c>
      <c r="C887" s="56" t="s">
        <v>493</v>
      </c>
      <c r="D887" s="56" t="s">
        <v>4533</v>
      </c>
      <c r="E887" s="56" t="s">
        <v>1328</v>
      </c>
      <c r="F887" s="56" t="s">
        <v>907</v>
      </c>
      <c r="G887" s="56">
        <v>59</v>
      </c>
      <c r="H887" s="56">
        <v>0</v>
      </c>
      <c r="I887" s="56" t="s">
        <v>6841</v>
      </c>
      <c r="J887" s="56" t="s">
        <v>39</v>
      </c>
    </row>
    <row r="888" spans="1:10" ht="12.75" customHeight="1" x14ac:dyDescent="0.3">
      <c r="A888" s="56" t="s">
        <v>492</v>
      </c>
      <c r="B888" s="56">
        <v>16</v>
      </c>
      <c r="C888" s="56" t="s">
        <v>493</v>
      </c>
      <c r="D888" s="56" t="s">
        <v>4534</v>
      </c>
      <c r="E888" s="56" t="s">
        <v>1317</v>
      </c>
      <c r="F888" s="56" t="s">
        <v>907</v>
      </c>
      <c r="G888" s="56">
        <v>16</v>
      </c>
      <c r="H888" s="56">
        <v>0</v>
      </c>
      <c r="I888" s="56" t="s">
        <v>6841</v>
      </c>
      <c r="J888" s="56" t="s">
        <v>39</v>
      </c>
    </row>
    <row r="889" spans="1:10" ht="12.75" customHeight="1" x14ac:dyDescent="0.3">
      <c r="A889" s="56" t="s">
        <v>492</v>
      </c>
      <c r="B889" s="56">
        <v>17</v>
      </c>
      <c r="C889" s="56" t="s">
        <v>493</v>
      </c>
      <c r="D889" s="56" t="s">
        <v>4535</v>
      </c>
      <c r="E889" s="56" t="s">
        <v>1350</v>
      </c>
      <c r="F889" s="56" t="s">
        <v>907</v>
      </c>
      <c r="G889" s="56">
        <v>16</v>
      </c>
      <c r="H889" s="56">
        <v>0</v>
      </c>
      <c r="I889" s="56" t="s">
        <v>6841</v>
      </c>
      <c r="J889" s="56" t="s">
        <v>39</v>
      </c>
    </row>
    <row r="890" spans="1:10" ht="12.75" customHeight="1" x14ac:dyDescent="0.3">
      <c r="A890" s="56" t="s">
        <v>492</v>
      </c>
      <c r="B890" s="56">
        <v>18</v>
      </c>
      <c r="C890" s="56" t="s">
        <v>493</v>
      </c>
      <c r="D890" s="56" t="s">
        <v>4536</v>
      </c>
      <c r="E890" s="56" t="s">
        <v>1321</v>
      </c>
      <c r="F890" s="56" t="s">
        <v>907</v>
      </c>
      <c r="G890" s="56">
        <v>50</v>
      </c>
      <c r="H890" s="56">
        <v>0</v>
      </c>
      <c r="I890" s="56" t="s">
        <v>6841</v>
      </c>
      <c r="J890" s="56" t="s">
        <v>39</v>
      </c>
    </row>
    <row r="891" spans="1:10" ht="12.75" customHeight="1" x14ac:dyDescent="0.3">
      <c r="A891" s="56" t="s">
        <v>492</v>
      </c>
      <c r="B891" s="56">
        <v>19</v>
      </c>
      <c r="C891" s="56" t="s">
        <v>493</v>
      </c>
      <c r="D891" s="56" t="s">
        <v>4537</v>
      </c>
      <c r="E891" s="56" t="s">
        <v>1343</v>
      </c>
      <c r="F891" s="56" t="s">
        <v>907</v>
      </c>
      <c r="G891" s="56">
        <v>16</v>
      </c>
      <c r="H891" s="56">
        <v>0</v>
      </c>
      <c r="I891" s="56" t="s">
        <v>6841</v>
      </c>
      <c r="J891" s="56" t="s">
        <v>39</v>
      </c>
    </row>
    <row r="892" spans="1:10" ht="12.75" customHeight="1" x14ac:dyDescent="0.3">
      <c r="A892" s="56" t="s">
        <v>492</v>
      </c>
      <c r="B892" s="56">
        <v>20</v>
      </c>
      <c r="C892" s="56" t="s">
        <v>493</v>
      </c>
      <c r="D892" s="56" t="s">
        <v>4538</v>
      </c>
      <c r="E892" s="56" t="s">
        <v>1306</v>
      </c>
      <c r="F892" s="56" t="s">
        <v>907</v>
      </c>
      <c r="G892" s="56">
        <v>34</v>
      </c>
      <c r="H892" s="56">
        <v>0</v>
      </c>
      <c r="I892" s="56" t="s">
        <v>6841</v>
      </c>
      <c r="J892" s="56" t="s">
        <v>39</v>
      </c>
    </row>
    <row r="893" spans="1:10" ht="12.75" customHeight="1" x14ac:dyDescent="0.3">
      <c r="A893" s="56" t="s">
        <v>492</v>
      </c>
      <c r="B893" s="56">
        <v>21</v>
      </c>
      <c r="C893" s="56" t="s">
        <v>493</v>
      </c>
      <c r="D893" s="56" t="s">
        <v>4539</v>
      </c>
      <c r="E893" s="56" t="s">
        <v>1331</v>
      </c>
      <c r="F893" s="56" t="s">
        <v>907</v>
      </c>
      <c r="G893" s="56">
        <v>34</v>
      </c>
      <c r="H893" s="56">
        <v>0</v>
      </c>
      <c r="I893" s="56" t="s">
        <v>6841</v>
      </c>
      <c r="J893" s="56" t="s">
        <v>39</v>
      </c>
    </row>
    <row r="894" spans="1:10" ht="12.75" customHeight="1" x14ac:dyDescent="0.3">
      <c r="A894" s="56" t="s">
        <v>492</v>
      </c>
      <c r="B894" s="56">
        <v>22</v>
      </c>
      <c r="C894" s="56" t="s">
        <v>493</v>
      </c>
      <c r="D894" s="56" t="s">
        <v>4540</v>
      </c>
      <c r="E894" s="56" t="s">
        <v>1356</v>
      </c>
      <c r="F894" s="56" t="s">
        <v>907</v>
      </c>
      <c r="G894" s="56">
        <v>24</v>
      </c>
      <c r="H894" s="56">
        <v>0</v>
      </c>
      <c r="I894" s="56" t="s">
        <v>6841</v>
      </c>
      <c r="J894" s="56" t="s">
        <v>39</v>
      </c>
    </row>
    <row r="895" spans="1:10" ht="12.75" customHeight="1" x14ac:dyDescent="0.3">
      <c r="A895" s="56" t="s">
        <v>492</v>
      </c>
      <c r="B895" s="56">
        <v>23</v>
      </c>
      <c r="C895" s="56" t="s">
        <v>493</v>
      </c>
      <c r="D895" s="56" t="s">
        <v>4541</v>
      </c>
      <c r="E895" s="56" t="s">
        <v>1312</v>
      </c>
      <c r="F895" s="56" t="s">
        <v>907</v>
      </c>
      <c r="G895" s="56">
        <v>16</v>
      </c>
      <c r="H895" s="56">
        <v>0</v>
      </c>
      <c r="I895" s="56" t="s">
        <v>6841</v>
      </c>
      <c r="J895" s="56" t="s">
        <v>39</v>
      </c>
    </row>
    <row r="896" spans="1:10" ht="12.75" customHeight="1" x14ac:dyDescent="0.3">
      <c r="A896" s="56" t="s">
        <v>492</v>
      </c>
      <c r="B896" s="56">
        <v>24</v>
      </c>
      <c r="C896" s="56" t="s">
        <v>493</v>
      </c>
      <c r="D896" s="56" t="s">
        <v>4542</v>
      </c>
      <c r="E896" s="56" t="s">
        <v>1311</v>
      </c>
      <c r="F896" s="56" t="s">
        <v>907</v>
      </c>
      <c r="G896" s="56">
        <v>34</v>
      </c>
      <c r="H896" s="56">
        <v>0</v>
      </c>
      <c r="I896" s="56" t="s">
        <v>6841</v>
      </c>
      <c r="J896" s="56" t="s">
        <v>39</v>
      </c>
    </row>
    <row r="897" spans="1:10" ht="12.75" customHeight="1" x14ac:dyDescent="0.3">
      <c r="A897" s="56" t="s">
        <v>492</v>
      </c>
      <c r="B897" s="56">
        <v>25</v>
      </c>
      <c r="C897" s="56" t="s">
        <v>493</v>
      </c>
      <c r="D897" s="56" t="s">
        <v>4543</v>
      </c>
      <c r="E897" s="56" t="s">
        <v>1310</v>
      </c>
      <c r="F897" s="56" t="s">
        <v>907</v>
      </c>
      <c r="G897" s="56">
        <v>34</v>
      </c>
      <c r="H897" s="56">
        <v>0</v>
      </c>
      <c r="I897" s="56" t="s">
        <v>6841</v>
      </c>
      <c r="J897" s="56" t="s">
        <v>39</v>
      </c>
    </row>
    <row r="898" spans="1:10" ht="12.75" customHeight="1" x14ac:dyDescent="0.3">
      <c r="A898" s="56" t="s">
        <v>492</v>
      </c>
      <c r="B898" s="56">
        <v>26</v>
      </c>
      <c r="C898" s="56" t="s">
        <v>493</v>
      </c>
      <c r="D898" s="56" t="s">
        <v>4544</v>
      </c>
      <c r="E898" s="56" t="s">
        <v>1366</v>
      </c>
      <c r="F898" s="56" t="s">
        <v>907</v>
      </c>
      <c r="G898" s="56">
        <v>34</v>
      </c>
      <c r="H898" s="56">
        <v>0</v>
      </c>
      <c r="I898" s="56" t="s">
        <v>6841</v>
      </c>
      <c r="J898" s="56" t="s">
        <v>39</v>
      </c>
    </row>
    <row r="899" spans="1:10" ht="12.75" customHeight="1" x14ac:dyDescent="0.3">
      <c r="A899" s="56" t="s">
        <v>492</v>
      </c>
      <c r="B899" s="56">
        <v>27</v>
      </c>
      <c r="C899" s="56" t="s">
        <v>493</v>
      </c>
      <c r="D899" s="56" t="s">
        <v>4545</v>
      </c>
      <c r="E899" s="56" t="s">
        <v>1359</v>
      </c>
      <c r="F899" s="56" t="s">
        <v>907</v>
      </c>
      <c r="G899" s="56">
        <v>16</v>
      </c>
      <c r="H899" s="56">
        <v>0</v>
      </c>
      <c r="I899" s="56" t="s">
        <v>6841</v>
      </c>
      <c r="J899" s="56" t="s">
        <v>39</v>
      </c>
    </row>
    <row r="900" spans="1:10" ht="12.75" customHeight="1" x14ac:dyDescent="0.3">
      <c r="A900" s="56" t="s">
        <v>492</v>
      </c>
      <c r="B900" s="56">
        <v>28</v>
      </c>
      <c r="C900" s="56" t="s">
        <v>493</v>
      </c>
      <c r="D900" s="56" t="s">
        <v>4546</v>
      </c>
      <c r="E900" s="56" t="s">
        <v>1338</v>
      </c>
      <c r="F900" s="56" t="s">
        <v>907</v>
      </c>
      <c r="G900" s="56">
        <v>34</v>
      </c>
      <c r="H900" s="56">
        <v>0</v>
      </c>
      <c r="I900" s="56" t="s">
        <v>6841</v>
      </c>
      <c r="J900" s="56" t="s">
        <v>39</v>
      </c>
    </row>
    <row r="901" spans="1:10" ht="12.75" customHeight="1" x14ac:dyDescent="0.3">
      <c r="A901" s="56" t="s">
        <v>492</v>
      </c>
      <c r="B901" s="56">
        <v>29</v>
      </c>
      <c r="C901" s="56" t="s">
        <v>493</v>
      </c>
      <c r="D901" s="56" t="s">
        <v>4547</v>
      </c>
      <c r="E901" s="56" t="s">
        <v>1364</v>
      </c>
      <c r="F901" s="56" t="s">
        <v>907</v>
      </c>
      <c r="G901" s="56">
        <v>42</v>
      </c>
      <c r="H901" s="56">
        <v>0</v>
      </c>
      <c r="I901" s="56" t="s">
        <v>6841</v>
      </c>
      <c r="J901" s="56" t="s">
        <v>39</v>
      </c>
    </row>
    <row r="902" spans="1:10" ht="12.75" customHeight="1" x14ac:dyDescent="0.3">
      <c r="A902" s="56" t="s">
        <v>492</v>
      </c>
      <c r="B902" s="56">
        <v>30</v>
      </c>
      <c r="C902" s="56" t="s">
        <v>493</v>
      </c>
      <c r="D902" s="56" t="s">
        <v>4548</v>
      </c>
      <c r="E902" s="56" t="s">
        <v>1346</v>
      </c>
      <c r="F902" s="56" t="s">
        <v>907</v>
      </c>
      <c r="G902" s="56">
        <v>42</v>
      </c>
      <c r="H902" s="56">
        <v>0</v>
      </c>
      <c r="I902" s="56" t="s">
        <v>6841</v>
      </c>
      <c r="J902" s="56" t="s">
        <v>39</v>
      </c>
    </row>
    <row r="903" spans="1:10" ht="12.75" customHeight="1" x14ac:dyDescent="0.3">
      <c r="A903" s="56" t="s">
        <v>492</v>
      </c>
      <c r="B903" s="56">
        <v>31</v>
      </c>
      <c r="C903" s="56" t="s">
        <v>493</v>
      </c>
      <c r="D903" s="56" t="s">
        <v>4549</v>
      </c>
      <c r="E903" s="56" t="s">
        <v>1313</v>
      </c>
      <c r="F903" s="56" t="s">
        <v>907</v>
      </c>
      <c r="G903" s="56">
        <v>48</v>
      </c>
      <c r="H903" s="56">
        <v>0</v>
      </c>
      <c r="I903" s="56" t="s">
        <v>6841</v>
      </c>
      <c r="J903" s="56" t="s">
        <v>39</v>
      </c>
    </row>
    <row r="904" spans="1:10" ht="12.75" customHeight="1" x14ac:dyDescent="0.3">
      <c r="A904" s="56" t="s">
        <v>492</v>
      </c>
      <c r="B904" s="56">
        <v>32</v>
      </c>
      <c r="C904" s="56" t="s">
        <v>493</v>
      </c>
      <c r="D904" s="56" t="s">
        <v>4550</v>
      </c>
      <c r="E904" s="56" t="s">
        <v>1330</v>
      </c>
      <c r="F904" s="56" t="s">
        <v>907</v>
      </c>
      <c r="G904" s="56">
        <v>42</v>
      </c>
      <c r="H904" s="56">
        <v>0</v>
      </c>
      <c r="I904" s="56" t="s">
        <v>6841</v>
      </c>
      <c r="J904" s="56" t="s">
        <v>39</v>
      </c>
    </row>
    <row r="905" spans="1:10" ht="12.75" customHeight="1" x14ac:dyDescent="0.3">
      <c r="A905" s="56" t="s">
        <v>492</v>
      </c>
      <c r="B905" s="56">
        <v>33</v>
      </c>
      <c r="C905" s="56" t="s">
        <v>493</v>
      </c>
      <c r="D905" s="56" t="s">
        <v>4551</v>
      </c>
      <c r="E905" s="56" t="s">
        <v>1316</v>
      </c>
      <c r="F905" s="56" t="s">
        <v>907</v>
      </c>
      <c r="G905" s="56">
        <v>16</v>
      </c>
      <c r="H905" s="56">
        <v>0</v>
      </c>
      <c r="I905" s="56" t="s">
        <v>6841</v>
      </c>
      <c r="J905" s="56" t="s">
        <v>39</v>
      </c>
    </row>
    <row r="906" spans="1:10" ht="12.75" customHeight="1" x14ac:dyDescent="0.3">
      <c r="A906" s="56" t="s">
        <v>492</v>
      </c>
      <c r="B906" s="56">
        <v>34</v>
      </c>
      <c r="C906" s="56" t="s">
        <v>493</v>
      </c>
      <c r="D906" s="56" t="s">
        <v>4552</v>
      </c>
      <c r="E906" s="56" t="s">
        <v>1361</v>
      </c>
      <c r="F906" s="56" t="s">
        <v>907</v>
      </c>
      <c r="G906" s="56">
        <v>34</v>
      </c>
      <c r="H906" s="56">
        <v>0</v>
      </c>
      <c r="I906" s="56" t="s">
        <v>6841</v>
      </c>
      <c r="J906" s="56" t="s">
        <v>39</v>
      </c>
    </row>
    <row r="907" spans="1:10" ht="12.75" customHeight="1" x14ac:dyDescent="0.3">
      <c r="A907" s="56" t="s">
        <v>492</v>
      </c>
      <c r="B907" s="56">
        <v>35</v>
      </c>
      <c r="C907" s="56" t="s">
        <v>493</v>
      </c>
      <c r="D907" s="56" t="s">
        <v>4553</v>
      </c>
      <c r="E907" s="56" t="s">
        <v>1335</v>
      </c>
      <c r="F907" s="56" t="s">
        <v>907</v>
      </c>
      <c r="G907" s="56">
        <v>16</v>
      </c>
      <c r="H907" s="56">
        <v>0</v>
      </c>
      <c r="I907" s="56" t="s">
        <v>6841</v>
      </c>
      <c r="J907" s="56" t="s">
        <v>39</v>
      </c>
    </row>
    <row r="908" spans="1:10" ht="12.75" customHeight="1" x14ac:dyDescent="0.3">
      <c r="A908" s="56" t="s">
        <v>492</v>
      </c>
      <c r="B908" s="56">
        <v>36</v>
      </c>
      <c r="C908" s="56" t="s">
        <v>493</v>
      </c>
      <c r="D908" s="56" t="s">
        <v>4554</v>
      </c>
      <c r="E908" s="56" t="s">
        <v>1362</v>
      </c>
      <c r="F908" s="56" t="s">
        <v>907</v>
      </c>
      <c r="G908" s="56">
        <v>16</v>
      </c>
      <c r="H908" s="56">
        <v>0</v>
      </c>
      <c r="I908" s="56" t="s">
        <v>6841</v>
      </c>
      <c r="J908" s="56" t="s">
        <v>39</v>
      </c>
    </row>
    <row r="909" spans="1:10" ht="12.75" customHeight="1" x14ac:dyDescent="0.3">
      <c r="A909" s="56" t="s">
        <v>492</v>
      </c>
      <c r="B909" s="56">
        <v>37</v>
      </c>
      <c r="C909" s="56" t="s">
        <v>493</v>
      </c>
      <c r="D909" s="56" t="s">
        <v>4555</v>
      </c>
      <c r="E909" s="56" t="s">
        <v>1319</v>
      </c>
      <c r="F909" s="56" t="s">
        <v>907</v>
      </c>
      <c r="G909" s="56">
        <v>16</v>
      </c>
      <c r="H909" s="56">
        <v>0</v>
      </c>
      <c r="I909" s="56" t="s">
        <v>6841</v>
      </c>
      <c r="J909" s="56" t="s">
        <v>39</v>
      </c>
    </row>
    <row r="910" spans="1:10" ht="12.75" customHeight="1" x14ac:dyDescent="0.3">
      <c r="A910" s="56" t="s">
        <v>492</v>
      </c>
      <c r="B910" s="56">
        <v>38</v>
      </c>
      <c r="C910" s="56" t="s">
        <v>493</v>
      </c>
      <c r="D910" s="56" t="s">
        <v>4556</v>
      </c>
      <c r="E910" s="56" t="s">
        <v>4557</v>
      </c>
      <c r="F910" s="56" t="s">
        <v>907</v>
      </c>
      <c r="G910" s="56">
        <v>18</v>
      </c>
      <c r="H910" s="56">
        <v>0</v>
      </c>
      <c r="I910" s="56" t="s">
        <v>810</v>
      </c>
      <c r="J910" s="56" t="s">
        <v>39</v>
      </c>
    </row>
    <row r="911" spans="1:10" ht="12.75" customHeight="1" x14ac:dyDescent="0.3">
      <c r="A911" s="56" t="s">
        <v>492</v>
      </c>
      <c r="B911" s="56">
        <v>39</v>
      </c>
      <c r="C911" s="56" t="s">
        <v>493</v>
      </c>
      <c r="D911" s="56" t="s">
        <v>4558</v>
      </c>
      <c r="E911" s="56" t="s">
        <v>1341</v>
      </c>
      <c r="F911" s="56" t="s">
        <v>907</v>
      </c>
      <c r="G911" s="56">
        <v>14</v>
      </c>
      <c r="H911" s="56">
        <v>0</v>
      </c>
      <c r="I911" s="56" t="s">
        <v>6841</v>
      </c>
      <c r="J911" s="56" t="s">
        <v>39</v>
      </c>
    </row>
    <row r="912" spans="1:10" ht="12.75" customHeight="1" x14ac:dyDescent="0.3">
      <c r="A912" s="56" t="s">
        <v>492</v>
      </c>
      <c r="B912" s="56">
        <v>40</v>
      </c>
      <c r="C912" s="56" t="s">
        <v>493</v>
      </c>
      <c r="D912" s="56" t="s">
        <v>4559</v>
      </c>
      <c r="E912" s="56" t="s">
        <v>1357</v>
      </c>
      <c r="F912" s="56" t="s">
        <v>907</v>
      </c>
      <c r="G912" s="56">
        <v>41</v>
      </c>
      <c r="H912" s="56">
        <v>0</v>
      </c>
      <c r="I912" s="56" t="s">
        <v>6841</v>
      </c>
      <c r="J912" s="56" t="s">
        <v>39</v>
      </c>
    </row>
    <row r="913" spans="1:10" ht="12.75" customHeight="1" x14ac:dyDescent="0.3">
      <c r="A913" s="56" t="s">
        <v>492</v>
      </c>
      <c r="B913" s="56">
        <v>41</v>
      </c>
      <c r="C913" s="56" t="s">
        <v>493</v>
      </c>
      <c r="D913" s="56" t="s">
        <v>4560</v>
      </c>
      <c r="E913" s="56" t="s">
        <v>1349</v>
      </c>
      <c r="F913" s="56" t="s">
        <v>907</v>
      </c>
      <c r="G913" s="56">
        <v>48</v>
      </c>
      <c r="H913" s="56">
        <v>0</v>
      </c>
      <c r="I913" s="56" t="s">
        <v>6841</v>
      </c>
      <c r="J913" s="56" t="s">
        <v>39</v>
      </c>
    </row>
    <row r="914" spans="1:10" ht="12.75" customHeight="1" x14ac:dyDescent="0.3">
      <c r="A914" s="56" t="s">
        <v>492</v>
      </c>
      <c r="B914" s="56">
        <v>42</v>
      </c>
      <c r="C914" s="56" t="s">
        <v>493</v>
      </c>
      <c r="D914" s="56" t="s">
        <v>4561</v>
      </c>
      <c r="E914" s="56" t="s">
        <v>1327</v>
      </c>
      <c r="F914" s="56" t="s">
        <v>907</v>
      </c>
      <c r="G914" s="56">
        <v>48</v>
      </c>
      <c r="H914" s="56">
        <v>0</v>
      </c>
      <c r="I914" s="56" t="s">
        <v>6841</v>
      </c>
      <c r="J914" s="56" t="s">
        <v>39</v>
      </c>
    </row>
    <row r="915" spans="1:10" ht="12.75" customHeight="1" x14ac:dyDescent="0.3">
      <c r="A915" s="56" t="s">
        <v>492</v>
      </c>
      <c r="B915" s="56">
        <v>43</v>
      </c>
      <c r="C915" s="56" t="s">
        <v>493</v>
      </c>
      <c r="D915" s="56" t="s">
        <v>4562</v>
      </c>
      <c r="E915" s="56" t="s">
        <v>1329</v>
      </c>
      <c r="F915" s="56" t="s">
        <v>907</v>
      </c>
      <c r="G915" s="56">
        <v>31.5</v>
      </c>
      <c r="H915" s="56">
        <v>0</v>
      </c>
      <c r="I915" s="56" t="s">
        <v>6841</v>
      </c>
      <c r="J915" s="56" t="s">
        <v>39</v>
      </c>
    </row>
    <row r="916" spans="1:10" ht="12.75" customHeight="1" x14ac:dyDescent="0.3">
      <c r="A916" s="56" t="s">
        <v>492</v>
      </c>
      <c r="B916" s="56">
        <v>44</v>
      </c>
      <c r="C916" s="56" t="s">
        <v>493</v>
      </c>
      <c r="D916" s="56" t="s">
        <v>4563</v>
      </c>
      <c r="E916" s="56" t="s">
        <v>1314</v>
      </c>
      <c r="F916" s="56" t="s">
        <v>907</v>
      </c>
      <c r="G916" s="56">
        <v>16</v>
      </c>
      <c r="H916" s="56">
        <v>0</v>
      </c>
      <c r="I916" s="56" t="s">
        <v>6841</v>
      </c>
      <c r="J916" s="56" t="s">
        <v>39</v>
      </c>
    </row>
    <row r="917" spans="1:10" ht="12.75" customHeight="1" x14ac:dyDescent="0.3">
      <c r="A917" s="56" t="s">
        <v>492</v>
      </c>
      <c r="B917" s="56">
        <v>45</v>
      </c>
      <c r="C917" s="56" t="s">
        <v>493</v>
      </c>
      <c r="D917" s="56" t="s">
        <v>4564</v>
      </c>
      <c r="E917" s="56" t="s">
        <v>1301</v>
      </c>
      <c r="F917" s="56" t="s">
        <v>907</v>
      </c>
      <c r="G917" s="56">
        <v>24</v>
      </c>
      <c r="H917" s="56">
        <v>0</v>
      </c>
      <c r="I917" s="56" t="s">
        <v>6841</v>
      </c>
      <c r="J917" s="56" t="s">
        <v>39</v>
      </c>
    </row>
    <row r="918" spans="1:10" ht="12.75" customHeight="1" x14ac:dyDescent="0.3">
      <c r="A918" s="56" t="s">
        <v>492</v>
      </c>
      <c r="B918" s="56">
        <v>46</v>
      </c>
      <c r="C918" s="56" t="s">
        <v>493</v>
      </c>
      <c r="D918" s="56" t="s">
        <v>4565</v>
      </c>
      <c r="E918" s="56" t="s">
        <v>1307</v>
      </c>
      <c r="F918" s="56" t="s">
        <v>907</v>
      </c>
      <c r="G918" s="56">
        <v>28</v>
      </c>
      <c r="H918" s="56">
        <v>0</v>
      </c>
      <c r="I918" s="56" t="s">
        <v>6841</v>
      </c>
      <c r="J918" s="56" t="s">
        <v>39</v>
      </c>
    </row>
    <row r="919" spans="1:10" ht="12.75" customHeight="1" x14ac:dyDescent="0.3">
      <c r="A919" s="56" t="s">
        <v>492</v>
      </c>
      <c r="B919" s="56">
        <v>47</v>
      </c>
      <c r="C919" s="56" t="s">
        <v>493</v>
      </c>
      <c r="D919" s="56" t="s">
        <v>4566</v>
      </c>
      <c r="E919" s="56" t="s">
        <v>1308</v>
      </c>
      <c r="F919" s="56" t="s">
        <v>907</v>
      </c>
      <c r="G919" s="56">
        <v>24</v>
      </c>
      <c r="H919" s="56">
        <v>0</v>
      </c>
      <c r="I919" s="56" t="s">
        <v>6841</v>
      </c>
      <c r="J919" s="56" t="s">
        <v>39</v>
      </c>
    </row>
    <row r="920" spans="1:10" ht="12.75" customHeight="1" x14ac:dyDescent="0.3">
      <c r="A920" s="56" t="s">
        <v>492</v>
      </c>
      <c r="B920" s="56">
        <v>48</v>
      </c>
      <c r="C920" s="56" t="s">
        <v>493</v>
      </c>
      <c r="D920" s="56" t="s">
        <v>4567</v>
      </c>
      <c r="E920" s="56" t="s">
        <v>1354</v>
      </c>
      <c r="F920" s="56" t="s">
        <v>907</v>
      </c>
      <c r="G920" s="56">
        <v>34</v>
      </c>
      <c r="H920" s="56">
        <v>0</v>
      </c>
      <c r="I920" s="56" t="s">
        <v>6841</v>
      </c>
      <c r="J920" s="56" t="s">
        <v>39</v>
      </c>
    </row>
    <row r="921" spans="1:10" ht="12.75" customHeight="1" x14ac:dyDescent="0.3">
      <c r="A921" s="56" t="s">
        <v>492</v>
      </c>
      <c r="B921" s="56">
        <v>49</v>
      </c>
      <c r="C921" s="56" t="s">
        <v>493</v>
      </c>
      <c r="D921" s="56" t="s">
        <v>4568</v>
      </c>
      <c r="E921" s="56" t="s">
        <v>1336</v>
      </c>
      <c r="F921" s="56" t="s">
        <v>907</v>
      </c>
      <c r="G921" s="56">
        <v>34</v>
      </c>
      <c r="H921" s="56">
        <v>0</v>
      </c>
      <c r="I921" s="56" t="s">
        <v>6841</v>
      </c>
      <c r="J921" s="56" t="s">
        <v>39</v>
      </c>
    </row>
    <row r="922" spans="1:10" ht="12.75" customHeight="1" x14ac:dyDescent="0.3">
      <c r="A922" s="56" t="s">
        <v>492</v>
      </c>
      <c r="B922" s="56">
        <v>50</v>
      </c>
      <c r="C922" s="56" t="s">
        <v>493</v>
      </c>
      <c r="D922" s="56" t="s">
        <v>4569</v>
      </c>
      <c r="E922" s="56" t="s">
        <v>1363</v>
      </c>
      <c r="F922" s="56" t="s">
        <v>907</v>
      </c>
      <c r="G922" s="56">
        <v>48</v>
      </c>
      <c r="H922" s="56">
        <v>0</v>
      </c>
      <c r="I922" s="56" t="s">
        <v>6841</v>
      </c>
      <c r="J922" s="56" t="s">
        <v>39</v>
      </c>
    </row>
    <row r="923" spans="1:10" ht="12.75" customHeight="1" x14ac:dyDescent="0.3">
      <c r="A923" s="56" t="s">
        <v>492</v>
      </c>
      <c r="B923" s="56">
        <v>51</v>
      </c>
      <c r="C923" s="56" t="s">
        <v>493</v>
      </c>
      <c r="D923" s="56" t="s">
        <v>4570</v>
      </c>
      <c r="E923" s="56" t="s">
        <v>1360</v>
      </c>
      <c r="F923" s="56" t="s">
        <v>907</v>
      </c>
      <c r="G923" s="56">
        <v>34</v>
      </c>
      <c r="H923" s="56">
        <v>0</v>
      </c>
      <c r="I923" s="56" t="s">
        <v>6841</v>
      </c>
      <c r="J923" s="56" t="s">
        <v>39</v>
      </c>
    </row>
    <row r="924" spans="1:10" ht="12.75" customHeight="1" x14ac:dyDescent="0.3">
      <c r="A924" s="56" t="s">
        <v>492</v>
      </c>
      <c r="B924" s="56">
        <v>52</v>
      </c>
      <c r="C924" s="56" t="s">
        <v>493</v>
      </c>
      <c r="D924" s="56" t="s">
        <v>4571</v>
      </c>
      <c r="E924" s="56" t="s">
        <v>1297</v>
      </c>
      <c r="F924" s="56" t="s">
        <v>907</v>
      </c>
      <c r="G924" s="56">
        <v>48</v>
      </c>
      <c r="H924" s="56">
        <v>0</v>
      </c>
      <c r="I924" s="56" t="s">
        <v>6841</v>
      </c>
      <c r="J924" s="56" t="s">
        <v>39</v>
      </c>
    </row>
    <row r="925" spans="1:10" ht="12.75" customHeight="1" x14ac:dyDescent="0.3">
      <c r="A925" s="56" t="s">
        <v>492</v>
      </c>
      <c r="B925" s="56">
        <v>53</v>
      </c>
      <c r="C925" s="56" t="s">
        <v>493</v>
      </c>
      <c r="D925" s="56" t="s">
        <v>4572</v>
      </c>
      <c r="E925" s="56" t="s">
        <v>1305</v>
      </c>
      <c r="F925" s="56" t="s">
        <v>907</v>
      </c>
      <c r="G925" s="56">
        <v>42.5</v>
      </c>
      <c r="H925" s="56">
        <v>0</v>
      </c>
      <c r="I925" s="56" t="s">
        <v>6841</v>
      </c>
      <c r="J925" s="56" t="s">
        <v>39</v>
      </c>
    </row>
    <row r="926" spans="1:10" ht="12.75" customHeight="1" x14ac:dyDescent="0.3">
      <c r="A926" s="56" t="s">
        <v>492</v>
      </c>
      <c r="B926" s="56">
        <v>54</v>
      </c>
      <c r="C926" s="56" t="s">
        <v>493</v>
      </c>
      <c r="D926" s="56" t="s">
        <v>4573</v>
      </c>
      <c r="E926" s="56" t="s">
        <v>1347</v>
      </c>
      <c r="F926" s="56" t="s">
        <v>907</v>
      </c>
      <c r="G926" s="56">
        <v>16</v>
      </c>
      <c r="H926" s="56">
        <v>0</v>
      </c>
      <c r="I926" s="56" t="s">
        <v>6841</v>
      </c>
      <c r="J926" s="56" t="s">
        <v>39</v>
      </c>
    </row>
    <row r="927" spans="1:10" ht="12.75" customHeight="1" x14ac:dyDescent="0.3">
      <c r="A927" s="56" t="s">
        <v>492</v>
      </c>
      <c r="B927" s="56">
        <v>55</v>
      </c>
      <c r="C927" s="56" t="s">
        <v>493</v>
      </c>
      <c r="D927" s="56" t="s">
        <v>4574</v>
      </c>
      <c r="E927" s="56" t="s">
        <v>1326</v>
      </c>
      <c r="F927" s="56" t="s">
        <v>907</v>
      </c>
      <c r="G927" s="56">
        <v>12</v>
      </c>
      <c r="H927" s="56">
        <v>0</v>
      </c>
      <c r="I927" s="56" t="s">
        <v>6841</v>
      </c>
      <c r="J927" s="56" t="s">
        <v>39</v>
      </c>
    </row>
    <row r="928" spans="1:10" ht="12.75" customHeight="1" x14ac:dyDescent="0.3">
      <c r="A928" s="56" t="s">
        <v>492</v>
      </c>
      <c r="B928" s="56">
        <v>56</v>
      </c>
      <c r="C928" s="56" t="s">
        <v>493</v>
      </c>
      <c r="D928" s="56" t="s">
        <v>4575</v>
      </c>
      <c r="E928" s="56" t="s">
        <v>1365</v>
      </c>
      <c r="F928" s="56" t="s">
        <v>907</v>
      </c>
      <c r="G928" s="56">
        <v>34</v>
      </c>
      <c r="H928" s="56">
        <v>0</v>
      </c>
      <c r="I928" s="56" t="s">
        <v>6841</v>
      </c>
      <c r="J928" s="56" t="s">
        <v>39</v>
      </c>
    </row>
    <row r="929" spans="1:10" ht="12.75" customHeight="1" x14ac:dyDescent="0.3">
      <c r="A929" s="56" t="s">
        <v>492</v>
      </c>
      <c r="B929" s="56">
        <v>57</v>
      </c>
      <c r="C929" s="56" t="s">
        <v>493</v>
      </c>
      <c r="D929" s="56" t="s">
        <v>4576</v>
      </c>
      <c r="E929" s="56" t="s">
        <v>1318</v>
      </c>
      <c r="F929" s="56" t="s">
        <v>907</v>
      </c>
      <c r="G929" s="56">
        <v>40</v>
      </c>
      <c r="H929" s="56">
        <v>0</v>
      </c>
      <c r="I929" s="56" t="s">
        <v>6841</v>
      </c>
      <c r="J929" s="56" t="s">
        <v>39</v>
      </c>
    </row>
    <row r="930" spans="1:10" ht="12.75" customHeight="1" x14ac:dyDescent="0.3">
      <c r="A930" s="56" t="s">
        <v>492</v>
      </c>
      <c r="B930" s="56">
        <v>58</v>
      </c>
      <c r="C930" s="56" t="s">
        <v>493</v>
      </c>
      <c r="D930" s="56" t="s">
        <v>4577</v>
      </c>
      <c r="E930" s="56" t="s">
        <v>1298</v>
      </c>
      <c r="F930" s="56" t="s">
        <v>907</v>
      </c>
      <c r="G930" s="56">
        <v>16</v>
      </c>
      <c r="H930" s="56">
        <v>0</v>
      </c>
      <c r="I930" s="56" t="s">
        <v>6841</v>
      </c>
      <c r="J930" s="56" t="s">
        <v>39</v>
      </c>
    </row>
    <row r="931" spans="1:10" ht="12.75" customHeight="1" x14ac:dyDescent="0.3">
      <c r="A931" s="56" t="s">
        <v>492</v>
      </c>
      <c r="B931" s="56">
        <v>59</v>
      </c>
      <c r="C931" s="56" t="s">
        <v>493</v>
      </c>
      <c r="D931" s="56" t="s">
        <v>4578</v>
      </c>
      <c r="E931" s="56" t="s">
        <v>1368</v>
      </c>
      <c r="F931" s="56" t="s">
        <v>907</v>
      </c>
      <c r="G931" s="56">
        <v>30</v>
      </c>
      <c r="H931" s="56">
        <v>0</v>
      </c>
      <c r="I931" s="56" t="s">
        <v>810</v>
      </c>
      <c r="J931" s="56" t="s">
        <v>39</v>
      </c>
    </row>
    <row r="932" spans="1:10" ht="12.75" customHeight="1" x14ac:dyDescent="0.3">
      <c r="A932" s="56" t="s">
        <v>492</v>
      </c>
      <c r="B932" s="56">
        <v>60</v>
      </c>
      <c r="C932" s="56" t="s">
        <v>493</v>
      </c>
      <c r="D932" s="56" t="s">
        <v>4579</v>
      </c>
      <c r="E932" s="56" t="s">
        <v>1315</v>
      </c>
      <c r="F932" s="56" t="s">
        <v>907</v>
      </c>
      <c r="G932" s="56">
        <v>15</v>
      </c>
      <c r="H932" s="56">
        <v>0</v>
      </c>
      <c r="I932" s="56" t="s">
        <v>6841</v>
      </c>
      <c r="J932" s="56" t="s">
        <v>39</v>
      </c>
    </row>
    <row r="933" spans="1:10" ht="12.75" customHeight="1" x14ac:dyDescent="0.3">
      <c r="A933" s="56" t="s">
        <v>492</v>
      </c>
      <c r="B933" s="56">
        <v>61</v>
      </c>
      <c r="C933" s="56" t="s">
        <v>493</v>
      </c>
      <c r="D933" s="56" t="s">
        <v>4580</v>
      </c>
      <c r="E933" s="56" t="s">
        <v>1337</v>
      </c>
      <c r="F933" s="56" t="s">
        <v>907</v>
      </c>
      <c r="G933" s="56">
        <v>16</v>
      </c>
      <c r="H933" s="56">
        <v>0</v>
      </c>
      <c r="I933" s="56" t="s">
        <v>6841</v>
      </c>
      <c r="J933" s="56" t="s">
        <v>39</v>
      </c>
    </row>
    <row r="934" spans="1:10" ht="12.75" customHeight="1" x14ac:dyDescent="0.3">
      <c r="A934" s="56" t="s">
        <v>492</v>
      </c>
      <c r="B934" s="56">
        <v>62</v>
      </c>
      <c r="C934" s="56" t="s">
        <v>493</v>
      </c>
      <c r="D934" s="56" t="s">
        <v>4581</v>
      </c>
      <c r="E934" s="56" t="s">
        <v>409</v>
      </c>
      <c r="F934" s="56" t="s">
        <v>907</v>
      </c>
      <c r="G934" s="56">
        <v>14</v>
      </c>
      <c r="H934" s="56">
        <v>0</v>
      </c>
      <c r="I934" s="56" t="s">
        <v>6841</v>
      </c>
      <c r="J934" s="56" t="s">
        <v>39</v>
      </c>
    </row>
    <row r="935" spans="1:10" ht="12.75" customHeight="1" x14ac:dyDescent="0.3">
      <c r="A935" s="56" t="s">
        <v>492</v>
      </c>
      <c r="B935" s="56">
        <v>63</v>
      </c>
      <c r="C935" s="56" t="s">
        <v>493</v>
      </c>
      <c r="D935" s="56" t="s">
        <v>4582</v>
      </c>
      <c r="E935" s="56" t="s">
        <v>1322</v>
      </c>
      <c r="F935" s="56" t="s">
        <v>907</v>
      </c>
      <c r="G935" s="56">
        <v>23</v>
      </c>
      <c r="H935" s="56">
        <v>0</v>
      </c>
      <c r="I935" s="56" t="s">
        <v>6841</v>
      </c>
      <c r="J935" s="56" t="s">
        <v>39</v>
      </c>
    </row>
    <row r="936" spans="1:10" ht="12.75" customHeight="1" x14ac:dyDescent="0.3">
      <c r="A936" s="56" t="s">
        <v>492</v>
      </c>
      <c r="B936" s="56">
        <v>64</v>
      </c>
      <c r="C936" s="56" t="s">
        <v>493</v>
      </c>
      <c r="D936" s="56" t="s">
        <v>4583</v>
      </c>
      <c r="E936" s="56" t="s">
        <v>1339</v>
      </c>
      <c r="F936" s="56" t="s">
        <v>907</v>
      </c>
      <c r="G936" s="56">
        <v>21</v>
      </c>
      <c r="H936" s="56">
        <v>0</v>
      </c>
      <c r="I936" s="56" t="s">
        <v>6841</v>
      </c>
      <c r="J936" s="56" t="s">
        <v>39</v>
      </c>
    </row>
    <row r="937" spans="1:10" ht="12.75" customHeight="1" x14ac:dyDescent="0.3">
      <c r="A937" s="56" t="s">
        <v>492</v>
      </c>
      <c r="B937" s="56">
        <v>65</v>
      </c>
      <c r="C937" s="56" t="s">
        <v>493</v>
      </c>
      <c r="D937" s="56" t="s">
        <v>4584</v>
      </c>
      <c r="E937" s="56" t="s">
        <v>1309</v>
      </c>
      <c r="F937" s="56" t="s">
        <v>907</v>
      </c>
      <c r="G937" s="56">
        <v>24</v>
      </c>
      <c r="H937" s="56">
        <v>0</v>
      </c>
      <c r="I937" s="56" t="s">
        <v>6841</v>
      </c>
      <c r="J937" s="56" t="s">
        <v>39</v>
      </c>
    </row>
    <row r="938" spans="1:10" ht="12.75" customHeight="1" x14ac:dyDescent="0.3">
      <c r="A938" s="56" t="s">
        <v>492</v>
      </c>
      <c r="B938" s="56">
        <v>66</v>
      </c>
      <c r="C938" s="56" t="s">
        <v>493</v>
      </c>
      <c r="D938" s="56" t="s">
        <v>4585</v>
      </c>
      <c r="E938" s="56" t="s">
        <v>1358</v>
      </c>
      <c r="F938" s="56" t="s">
        <v>907</v>
      </c>
      <c r="G938" s="56">
        <v>24</v>
      </c>
      <c r="H938" s="56">
        <v>0</v>
      </c>
      <c r="I938" s="56" t="s">
        <v>6841</v>
      </c>
      <c r="J938" s="56" t="s">
        <v>39</v>
      </c>
    </row>
    <row r="939" spans="1:10" ht="12.75" customHeight="1" x14ac:dyDescent="0.3">
      <c r="A939" s="56" t="s">
        <v>492</v>
      </c>
      <c r="B939" s="56">
        <v>67</v>
      </c>
      <c r="C939" s="56" t="s">
        <v>493</v>
      </c>
      <c r="D939" s="56" t="s">
        <v>4586</v>
      </c>
      <c r="E939" s="56" t="s">
        <v>1348</v>
      </c>
      <c r="F939" s="56" t="s">
        <v>907</v>
      </c>
      <c r="G939" s="56">
        <v>42</v>
      </c>
      <c r="H939" s="56">
        <v>0</v>
      </c>
      <c r="I939" s="56" t="s">
        <v>6841</v>
      </c>
      <c r="J939" s="56" t="s">
        <v>39</v>
      </c>
    </row>
    <row r="940" spans="1:10" ht="12.75" customHeight="1" x14ac:dyDescent="0.3">
      <c r="A940" s="56" t="s">
        <v>492</v>
      </c>
      <c r="B940" s="56">
        <v>68</v>
      </c>
      <c r="C940" s="56" t="s">
        <v>493</v>
      </c>
      <c r="D940" s="56" t="s">
        <v>4587</v>
      </c>
      <c r="E940" s="56" t="s">
        <v>1332</v>
      </c>
      <c r="F940" s="56" t="s">
        <v>907</v>
      </c>
      <c r="G940" s="56">
        <v>16</v>
      </c>
      <c r="H940" s="56">
        <v>0</v>
      </c>
      <c r="I940" s="56" t="s">
        <v>6841</v>
      </c>
      <c r="J940" s="56" t="s">
        <v>39</v>
      </c>
    </row>
    <row r="941" spans="1:10" ht="12.75" customHeight="1" x14ac:dyDescent="0.3">
      <c r="A941" s="56" t="s">
        <v>492</v>
      </c>
      <c r="B941" s="56">
        <v>69</v>
      </c>
      <c r="C941" s="56" t="s">
        <v>493</v>
      </c>
      <c r="D941" s="56" t="s">
        <v>4588</v>
      </c>
      <c r="E941" s="56" t="s">
        <v>1334</v>
      </c>
      <c r="F941" s="56" t="s">
        <v>907</v>
      </c>
      <c r="G941" s="56">
        <v>38</v>
      </c>
      <c r="H941" s="56">
        <v>0</v>
      </c>
      <c r="I941" s="56" t="s">
        <v>6841</v>
      </c>
      <c r="J941" s="56" t="s">
        <v>39</v>
      </c>
    </row>
    <row r="942" spans="1:10" ht="12.75" customHeight="1" x14ac:dyDescent="0.3">
      <c r="A942" s="56" t="s">
        <v>492</v>
      </c>
      <c r="B942" s="56">
        <v>70</v>
      </c>
      <c r="C942" s="56" t="s">
        <v>493</v>
      </c>
      <c r="D942" s="56" t="s">
        <v>4589</v>
      </c>
      <c r="E942" s="56" t="s">
        <v>1340</v>
      </c>
      <c r="F942" s="56" t="s">
        <v>907</v>
      </c>
      <c r="G942" s="56">
        <v>23</v>
      </c>
      <c r="H942" s="56">
        <v>0</v>
      </c>
      <c r="I942" s="56" t="s">
        <v>6841</v>
      </c>
      <c r="J942" s="56" t="s">
        <v>39</v>
      </c>
    </row>
    <row r="943" spans="1:10" ht="12.75" customHeight="1" x14ac:dyDescent="0.3">
      <c r="A943" s="56" t="s">
        <v>492</v>
      </c>
      <c r="B943" s="56">
        <v>71</v>
      </c>
      <c r="C943" s="56" t="s">
        <v>493</v>
      </c>
      <c r="D943" s="56" t="s">
        <v>4590</v>
      </c>
      <c r="E943" s="56" t="s">
        <v>1353</v>
      </c>
      <c r="F943" s="56" t="s">
        <v>907</v>
      </c>
      <c r="G943" s="56">
        <v>48</v>
      </c>
      <c r="H943" s="56">
        <v>0</v>
      </c>
      <c r="I943" s="56" t="s">
        <v>6841</v>
      </c>
      <c r="J943" s="56" t="s">
        <v>39</v>
      </c>
    </row>
    <row r="944" spans="1:10" ht="12.75" customHeight="1" x14ac:dyDescent="0.3">
      <c r="A944" s="56" t="s">
        <v>492</v>
      </c>
      <c r="B944" s="56">
        <v>72</v>
      </c>
      <c r="C944" s="56" t="s">
        <v>493</v>
      </c>
      <c r="D944" s="56" t="s">
        <v>4591</v>
      </c>
      <c r="E944" s="56" t="s">
        <v>1325</v>
      </c>
      <c r="F944" s="56" t="s">
        <v>907</v>
      </c>
      <c r="G944" s="56">
        <v>12</v>
      </c>
      <c r="H944" s="56">
        <v>0</v>
      </c>
      <c r="I944" s="56" t="s">
        <v>6841</v>
      </c>
      <c r="J944" s="56" t="s">
        <v>39</v>
      </c>
    </row>
    <row r="945" spans="1:10" ht="12.75" customHeight="1" x14ac:dyDescent="0.3">
      <c r="A945" s="56" t="s">
        <v>492</v>
      </c>
      <c r="B945" s="56">
        <v>73</v>
      </c>
      <c r="C945" s="56" t="s">
        <v>493</v>
      </c>
      <c r="D945" s="56" t="s">
        <v>4592</v>
      </c>
      <c r="E945" s="56" t="s">
        <v>1324</v>
      </c>
      <c r="F945" s="56" t="s">
        <v>907</v>
      </c>
      <c r="G945" s="56">
        <v>58</v>
      </c>
      <c r="H945" s="56">
        <v>0</v>
      </c>
      <c r="I945" s="56" t="s">
        <v>6841</v>
      </c>
      <c r="J945" s="56" t="s">
        <v>39</v>
      </c>
    </row>
    <row r="946" spans="1:10" ht="12.75" customHeight="1" x14ac:dyDescent="0.3">
      <c r="A946" s="56" t="s">
        <v>492</v>
      </c>
      <c r="B946" s="56">
        <v>74</v>
      </c>
      <c r="C946" s="56" t="s">
        <v>493</v>
      </c>
      <c r="D946" s="56" t="s">
        <v>4593</v>
      </c>
      <c r="E946" s="56" t="s">
        <v>1345</v>
      </c>
      <c r="F946" s="56" t="s">
        <v>907</v>
      </c>
      <c r="G946" s="56">
        <v>19</v>
      </c>
      <c r="H946" s="56">
        <v>0</v>
      </c>
      <c r="I946" s="56" t="s">
        <v>6841</v>
      </c>
      <c r="J946" s="56" t="s">
        <v>39</v>
      </c>
    </row>
    <row r="947" spans="1:10" ht="12.75" customHeight="1" x14ac:dyDescent="0.3">
      <c r="A947" s="56" t="s">
        <v>492</v>
      </c>
      <c r="B947" s="56">
        <v>75</v>
      </c>
      <c r="C947" s="56" t="s">
        <v>493</v>
      </c>
      <c r="D947" s="56" t="s">
        <v>4594</v>
      </c>
      <c r="E947" s="56" t="s">
        <v>1300</v>
      </c>
      <c r="F947" s="56" t="s">
        <v>907</v>
      </c>
      <c r="G947" s="56">
        <v>16</v>
      </c>
      <c r="H947" s="56">
        <v>0</v>
      </c>
      <c r="I947" s="56" t="s">
        <v>6841</v>
      </c>
      <c r="J947" s="56" t="s">
        <v>39</v>
      </c>
    </row>
    <row r="948" spans="1:10" ht="12.75" customHeight="1" x14ac:dyDescent="0.3">
      <c r="A948" s="56" t="s">
        <v>492</v>
      </c>
      <c r="B948" s="56">
        <v>76</v>
      </c>
      <c r="C948" s="56" t="s">
        <v>493</v>
      </c>
      <c r="D948" s="56" t="s">
        <v>7204</v>
      </c>
      <c r="E948" s="56" t="s">
        <v>7205</v>
      </c>
      <c r="F948" s="56" t="s">
        <v>908</v>
      </c>
      <c r="G948" s="56">
        <v>65.75</v>
      </c>
      <c r="H948" s="56">
        <v>0</v>
      </c>
      <c r="I948" s="56" t="s">
        <v>6841</v>
      </c>
      <c r="J948" s="56" t="s">
        <v>39</v>
      </c>
    </row>
    <row r="949" spans="1:10" ht="12.75" customHeight="1" x14ac:dyDescent="0.3">
      <c r="A949" s="56" t="s">
        <v>492</v>
      </c>
      <c r="B949" s="56">
        <v>77</v>
      </c>
      <c r="C949" s="56" t="s">
        <v>493</v>
      </c>
      <c r="D949" s="56" t="s">
        <v>7206</v>
      </c>
      <c r="E949" s="56" t="s">
        <v>7207</v>
      </c>
      <c r="F949" s="56" t="s">
        <v>908</v>
      </c>
      <c r="G949" s="56">
        <v>63.25</v>
      </c>
      <c r="H949" s="56">
        <v>0</v>
      </c>
      <c r="I949" s="56" t="s">
        <v>6841</v>
      </c>
      <c r="J949" s="56" t="s">
        <v>39</v>
      </c>
    </row>
    <row r="950" spans="1:10" ht="12.75" customHeight="1" x14ac:dyDescent="0.3">
      <c r="A950" s="56" t="s">
        <v>201</v>
      </c>
      <c r="B950" s="56">
        <v>1</v>
      </c>
      <c r="C950" s="56" t="s">
        <v>202</v>
      </c>
      <c r="D950" s="56" t="s">
        <v>4595</v>
      </c>
      <c r="E950" s="56" t="s">
        <v>7208</v>
      </c>
      <c r="F950" s="56" t="s">
        <v>907</v>
      </c>
      <c r="G950" s="56">
        <v>39</v>
      </c>
      <c r="H950" s="56">
        <v>0</v>
      </c>
      <c r="I950" s="56" t="s">
        <v>811</v>
      </c>
      <c r="J950" s="56" t="s">
        <v>39</v>
      </c>
    </row>
    <row r="951" spans="1:10" ht="12.75" customHeight="1" x14ac:dyDescent="0.3">
      <c r="A951" s="56" t="s">
        <v>201</v>
      </c>
      <c r="B951" s="56">
        <v>2</v>
      </c>
      <c r="C951" s="56" t="s">
        <v>202</v>
      </c>
      <c r="D951" s="56" t="s">
        <v>4596</v>
      </c>
      <c r="E951" s="56" t="s">
        <v>7209</v>
      </c>
      <c r="F951" s="56" t="s">
        <v>907</v>
      </c>
      <c r="G951" s="56">
        <v>45</v>
      </c>
      <c r="H951" s="56">
        <v>0</v>
      </c>
      <c r="I951" s="56" t="s">
        <v>811</v>
      </c>
      <c r="J951" s="56" t="s">
        <v>39</v>
      </c>
    </row>
    <row r="952" spans="1:10" ht="12.75" customHeight="1" x14ac:dyDescent="0.3">
      <c r="A952" s="56" t="s">
        <v>201</v>
      </c>
      <c r="B952" s="56">
        <v>3</v>
      </c>
      <c r="C952" s="56" t="s">
        <v>202</v>
      </c>
      <c r="D952" s="56" t="s">
        <v>4597</v>
      </c>
      <c r="E952" s="56" t="s">
        <v>7210</v>
      </c>
      <c r="F952" s="56" t="s">
        <v>907</v>
      </c>
      <c r="G952" s="56">
        <v>45</v>
      </c>
      <c r="H952" s="56">
        <v>0</v>
      </c>
      <c r="I952" s="56" t="s">
        <v>811</v>
      </c>
      <c r="J952" s="56" t="s">
        <v>39</v>
      </c>
    </row>
    <row r="953" spans="1:10" ht="12.75" customHeight="1" x14ac:dyDescent="0.3">
      <c r="A953" s="56" t="s">
        <v>201</v>
      </c>
      <c r="B953" s="56">
        <v>4</v>
      </c>
      <c r="C953" s="56" t="s">
        <v>202</v>
      </c>
      <c r="D953" s="56" t="s">
        <v>4598</v>
      </c>
      <c r="E953" s="56" t="s">
        <v>202</v>
      </c>
      <c r="F953" s="56" t="s">
        <v>907</v>
      </c>
      <c r="G953" s="56">
        <v>45</v>
      </c>
      <c r="H953" s="56">
        <v>0</v>
      </c>
      <c r="I953" s="56" t="s">
        <v>811</v>
      </c>
      <c r="J953" s="56" t="s">
        <v>39</v>
      </c>
    </row>
    <row r="954" spans="1:10" ht="12.75" customHeight="1" x14ac:dyDescent="0.3">
      <c r="A954" s="56" t="s">
        <v>201</v>
      </c>
      <c r="B954" s="56">
        <v>5</v>
      </c>
      <c r="C954" s="56" t="s">
        <v>202</v>
      </c>
      <c r="D954" s="56" t="s">
        <v>4599</v>
      </c>
      <c r="E954" s="56" t="s">
        <v>7211</v>
      </c>
      <c r="F954" s="56" t="s">
        <v>907</v>
      </c>
      <c r="G954" s="56">
        <v>45</v>
      </c>
      <c r="H954" s="56">
        <v>0</v>
      </c>
      <c r="I954" s="56" t="s">
        <v>811</v>
      </c>
      <c r="J954" s="56" t="s">
        <v>39</v>
      </c>
    </row>
    <row r="955" spans="1:10" ht="12.75" customHeight="1" x14ac:dyDescent="0.3">
      <c r="A955" s="56" t="s">
        <v>201</v>
      </c>
      <c r="B955" s="56">
        <v>6</v>
      </c>
      <c r="C955" s="56" t="s">
        <v>202</v>
      </c>
      <c r="D955" s="56" t="s">
        <v>4600</v>
      </c>
      <c r="E955" s="56" t="s">
        <v>7212</v>
      </c>
      <c r="F955" s="56" t="s">
        <v>907</v>
      </c>
      <c r="G955" s="56">
        <v>45</v>
      </c>
      <c r="H955" s="56">
        <v>0</v>
      </c>
      <c r="I955" s="56" t="s">
        <v>811</v>
      </c>
      <c r="J955" s="56" t="s">
        <v>39</v>
      </c>
    </row>
    <row r="956" spans="1:10" ht="12.75" customHeight="1" x14ac:dyDescent="0.3">
      <c r="A956" s="56" t="s">
        <v>201</v>
      </c>
      <c r="B956" s="56">
        <v>7</v>
      </c>
      <c r="C956" s="56" t="s">
        <v>202</v>
      </c>
      <c r="D956" s="56" t="s">
        <v>4601</v>
      </c>
      <c r="E956" s="56" t="s">
        <v>6919</v>
      </c>
      <c r="F956" s="56" t="s">
        <v>907</v>
      </c>
      <c r="G956" s="56">
        <v>45</v>
      </c>
      <c r="H956" s="56">
        <v>0</v>
      </c>
      <c r="I956" s="56" t="s">
        <v>811</v>
      </c>
      <c r="J956" s="56" t="s">
        <v>39</v>
      </c>
    </row>
    <row r="957" spans="1:10" ht="12.75" customHeight="1" x14ac:dyDescent="0.3">
      <c r="A957" s="56" t="s">
        <v>201</v>
      </c>
      <c r="B957" s="56">
        <v>8</v>
      </c>
      <c r="C957" s="56" t="s">
        <v>202</v>
      </c>
      <c r="D957" s="56" t="s">
        <v>4602</v>
      </c>
      <c r="E957" s="56" t="s">
        <v>7213</v>
      </c>
      <c r="F957" s="56" t="s">
        <v>907</v>
      </c>
      <c r="G957" s="56">
        <v>19</v>
      </c>
      <c r="H957" s="56">
        <v>0</v>
      </c>
      <c r="I957" s="56" t="s">
        <v>811</v>
      </c>
      <c r="J957" s="56" t="s">
        <v>39</v>
      </c>
    </row>
    <row r="958" spans="1:10" ht="12.75" customHeight="1" x14ac:dyDescent="0.3">
      <c r="A958" s="56" t="s">
        <v>203</v>
      </c>
      <c r="B958" s="56">
        <v>1</v>
      </c>
      <c r="C958" s="56" t="s">
        <v>13</v>
      </c>
      <c r="D958" s="56" t="s">
        <v>4603</v>
      </c>
      <c r="E958" s="56" t="s">
        <v>1369</v>
      </c>
      <c r="F958" s="56" t="s">
        <v>907</v>
      </c>
      <c r="G958" s="56">
        <v>11</v>
      </c>
      <c r="H958" s="56">
        <v>0</v>
      </c>
      <c r="I958" s="56" t="s">
        <v>811</v>
      </c>
      <c r="J958" s="56" t="s">
        <v>39</v>
      </c>
    </row>
    <row r="959" spans="1:10" ht="12.75" customHeight="1" x14ac:dyDescent="0.3">
      <c r="A959" s="56" t="s">
        <v>203</v>
      </c>
      <c r="B959" s="56">
        <v>2</v>
      </c>
      <c r="C959" s="56" t="s">
        <v>13</v>
      </c>
      <c r="D959" s="56" t="s">
        <v>4604</v>
      </c>
      <c r="E959" s="56" t="s">
        <v>6953</v>
      </c>
      <c r="F959" s="56" t="s">
        <v>907</v>
      </c>
      <c r="G959" s="56">
        <v>40</v>
      </c>
      <c r="H959" s="56">
        <v>0</v>
      </c>
      <c r="I959" s="56" t="s">
        <v>6841</v>
      </c>
      <c r="J959" s="56" t="s">
        <v>39</v>
      </c>
    </row>
    <row r="960" spans="1:10" ht="12.75" customHeight="1" x14ac:dyDescent="0.3">
      <c r="A960" s="56" t="s">
        <v>203</v>
      </c>
      <c r="B960" s="56">
        <v>3</v>
      </c>
      <c r="C960" s="56" t="s">
        <v>13</v>
      </c>
      <c r="D960" s="56" t="s">
        <v>4605</v>
      </c>
      <c r="E960" s="56" t="s">
        <v>1370</v>
      </c>
      <c r="F960" s="56" t="s">
        <v>907</v>
      </c>
      <c r="G960" s="56">
        <v>12.5</v>
      </c>
      <c r="H960" s="56">
        <v>0</v>
      </c>
      <c r="I960" s="56" t="s">
        <v>811</v>
      </c>
      <c r="J960" s="56" t="s">
        <v>39</v>
      </c>
    </row>
    <row r="961" spans="1:10" ht="12.75" customHeight="1" x14ac:dyDescent="0.3">
      <c r="A961" s="56" t="s">
        <v>203</v>
      </c>
      <c r="B961" s="56">
        <v>4</v>
      </c>
      <c r="C961" s="56" t="s">
        <v>13</v>
      </c>
      <c r="D961" s="56" t="s">
        <v>4606</v>
      </c>
      <c r="E961" s="56" t="s">
        <v>1390</v>
      </c>
      <c r="F961" s="56" t="s">
        <v>907</v>
      </c>
      <c r="G961" s="56">
        <v>25</v>
      </c>
      <c r="H961" s="56">
        <v>0</v>
      </c>
      <c r="I961" s="56" t="s">
        <v>811</v>
      </c>
      <c r="J961" s="56" t="s">
        <v>39</v>
      </c>
    </row>
    <row r="962" spans="1:10" ht="12.75" customHeight="1" x14ac:dyDescent="0.3">
      <c r="A962" s="56" t="s">
        <v>203</v>
      </c>
      <c r="B962" s="56">
        <v>5</v>
      </c>
      <c r="C962" s="56" t="s">
        <v>13</v>
      </c>
      <c r="D962" s="56" t="s">
        <v>4607</v>
      </c>
      <c r="E962" s="56" t="s">
        <v>1371</v>
      </c>
      <c r="F962" s="56" t="s">
        <v>907</v>
      </c>
      <c r="G962" s="56">
        <v>19.5</v>
      </c>
      <c r="H962" s="56">
        <v>0</v>
      </c>
      <c r="I962" s="56" t="s">
        <v>811</v>
      </c>
      <c r="J962" s="56" t="s">
        <v>39</v>
      </c>
    </row>
    <row r="963" spans="1:10" ht="12.75" customHeight="1" x14ac:dyDescent="0.3">
      <c r="A963" s="56" t="s">
        <v>203</v>
      </c>
      <c r="B963" s="56">
        <v>6</v>
      </c>
      <c r="C963" s="56" t="s">
        <v>13</v>
      </c>
      <c r="D963" s="56" t="s">
        <v>4608</v>
      </c>
      <c r="E963" s="56" t="s">
        <v>1372</v>
      </c>
      <c r="F963" s="56" t="s">
        <v>907</v>
      </c>
      <c r="G963" s="56">
        <v>40.5</v>
      </c>
      <c r="H963" s="56">
        <v>0</v>
      </c>
      <c r="I963" s="56" t="s">
        <v>811</v>
      </c>
      <c r="J963" s="56" t="s">
        <v>39</v>
      </c>
    </row>
    <row r="964" spans="1:10" ht="12.75" customHeight="1" x14ac:dyDescent="0.3">
      <c r="A964" s="56" t="s">
        <v>203</v>
      </c>
      <c r="B964" s="56">
        <v>7</v>
      </c>
      <c r="C964" s="56" t="s">
        <v>13</v>
      </c>
      <c r="D964" s="56" t="s">
        <v>4609</v>
      </c>
      <c r="E964" s="56" t="s">
        <v>1373</v>
      </c>
      <c r="F964" s="56" t="s">
        <v>907</v>
      </c>
      <c r="G964" s="56">
        <v>28</v>
      </c>
      <c r="H964" s="56">
        <v>0</v>
      </c>
      <c r="I964" s="56" t="s">
        <v>811</v>
      </c>
      <c r="J964" s="56" t="s">
        <v>39</v>
      </c>
    </row>
    <row r="965" spans="1:10" ht="12.75" customHeight="1" x14ac:dyDescent="0.3">
      <c r="A965" s="56" t="s">
        <v>203</v>
      </c>
      <c r="B965" s="56">
        <v>8</v>
      </c>
      <c r="C965" s="56" t="s">
        <v>13</v>
      </c>
      <c r="D965" s="56" t="s">
        <v>4610</v>
      </c>
      <c r="E965" s="56" t="s">
        <v>1374</v>
      </c>
      <c r="F965" s="56" t="s">
        <v>907</v>
      </c>
      <c r="G965" s="56">
        <v>15.5</v>
      </c>
      <c r="H965" s="56">
        <v>0</v>
      </c>
      <c r="I965" s="56" t="s">
        <v>811</v>
      </c>
      <c r="J965" s="56" t="s">
        <v>39</v>
      </c>
    </row>
    <row r="966" spans="1:10" ht="12.75" customHeight="1" x14ac:dyDescent="0.3">
      <c r="A966" s="56" t="s">
        <v>203</v>
      </c>
      <c r="B966" s="56">
        <v>9</v>
      </c>
      <c r="C966" s="56" t="s">
        <v>13</v>
      </c>
      <c r="D966" s="56" t="s">
        <v>4611</v>
      </c>
      <c r="E966" s="56" t="s">
        <v>1375</v>
      </c>
      <c r="F966" s="56" t="s">
        <v>907</v>
      </c>
      <c r="G966" s="56">
        <v>39.5</v>
      </c>
      <c r="H966" s="56">
        <v>0</v>
      </c>
      <c r="I966" s="56" t="s">
        <v>811</v>
      </c>
      <c r="J966" s="56" t="s">
        <v>39</v>
      </c>
    </row>
    <row r="967" spans="1:10" ht="12.75" customHeight="1" x14ac:dyDescent="0.3">
      <c r="A967" s="56" t="s">
        <v>203</v>
      </c>
      <c r="B967" s="56">
        <v>10</v>
      </c>
      <c r="C967" s="56" t="s">
        <v>13</v>
      </c>
      <c r="D967" s="56" t="s">
        <v>4612</v>
      </c>
      <c r="E967" s="56" t="s">
        <v>1376</v>
      </c>
      <c r="F967" s="56" t="s">
        <v>907</v>
      </c>
      <c r="G967" s="56">
        <v>51</v>
      </c>
      <c r="H967" s="56">
        <v>0</v>
      </c>
      <c r="I967" s="56" t="s">
        <v>811</v>
      </c>
      <c r="J967" s="56" t="s">
        <v>39</v>
      </c>
    </row>
    <row r="968" spans="1:10" ht="12.75" customHeight="1" x14ac:dyDescent="0.3">
      <c r="A968" s="56" t="s">
        <v>203</v>
      </c>
      <c r="B968" s="56">
        <v>11</v>
      </c>
      <c r="C968" s="56" t="s">
        <v>13</v>
      </c>
      <c r="D968" s="56" t="s">
        <v>4613</v>
      </c>
      <c r="E968" s="56" t="s">
        <v>1377</v>
      </c>
      <c r="F968" s="56" t="s">
        <v>907</v>
      </c>
      <c r="G968" s="56">
        <v>38.5</v>
      </c>
      <c r="H968" s="56">
        <v>0</v>
      </c>
      <c r="I968" s="56" t="s">
        <v>811</v>
      </c>
      <c r="J968" s="56" t="s">
        <v>39</v>
      </c>
    </row>
    <row r="969" spans="1:10" ht="12.75" customHeight="1" x14ac:dyDescent="0.3">
      <c r="A969" s="56" t="s">
        <v>203</v>
      </c>
      <c r="B969" s="56">
        <v>12</v>
      </c>
      <c r="C969" s="56" t="s">
        <v>13</v>
      </c>
      <c r="D969" s="56" t="s">
        <v>4614</v>
      </c>
      <c r="E969" s="56" t="s">
        <v>1378</v>
      </c>
      <c r="F969" s="56" t="s">
        <v>907</v>
      </c>
      <c r="G969" s="56">
        <v>62</v>
      </c>
      <c r="H969" s="56">
        <v>0</v>
      </c>
      <c r="I969" s="56" t="s">
        <v>811</v>
      </c>
      <c r="J969" s="56" t="s">
        <v>39</v>
      </c>
    </row>
    <row r="970" spans="1:10" ht="12.75" customHeight="1" x14ac:dyDescent="0.3">
      <c r="A970" s="56" t="s">
        <v>203</v>
      </c>
      <c r="B970" s="56">
        <v>13</v>
      </c>
      <c r="C970" s="56" t="s">
        <v>13</v>
      </c>
      <c r="D970" s="56" t="s">
        <v>4615</v>
      </c>
      <c r="E970" s="56" t="s">
        <v>1379</v>
      </c>
      <c r="F970" s="56" t="s">
        <v>907</v>
      </c>
      <c r="G970" s="56">
        <v>46</v>
      </c>
      <c r="H970" s="56">
        <v>0</v>
      </c>
      <c r="I970" s="56" t="s">
        <v>811</v>
      </c>
      <c r="J970" s="56" t="s">
        <v>39</v>
      </c>
    </row>
    <row r="971" spans="1:10" ht="12.75" customHeight="1" x14ac:dyDescent="0.3">
      <c r="A971" s="56" t="s">
        <v>203</v>
      </c>
      <c r="B971" s="56">
        <v>14</v>
      </c>
      <c r="C971" s="56" t="s">
        <v>13</v>
      </c>
      <c r="D971" s="56" t="s">
        <v>4616</v>
      </c>
      <c r="E971" s="56" t="s">
        <v>1380</v>
      </c>
      <c r="F971" s="56" t="s">
        <v>907</v>
      </c>
      <c r="G971" s="56">
        <v>12</v>
      </c>
      <c r="H971" s="56">
        <v>0</v>
      </c>
      <c r="I971" s="56" t="s">
        <v>811</v>
      </c>
      <c r="J971" s="56" t="s">
        <v>39</v>
      </c>
    </row>
    <row r="972" spans="1:10" ht="12.75" customHeight="1" x14ac:dyDescent="0.3">
      <c r="A972" s="56" t="s">
        <v>203</v>
      </c>
      <c r="B972" s="56">
        <v>15</v>
      </c>
      <c r="C972" s="56" t="s">
        <v>13</v>
      </c>
      <c r="D972" s="56" t="s">
        <v>4617</v>
      </c>
      <c r="E972" s="56" t="s">
        <v>1381</v>
      </c>
      <c r="F972" s="56" t="s">
        <v>907</v>
      </c>
      <c r="G972" s="56">
        <v>46.5</v>
      </c>
      <c r="H972" s="56">
        <v>0</v>
      </c>
      <c r="I972" s="56" t="s">
        <v>6841</v>
      </c>
      <c r="J972" s="56" t="s">
        <v>39</v>
      </c>
    </row>
    <row r="973" spans="1:10" ht="12.75" customHeight="1" x14ac:dyDescent="0.3">
      <c r="A973" s="56" t="s">
        <v>203</v>
      </c>
      <c r="B973" s="56">
        <v>16</v>
      </c>
      <c r="C973" s="56" t="s">
        <v>13</v>
      </c>
      <c r="D973" s="56" t="s">
        <v>4618</v>
      </c>
      <c r="E973" s="56" t="s">
        <v>1382</v>
      </c>
      <c r="F973" s="56" t="s">
        <v>907</v>
      </c>
      <c r="G973" s="56">
        <v>64</v>
      </c>
      <c r="H973" s="56">
        <v>0</v>
      </c>
      <c r="I973" s="56" t="s">
        <v>6841</v>
      </c>
      <c r="J973" s="56" t="s">
        <v>39</v>
      </c>
    </row>
    <row r="974" spans="1:10" ht="12.75" customHeight="1" x14ac:dyDescent="0.3">
      <c r="A974" s="56" t="s">
        <v>203</v>
      </c>
      <c r="B974" s="56">
        <v>17</v>
      </c>
      <c r="C974" s="56" t="s">
        <v>13</v>
      </c>
      <c r="D974" s="56" t="s">
        <v>4619</v>
      </c>
      <c r="E974" s="56" t="s">
        <v>1383</v>
      </c>
      <c r="F974" s="56" t="s">
        <v>907</v>
      </c>
      <c r="G974" s="56">
        <v>17</v>
      </c>
      <c r="H974" s="56">
        <v>0</v>
      </c>
      <c r="I974" s="56" t="s">
        <v>811</v>
      </c>
      <c r="J974" s="56" t="s">
        <v>39</v>
      </c>
    </row>
    <row r="975" spans="1:10" ht="12.75" customHeight="1" x14ac:dyDescent="0.3">
      <c r="A975" s="56" t="s">
        <v>203</v>
      </c>
      <c r="B975" s="56">
        <v>18</v>
      </c>
      <c r="C975" s="56" t="s">
        <v>13</v>
      </c>
      <c r="D975" s="56" t="s">
        <v>4620</v>
      </c>
      <c r="E975" s="56" t="s">
        <v>1384</v>
      </c>
      <c r="F975" s="56" t="s">
        <v>907</v>
      </c>
      <c r="G975" s="56">
        <v>20</v>
      </c>
      <c r="H975" s="56">
        <v>0</v>
      </c>
      <c r="I975" s="56" t="s">
        <v>811</v>
      </c>
      <c r="J975" s="56" t="s">
        <v>39</v>
      </c>
    </row>
    <row r="976" spans="1:10" ht="12.75" customHeight="1" x14ac:dyDescent="0.3">
      <c r="A976" s="56" t="s">
        <v>203</v>
      </c>
      <c r="B976" s="56">
        <v>19</v>
      </c>
      <c r="C976" s="56" t="s">
        <v>13</v>
      </c>
      <c r="D976" s="56" t="s">
        <v>4621</v>
      </c>
      <c r="E976" s="56" t="s">
        <v>1385</v>
      </c>
      <c r="F976" s="56" t="s">
        <v>907</v>
      </c>
      <c r="G976" s="56">
        <v>51.5</v>
      </c>
      <c r="H976" s="56">
        <v>0</v>
      </c>
      <c r="I976" s="56" t="s">
        <v>811</v>
      </c>
      <c r="J976" s="56" t="s">
        <v>39</v>
      </c>
    </row>
    <row r="977" spans="1:10" ht="12.75" customHeight="1" x14ac:dyDescent="0.3">
      <c r="A977" s="56" t="s">
        <v>203</v>
      </c>
      <c r="B977" s="56">
        <v>20</v>
      </c>
      <c r="C977" s="56" t="s">
        <v>13</v>
      </c>
      <c r="D977" s="56" t="s">
        <v>4622</v>
      </c>
      <c r="E977" s="56" t="s">
        <v>1386</v>
      </c>
      <c r="F977" s="56" t="s">
        <v>907</v>
      </c>
      <c r="G977" s="56">
        <v>14</v>
      </c>
      <c r="H977" s="56">
        <v>0</v>
      </c>
      <c r="I977" s="56" t="s">
        <v>811</v>
      </c>
      <c r="J977" s="56" t="s">
        <v>39</v>
      </c>
    </row>
    <row r="978" spans="1:10" ht="12.75" customHeight="1" x14ac:dyDescent="0.3">
      <c r="A978" s="56" t="s">
        <v>203</v>
      </c>
      <c r="B978" s="56">
        <v>21</v>
      </c>
      <c r="C978" s="56" t="s">
        <v>13</v>
      </c>
      <c r="D978" s="56" t="s">
        <v>4623</v>
      </c>
      <c r="E978" s="56" t="s">
        <v>1387</v>
      </c>
      <c r="F978" s="56" t="s">
        <v>907</v>
      </c>
      <c r="G978" s="56">
        <v>16</v>
      </c>
      <c r="H978" s="56">
        <v>0</v>
      </c>
      <c r="I978" s="56" t="s">
        <v>811</v>
      </c>
      <c r="J978" s="56" t="s">
        <v>39</v>
      </c>
    </row>
    <row r="979" spans="1:10" ht="12.75" customHeight="1" x14ac:dyDescent="0.3">
      <c r="A979" s="56" t="s">
        <v>203</v>
      </c>
      <c r="B979" s="56">
        <v>22</v>
      </c>
      <c r="C979" s="56" t="s">
        <v>13</v>
      </c>
      <c r="D979" s="56" t="s">
        <v>4624</v>
      </c>
      <c r="E979" s="56" t="s">
        <v>1388</v>
      </c>
      <c r="F979" s="56" t="s">
        <v>907</v>
      </c>
      <c r="G979" s="56">
        <v>37</v>
      </c>
      <c r="H979" s="56">
        <v>0</v>
      </c>
      <c r="I979" s="56" t="s">
        <v>6841</v>
      </c>
      <c r="J979" s="56" t="s">
        <v>39</v>
      </c>
    </row>
    <row r="980" spans="1:10" ht="12.75" customHeight="1" x14ac:dyDescent="0.3">
      <c r="A980" s="56" t="s">
        <v>203</v>
      </c>
      <c r="B980" s="56">
        <v>23</v>
      </c>
      <c r="C980" s="56" t="s">
        <v>13</v>
      </c>
      <c r="D980" s="56" t="s">
        <v>4625</v>
      </c>
      <c r="E980" s="56" t="s">
        <v>1389</v>
      </c>
      <c r="F980" s="56" t="s">
        <v>907</v>
      </c>
      <c r="G980" s="56">
        <v>40</v>
      </c>
      <c r="H980" s="56">
        <v>0</v>
      </c>
      <c r="I980" s="56" t="s">
        <v>811</v>
      </c>
      <c r="J980" s="56" t="s">
        <v>39</v>
      </c>
    </row>
    <row r="981" spans="1:10" ht="12.75" customHeight="1" x14ac:dyDescent="0.3">
      <c r="A981" s="56" t="s">
        <v>203</v>
      </c>
      <c r="B981" s="56">
        <v>24</v>
      </c>
      <c r="C981" s="56" t="s">
        <v>13</v>
      </c>
      <c r="D981" s="56" t="s">
        <v>4626</v>
      </c>
      <c r="E981" s="56" t="s">
        <v>1391</v>
      </c>
      <c r="F981" s="56" t="s">
        <v>907</v>
      </c>
      <c r="G981" s="56">
        <v>37.5</v>
      </c>
      <c r="H981" s="56">
        <v>0</v>
      </c>
      <c r="I981" s="56" t="s">
        <v>6841</v>
      </c>
      <c r="J981" s="56" t="s">
        <v>39</v>
      </c>
    </row>
    <row r="982" spans="1:10" ht="12.75" customHeight="1" x14ac:dyDescent="0.3">
      <c r="A982" s="56" t="s">
        <v>203</v>
      </c>
      <c r="B982" s="56">
        <v>25</v>
      </c>
      <c r="C982" s="56" t="s">
        <v>13</v>
      </c>
      <c r="D982" s="56" t="s">
        <v>4627</v>
      </c>
      <c r="E982" s="56" t="s">
        <v>1392</v>
      </c>
      <c r="F982" s="56" t="s">
        <v>907</v>
      </c>
      <c r="G982" s="56">
        <v>13</v>
      </c>
      <c r="H982" s="56">
        <v>0</v>
      </c>
      <c r="I982" s="56" t="s">
        <v>811</v>
      </c>
      <c r="J982" s="56" t="s">
        <v>39</v>
      </c>
    </row>
    <row r="983" spans="1:10" ht="12.75" customHeight="1" x14ac:dyDescent="0.3">
      <c r="A983" s="56" t="s">
        <v>203</v>
      </c>
      <c r="B983" s="56">
        <v>26</v>
      </c>
      <c r="C983" s="56" t="s">
        <v>13</v>
      </c>
      <c r="D983" s="56" t="s">
        <v>4628</v>
      </c>
      <c r="E983" s="56" t="s">
        <v>532</v>
      </c>
      <c r="F983" s="56" t="s">
        <v>907</v>
      </c>
      <c r="G983" s="56">
        <v>18.5</v>
      </c>
      <c r="H983" s="56">
        <v>0</v>
      </c>
      <c r="I983" s="56" t="s">
        <v>811</v>
      </c>
      <c r="J983" s="56" t="s">
        <v>39</v>
      </c>
    </row>
    <row r="984" spans="1:10" ht="12.75" customHeight="1" x14ac:dyDescent="0.3">
      <c r="A984" s="56" t="s">
        <v>203</v>
      </c>
      <c r="B984" s="56">
        <v>27</v>
      </c>
      <c r="C984" s="56" t="s">
        <v>13</v>
      </c>
      <c r="D984" s="56" t="s">
        <v>4629</v>
      </c>
      <c r="E984" s="56" t="s">
        <v>1393</v>
      </c>
      <c r="F984" s="56" t="s">
        <v>907</v>
      </c>
      <c r="G984" s="56">
        <v>17.5</v>
      </c>
      <c r="H984" s="56">
        <v>0</v>
      </c>
      <c r="I984" s="56" t="s">
        <v>811</v>
      </c>
      <c r="J984" s="56" t="s">
        <v>39</v>
      </c>
    </row>
    <row r="985" spans="1:10" ht="12.75" customHeight="1" x14ac:dyDescent="0.3">
      <c r="A985" s="56" t="s">
        <v>203</v>
      </c>
      <c r="B985" s="56">
        <v>28</v>
      </c>
      <c r="C985" s="56" t="s">
        <v>13</v>
      </c>
      <c r="D985" s="56" t="s">
        <v>4630</v>
      </c>
      <c r="E985" s="56" t="s">
        <v>1394</v>
      </c>
      <c r="F985" s="56" t="s">
        <v>907</v>
      </c>
      <c r="G985" s="56">
        <v>38.5</v>
      </c>
      <c r="H985" s="56">
        <v>0</v>
      </c>
      <c r="I985" s="56" t="s">
        <v>811</v>
      </c>
      <c r="J985" s="56" t="s">
        <v>39</v>
      </c>
    </row>
    <row r="986" spans="1:10" ht="12.75" customHeight="1" x14ac:dyDescent="0.3">
      <c r="A986" s="56" t="s">
        <v>203</v>
      </c>
      <c r="B986" s="56">
        <v>29</v>
      </c>
      <c r="C986" s="56" t="s">
        <v>13</v>
      </c>
      <c r="D986" s="56" t="s">
        <v>4631</v>
      </c>
      <c r="E986" s="56" t="s">
        <v>1395</v>
      </c>
      <c r="F986" s="56" t="s">
        <v>907</v>
      </c>
      <c r="G986" s="56">
        <v>49</v>
      </c>
      <c r="H986" s="56">
        <v>0</v>
      </c>
      <c r="I986" s="56" t="s">
        <v>811</v>
      </c>
      <c r="J986" s="56" t="s">
        <v>39</v>
      </c>
    </row>
    <row r="987" spans="1:10" ht="12.75" customHeight="1" x14ac:dyDescent="0.3">
      <c r="A987" s="56" t="s">
        <v>203</v>
      </c>
      <c r="B987" s="56">
        <v>30</v>
      </c>
      <c r="C987" s="56" t="s">
        <v>13</v>
      </c>
      <c r="D987" s="56" t="s">
        <v>4632</v>
      </c>
      <c r="E987" s="56" t="s">
        <v>4633</v>
      </c>
      <c r="F987" s="56" t="s">
        <v>907</v>
      </c>
      <c r="G987" s="56">
        <v>49</v>
      </c>
      <c r="H987" s="56">
        <v>0</v>
      </c>
      <c r="I987" s="56" t="s">
        <v>6841</v>
      </c>
      <c r="J987" s="56" t="s">
        <v>39</v>
      </c>
    </row>
    <row r="988" spans="1:10" ht="12.75" customHeight="1" x14ac:dyDescent="0.3">
      <c r="A988" s="56" t="s">
        <v>203</v>
      </c>
      <c r="B988" s="56">
        <v>31</v>
      </c>
      <c r="C988" s="56" t="s">
        <v>13</v>
      </c>
      <c r="D988" s="56" t="s">
        <v>4634</v>
      </c>
      <c r="E988" s="56" t="s">
        <v>1396</v>
      </c>
      <c r="F988" s="56" t="s">
        <v>907</v>
      </c>
      <c r="G988" s="56">
        <v>51</v>
      </c>
      <c r="H988" s="56">
        <v>0</v>
      </c>
      <c r="I988" s="56" t="s">
        <v>811</v>
      </c>
      <c r="J988" s="56" t="s">
        <v>39</v>
      </c>
    </row>
    <row r="989" spans="1:10" ht="12.75" customHeight="1" x14ac:dyDescent="0.3">
      <c r="A989" s="56" t="s">
        <v>203</v>
      </c>
      <c r="B989" s="56">
        <v>32</v>
      </c>
      <c r="C989" s="56" t="s">
        <v>13</v>
      </c>
      <c r="D989" s="56" t="s">
        <v>4635</v>
      </c>
      <c r="E989" s="56" t="s">
        <v>1397</v>
      </c>
      <c r="F989" s="56" t="s">
        <v>907</v>
      </c>
      <c r="G989" s="56">
        <v>13</v>
      </c>
      <c r="H989" s="56">
        <v>0</v>
      </c>
      <c r="I989" s="56" t="s">
        <v>811</v>
      </c>
      <c r="J989" s="56" t="s">
        <v>39</v>
      </c>
    </row>
    <row r="990" spans="1:10" ht="12.75" customHeight="1" x14ac:dyDescent="0.3">
      <c r="A990" s="56" t="s">
        <v>203</v>
      </c>
      <c r="B990" s="56">
        <v>33</v>
      </c>
      <c r="C990" s="56" t="s">
        <v>13</v>
      </c>
      <c r="D990" s="56" t="s">
        <v>4636</v>
      </c>
      <c r="E990" s="56" t="s">
        <v>1398</v>
      </c>
      <c r="F990" s="56" t="s">
        <v>907</v>
      </c>
      <c r="G990" s="56">
        <v>15</v>
      </c>
      <c r="H990" s="56">
        <v>0</v>
      </c>
      <c r="I990" s="56" t="s">
        <v>811</v>
      </c>
      <c r="J990" s="56" t="s">
        <v>39</v>
      </c>
    </row>
    <row r="991" spans="1:10" ht="12.75" customHeight="1" x14ac:dyDescent="0.3">
      <c r="A991" s="56" t="s">
        <v>203</v>
      </c>
      <c r="B991" s="56">
        <v>34</v>
      </c>
      <c r="C991" s="56" t="s">
        <v>13</v>
      </c>
      <c r="D991" s="56" t="s">
        <v>4637</v>
      </c>
      <c r="E991" s="56" t="s">
        <v>1399</v>
      </c>
      <c r="F991" s="56" t="s">
        <v>907</v>
      </c>
      <c r="G991" s="56">
        <v>45</v>
      </c>
      <c r="H991" s="56">
        <v>0</v>
      </c>
      <c r="I991" s="56" t="s">
        <v>811</v>
      </c>
      <c r="J991" s="56" t="s">
        <v>39</v>
      </c>
    </row>
    <row r="992" spans="1:10" ht="12.75" customHeight="1" x14ac:dyDescent="0.3">
      <c r="A992" s="56" t="s">
        <v>203</v>
      </c>
      <c r="B992" s="56">
        <v>35</v>
      </c>
      <c r="C992" s="56" t="s">
        <v>13</v>
      </c>
      <c r="D992" s="56" t="s">
        <v>4638</v>
      </c>
      <c r="E992" s="56" t="s">
        <v>1400</v>
      </c>
      <c r="F992" s="56" t="s">
        <v>907</v>
      </c>
      <c r="G992" s="56">
        <v>17</v>
      </c>
      <c r="H992" s="56">
        <v>0</v>
      </c>
      <c r="I992" s="56" t="s">
        <v>811</v>
      </c>
      <c r="J992" s="56" t="s">
        <v>39</v>
      </c>
    </row>
    <row r="993" spans="1:10" ht="12.75" customHeight="1" x14ac:dyDescent="0.3">
      <c r="A993" s="56" t="s">
        <v>203</v>
      </c>
      <c r="B993" s="56">
        <v>36</v>
      </c>
      <c r="C993" s="56" t="s">
        <v>13</v>
      </c>
      <c r="D993" s="56" t="s">
        <v>4639</v>
      </c>
      <c r="E993" s="56" t="s">
        <v>6954</v>
      </c>
      <c r="F993" s="56" t="s">
        <v>908</v>
      </c>
      <c r="G993" s="56">
        <v>17.8</v>
      </c>
      <c r="H993" s="56">
        <v>0</v>
      </c>
      <c r="I993" s="56" t="s">
        <v>811</v>
      </c>
      <c r="J993" s="56" t="s">
        <v>39</v>
      </c>
    </row>
    <row r="994" spans="1:10" ht="12.75" customHeight="1" x14ac:dyDescent="0.3">
      <c r="A994" s="56" t="s">
        <v>203</v>
      </c>
      <c r="B994" s="56">
        <v>37</v>
      </c>
      <c r="C994" s="56" t="s">
        <v>13</v>
      </c>
      <c r="D994" s="56" t="s">
        <v>4640</v>
      </c>
      <c r="E994" s="56" t="s">
        <v>4641</v>
      </c>
      <c r="F994" s="56" t="s">
        <v>908</v>
      </c>
      <c r="G994" s="56">
        <v>16.600000000000001</v>
      </c>
      <c r="H994" s="56">
        <v>0</v>
      </c>
      <c r="I994" s="56" t="s">
        <v>811</v>
      </c>
      <c r="J994" s="56" t="s">
        <v>39</v>
      </c>
    </row>
    <row r="995" spans="1:10" ht="12.75" customHeight="1" x14ac:dyDescent="0.3">
      <c r="A995" s="56" t="s">
        <v>403</v>
      </c>
      <c r="B995" s="56">
        <v>1</v>
      </c>
      <c r="C995" s="56" t="s">
        <v>257</v>
      </c>
      <c r="D995" s="56" t="s">
        <v>4642</v>
      </c>
      <c r="E995" s="56" t="s">
        <v>2270</v>
      </c>
      <c r="F995" s="56" t="s">
        <v>907</v>
      </c>
      <c r="G995" s="56">
        <v>52</v>
      </c>
      <c r="H995" s="56">
        <v>0</v>
      </c>
      <c r="I995" s="56" t="s">
        <v>6841</v>
      </c>
      <c r="J995" s="56" t="s">
        <v>39</v>
      </c>
    </row>
    <row r="996" spans="1:10" ht="12.75" customHeight="1" x14ac:dyDescent="0.3">
      <c r="A996" s="56" t="s">
        <v>403</v>
      </c>
      <c r="B996" s="56">
        <v>2</v>
      </c>
      <c r="C996" s="56" t="s">
        <v>257</v>
      </c>
      <c r="D996" s="56" t="s">
        <v>4643</v>
      </c>
      <c r="E996" s="56" t="s">
        <v>2271</v>
      </c>
      <c r="F996" s="56" t="s">
        <v>907</v>
      </c>
      <c r="G996" s="56">
        <v>42</v>
      </c>
      <c r="H996" s="56">
        <v>0</v>
      </c>
      <c r="I996" s="56" t="s">
        <v>6841</v>
      </c>
      <c r="J996" s="56" t="s">
        <v>39</v>
      </c>
    </row>
    <row r="997" spans="1:10" ht="12.75" customHeight="1" x14ac:dyDescent="0.3">
      <c r="A997" s="56" t="s">
        <v>403</v>
      </c>
      <c r="B997" s="56">
        <v>3</v>
      </c>
      <c r="C997" s="56" t="s">
        <v>257</v>
      </c>
      <c r="D997" s="56" t="s">
        <v>4644</v>
      </c>
      <c r="E997" s="56" t="s">
        <v>2272</v>
      </c>
      <c r="F997" s="56" t="s">
        <v>907</v>
      </c>
      <c r="G997" s="56">
        <v>50</v>
      </c>
      <c r="H997" s="56">
        <v>0</v>
      </c>
      <c r="I997" s="56" t="s">
        <v>6841</v>
      </c>
      <c r="J997" s="56" t="s">
        <v>39</v>
      </c>
    </row>
    <row r="998" spans="1:10" ht="12.75" customHeight="1" x14ac:dyDescent="0.3">
      <c r="A998" s="56" t="s">
        <v>403</v>
      </c>
      <c r="B998" s="56">
        <v>4</v>
      </c>
      <c r="C998" s="56" t="s">
        <v>257</v>
      </c>
      <c r="D998" s="56" t="s">
        <v>4645</v>
      </c>
      <c r="E998" s="56" t="s">
        <v>4648</v>
      </c>
      <c r="F998" s="56" t="s">
        <v>907</v>
      </c>
      <c r="G998" s="56">
        <v>50</v>
      </c>
      <c r="H998" s="56">
        <v>0</v>
      </c>
      <c r="I998" s="56" t="s">
        <v>6841</v>
      </c>
      <c r="J998" s="56" t="s">
        <v>39</v>
      </c>
    </row>
    <row r="999" spans="1:10" ht="12.75" customHeight="1" x14ac:dyDescent="0.3">
      <c r="A999" s="56" t="s">
        <v>403</v>
      </c>
      <c r="B999" s="56">
        <v>5</v>
      </c>
      <c r="C999" s="56" t="s">
        <v>257</v>
      </c>
      <c r="D999" s="56" t="s">
        <v>4646</v>
      </c>
      <c r="E999" s="56" t="s">
        <v>2280</v>
      </c>
      <c r="F999" s="56" t="s">
        <v>907</v>
      </c>
      <c r="G999" s="56">
        <v>38.5</v>
      </c>
      <c r="H999" s="56">
        <v>0</v>
      </c>
      <c r="I999" s="56" t="s">
        <v>6841</v>
      </c>
      <c r="J999" s="56" t="s">
        <v>39</v>
      </c>
    </row>
    <row r="1000" spans="1:10" ht="12.75" customHeight="1" x14ac:dyDescent="0.3">
      <c r="A1000" s="56" t="s">
        <v>403</v>
      </c>
      <c r="B1000" s="56">
        <v>6</v>
      </c>
      <c r="C1000" s="56" t="s">
        <v>257</v>
      </c>
      <c r="D1000" s="56" t="s">
        <v>4647</v>
      </c>
      <c r="E1000" s="56" t="s">
        <v>2277</v>
      </c>
      <c r="F1000" s="56" t="s">
        <v>907</v>
      </c>
      <c r="G1000" s="56">
        <v>50</v>
      </c>
      <c r="H1000" s="56">
        <v>0</v>
      </c>
      <c r="I1000" s="56" t="s">
        <v>6841</v>
      </c>
      <c r="J1000" s="56" t="s">
        <v>39</v>
      </c>
    </row>
    <row r="1001" spans="1:10" ht="12.75" customHeight="1" x14ac:dyDescent="0.3">
      <c r="A1001" s="56" t="s">
        <v>403</v>
      </c>
      <c r="B1001" s="56">
        <v>7</v>
      </c>
      <c r="C1001" s="56" t="s">
        <v>257</v>
      </c>
      <c r="D1001" s="56" t="s">
        <v>4649</v>
      </c>
      <c r="E1001" s="56" t="s">
        <v>2279</v>
      </c>
      <c r="F1001" s="56" t="s">
        <v>907</v>
      </c>
      <c r="G1001" s="56">
        <v>42</v>
      </c>
      <c r="H1001" s="56">
        <v>0</v>
      </c>
      <c r="I1001" s="56" t="s">
        <v>6841</v>
      </c>
      <c r="J1001" s="56" t="s">
        <v>39</v>
      </c>
    </row>
    <row r="1002" spans="1:10" ht="12.75" customHeight="1" x14ac:dyDescent="0.3">
      <c r="A1002" s="56" t="s">
        <v>403</v>
      </c>
      <c r="B1002" s="56">
        <v>8</v>
      </c>
      <c r="C1002" s="56" t="s">
        <v>257</v>
      </c>
      <c r="D1002" s="56" t="s">
        <v>4650</v>
      </c>
      <c r="E1002" s="56" t="s">
        <v>2276</v>
      </c>
      <c r="F1002" s="56" t="s">
        <v>907</v>
      </c>
      <c r="G1002" s="56">
        <v>28</v>
      </c>
      <c r="H1002" s="56">
        <v>0</v>
      </c>
      <c r="I1002" s="56" t="s">
        <v>6841</v>
      </c>
      <c r="J1002" s="56" t="s">
        <v>39</v>
      </c>
    </row>
    <row r="1003" spans="1:10" ht="12.75" customHeight="1" x14ac:dyDescent="0.3">
      <c r="A1003" s="56" t="s">
        <v>403</v>
      </c>
      <c r="B1003" s="56">
        <v>9</v>
      </c>
      <c r="C1003" s="56" t="s">
        <v>257</v>
      </c>
      <c r="D1003" s="56" t="s">
        <v>4651</v>
      </c>
      <c r="E1003" s="56" t="s">
        <v>2275</v>
      </c>
      <c r="F1003" s="56" t="s">
        <v>907</v>
      </c>
      <c r="G1003" s="56">
        <v>44</v>
      </c>
      <c r="H1003" s="56">
        <v>0</v>
      </c>
      <c r="I1003" s="56" t="s">
        <v>811</v>
      </c>
      <c r="J1003" s="56" t="s">
        <v>40</v>
      </c>
    </row>
    <row r="1004" spans="1:10" ht="12.75" customHeight="1" x14ac:dyDescent="0.3">
      <c r="A1004" s="56" t="s">
        <v>403</v>
      </c>
      <c r="B1004" s="56">
        <v>10</v>
      </c>
      <c r="C1004" s="56" t="s">
        <v>257</v>
      </c>
      <c r="D1004" s="56" t="s">
        <v>4652</v>
      </c>
      <c r="E1004" s="56" t="s">
        <v>2278</v>
      </c>
      <c r="F1004" s="56" t="s">
        <v>907</v>
      </c>
      <c r="G1004" s="56">
        <v>28</v>
      </c>
      <c r="H1004" s="56">
        <v>0</v>
      </c>
      <c r="I1004" s="56" t="s">
        <v>811</v>
      </c>
      <c r="J1004" s="56" t="s">
        <v>40</v>
      </c>
    </row>
    <row r="1005" spans="1:10" ht="12.75" customHeight="1" x14ac:dyDescent="0.3">
      <c r="A1005" s="56" t="s">
        <v>403</v>
      </c>
      <c r="B1005" s="56">
        <v>11</v>
      </c>
      <c r="C1005" s="56" t="s">
        <v>257</v>
      </c>
      <c r="D1005" s="56" t="s">
        <v>4653</v>
      </c>
      <c r="E1005" s="56" t="s">
        <v>2273</v>
      </c>
      <c r="F1005" s="56" t="s">
        <v>907</v>
      </c>
      <c r="G1005" s="56">
        <v>35</v>
      </c>
      <c r="H1005" s="56">
        <v>0</v>
      </c>
      <c r="I1005" s="56" t="s">
        <v>811</v>
      </c>
      <c r="J1005" s="56" t="s">
        <v>40</v>
      </c>
    </row>
    <row r="1006" spans="1:10" ht="12.75" customHeight="1" x14ac:dyDescent="0.3">
      <c r="A1006" s="56" t="s">
        <v>403</v>
      </c>
      <c r="B1006" s="56">
        <v>12</v>
      </c>
      <c r="C1006" s="56" t="s">
        <v>257</v>
      </c>
      <c r="D1006" s="56" t="s">
        <v>4654</v>
      </c>
      <c r="E1006" s="56" t="s">
        <v>2274</v>
      </c>
      <c r="F1006" s="56" t="s">
        <v>907</v>
      </c>
      <c r="G1006" s="56">
        <v>40</v>
      </c>
      <c r="H1006" s="56">
        <v>0</v>
      </c>
      <c r="I1006" s="56" t="s">
        <v>811</v>
      </c>
      <c r="J1006" s="56" t="s">
        <v>40</v>
      </c>
    </row>
    <row r="1007" spans="1:10" ht="12.75" customHeight="1" x14ac:dyDescent="0.3">
      <c r="A1007" s="56" t="s">
        <v>403</v>
      </c>
      <c r="B1007" s="56">
        <v>13</v>
      </c>
      <c r="C1007" s="56" t="s">
        <v>257</v>
      </c>
      <c r="D1007" s="56" t="s">
        <v>4655</v>
      </c>
      <c r="E1007" s="56" t="s">
        <v>2283</v>
      </c>
      <c r="F1007" s="56" t="s">
        <v>907</v>
      </c>
      <c r="G1007" s="56">
        <v>27</v>
      </c>
      <c r="H1007" s="56">
        <v>0</v>
      </c>
      <c r="I1007" s="56" t="s">
        <v>811</v>
      </c>
      <c r="J1007" s="56" t="s">
        <v>40</v>
      </c>
    </row>
    <row r="1008" spans="1:10" ht="12.75" customHeight="1" x14ac:dyDescent="0.3">
      <c r="A1008" s="56" t="s">
        <v>403</v>
      </c>
      <c r="B1008" s="56">
        <v>14</v>
      </c>
      <c r="C1008" s="56" t="s">
        <v>257</v>
      </c>
      <c r="D1008" s="56" t="s">
        <v>4656</v>
      </c>
      <c r="E1008" s="56" t="s">
        <v>2281</v>
      </c>
      <c r="F1008" s="56" t="s">
        <v>907</v>
      </c>
      <c r="G1008" s="56">
        <v>37</v>
      </c>
      <c r="H1008" s="56">
        <v>0</v>
      </c>
      <c r="I1008" s="56" t="s">
        <v>811</v>
      </c>
      <c r="J1008" s="56" t="s">
        <v>40</v>
      </c>
    </row>
    <row r="1009" spans="1:10" ht="12.75" customHeight="1" x14ac:dyDescent="0.3">
      <c r="A1009" s="56" t="s">
        <v>403</v>
      </c>
      <c r="B1009" s="56">
        <v>15</v>
      </c>
      <c r="C1009" s="56" t="s">
        <v>257</v>
      </c>
      <c r="D1009" s="56" t="s">
        <v>4657</v>
      </c>
      <c r="E1009" s="56" t="s">
        <v>2282</v>
      </c>
      <c r="F1009" s="56" t="s">
        <v>907</v>
      </c>
      <c r="G1009" s="56">
        <v>18</v>
      </c>
      <c r="H1009" s="56">
        <v>0</v>
      </c>
      <c r="I1009" s="56" t="s">
        <v>811</v>
      </c>
      <c r="J1009" s="56" t="s">
        <v>40</v>
      </c>
    </row>
    <row r="1010" spans="1:10" ht="12.75" customHeight="1" x14ac:dyDescent="0.3">
      <c r="A1010" s="56" t="s">
        <v>204</v>
      </c>
      <c r="B1010" s="56">
        <v>1</v>
      </c>
      <c r="C1010" s="56" t="s">
        <v>205</v>
      </c>
      <c r="D1010" s="56" t="s">
        <v>4658</v>
      </c>
      <c r="E1010" s="56" t="s">
        <v>2284</v>
      </c>
      <c r="F1010" s="56" t="s">
        <v>907</v>
      </c>
      <c r="G1010" s="56">
        <v>48</v>
      </c>
      <c r="H1010" s="56">
        <v>0</v>
      </c>
      <c r="I1010" s="56" t="s">
        <v>6841</v>
      </c>
      <c r="J1010" s="56" t="s">
        <v>39</v>
      </c>
    </row>
    <row r="1011" spans="1:10" ht="12.75" customHeight="1" x14ac:dyDescent="0.3">
      <c r="A1011" s="56" t="s">
        <v>204</v>
      </c>
      <c r="B1011" s="56">
        <v>2</v>
      </c>
      <c r="C1011" s="56" t="s">
        <v>205</v>
      </c>
      <c r="D1011" s="56" t="s">
        <v>4659</v>
      </c>
      <c r="E1011" s="56" t="s">
        <v>2285</v>
      </c>
      <c r="F1011" s="56" t="s">
        <v>907</v>
      </c>
      <c r="G1011" s="56">
        <v>48</v>
      </c>
      <c r="H1011" s="56">
        <v>0</v>
      </c>
      <c r="I1011" s="56" t="s">
        <v>6841</v>
      </c>
      <c r="J1011" s="56" t="s">
        <v>39</v>
      </c>
    </row>
    <row r="1012" spans="1:10" ht="12.75" customHeight="1" x14ac:dyDescent="0.3">
      <c r="A1012" s="56" t="s">
        <v>204</v>
      </c>
      <c r="B1012" s="56">
        <v>3</v>
      </c>
      <c r="C1012" s="56" t="s">
        <v>205</v>
      </c>
      <c r="D1012" s="56" t="s">
        <v>4660</v>
      </c>
      <c r="E1012" s="56" t="s">
        <v>2286</v>
      </c>
      <c r="F1012" s="56" t="s">
        <v>907</v>
      </c>
      <c r="G1012" s="56">
        <v>42</v>
      </c>
      <c r="H1012" s="56">
        <v>0</v>
      </c>
      <c r="I1012" s="56" t="s">
        <v>6841</v>
      </c>
      <c r="J1012" s="56" t="s">
        <v>39</v>
      </c>
    </row>
    <row r="1013" spans="1:10" ht="12.75" customHeight="1" x14ac:dyDescent="0.3">
      <c r="A1013" s="56" t="s">
        <v>204</v>
      </c>
      <c r="B1013" s="56">
        <v>4</v>
      </c>
      <c r="C1013" s="56" t="s">
        <v>205</v>
      </c>
      <c r="D1013" s="56" t="s">
        <v>4661</v>
      </c>
      <c r="E1013" s="56" t="s">
        <v>1401</v>
      </c>
      <c r="F1013" s="56" t="s">
        <v>907</v>
      </c>
      <c r="G1013" s="56">
        <v>56</v>
      </c>
      <c r="H1013" s="56">
        <v>0</v>
      </c>
      <c r="I1013" s="56" t="s">
        <v>6841</v>
      </c>
      <c r="J1013" s="56" t="s">
        <v>39</v>
      </c>
    </row>
    <row r="1014" spans="1:10" ht="12.75" customHeight="1" x14ac:dyDescent="0.3">
      <c r="A1014" s="56" t="s">
        <v>204</v>
      </c>
      <c r="B1014" s="56">
        <v>5</v>
      </c>
      <c r="C1014" s="56" t="s">
        <v>205</v>
      </c>
      <c r="D1014" s="56" t="s">
        <v>4662</v>
      </c>
      <c r="E1014" s="56" t="s">
        <v>2287</v>
      </c>
      <c r="F1014" s="56" t="s">
        <v>907</v>
      </c>
      <c r="G1014" s="56">
        <v>48</v>
      </c>
      <c r="H1014" s="56">
        <v>0</v>
      </c>
      <c r="I1014" s="56" t="s">
        <v>6841</v>
      </c>
      <c r="J1014" s="56" t="s">
        <v>39</v>
      </c>
    </row>
    <row r="1015" spans="1:10" ht="12.75" customHeight="1" x14ac:dyDescent="0.3">
      <c r="A1015" s="56" t="s">
        <v>204</v>
      </c>
      <c r="B1015" s="56">
        <v>6</v>
      </c>
      <c r="C1015" s="56" t="s">
        <v>205</v>
      </c>
      <c r="D1015" s="56" t="s">
        <v>4663</v>
      </c>
      <c r="E1015" s="56" t="s">
        <v>2288</v>
      </c>
      <c r="F1015" s="56" t="s">
        <v>907</v>
      </c>
      <c r="G1015" s="56">
        <v>48</v>
      </c>
      <c r="H1015" s="56">
        <v>0</v>
      </c>
      <c r="I1015" s="56" t="s">
        <v>6841</v>
      </c>
      <c r="J1015" s="56" t="s">
        <v>39</v>
      </c>
    </row>
    <row r="1016" spans="1:10" ht="12.75" customHeight="1" x14ac:dyDescent="0.3">
      <c r="A1016" s="56" t="s">
        <v>204</v>
      </c>
      <c r="B1016" s="56">
        <v>7</v>
      </c>
      <c r="C1016" s="56" t="s">
        <v>205</v>
      </c>
      <c r="D1016" s="56" t="s">
        <v>4664</v>
      </c>
      <c r="E1016" s="56" t="s">
        <v>2289</v>
      </c>
      <c r="F1016" s="56" t="s">
        <v>907</v>
      </c>
      <c r="G1016" s="56">
        <v>48</v>
      </c>
      <c r="H1016" s="56">
        <v>0</v>
      </c>
      <c r="I1016" s="56" t="s">
        <v>6841</v>
      </c>
      <c r="J1016" s="56" t="s">
        <v>39</v>
      </c>
    </row>
    <row r="1017" spans="1:10" ht="12.75" customHeight="1" x14ac:dyDescent="0.3">
      <c r="A1017" s="56" t="s">
        <v>204</v>
      </c>
      <c r="B1017" s="56">
        <v>8</v>
      </c>
      <c r="C1017" s="56" t="s">
        <v>205</v>
      </c>
      <c r="D1017" s="56" t="s">
        <v>4665</v>
      </c>
      <c r="E1017" s="56" t="s">
        <v>2290</v>
      </c>
      <c r="F1017" s="56" t="s">
        <v>907</v>
      </c>
      <c r="G1017" s="56">
        <v>42</v>
      </c>
      <c r="H1017" s="56">
        <v>0</v>
      </c>
      <c r="I1017" s="56" t="s">
        <v>6841</v>
      </c>
      <c r="J1017" s="56" t="s">
        <v>39</v>
      </c>
    </row>
    <row r="1018" spans="1:10" ht="12.75" customHeight="1" x14ac:dyDescent="0.3">
      <c r="A1018" s="56" t="s">
        <v>204</v>
      </c>
      <c r="B1018" s="56">
        <v>9</v>
      </c>
      <c r="C1018" s="56" t="s">
        <v>205</v>
      </c>
      <c r="D1018" s="56" t="s">
        <v>4666</v>
      </c>
      <c r="E1018" s="56" t="s">
        <v>2291</v>
      </c>
      <c r="F1018" s="56" t="s">
        <v>907</v>
      </c>
      <c r="G1018" s="56">
        <v>48</v>
      </c>
      <c r="H1018" s="56">
        <v>0</v>
      </c>
      <c r="I1018" s="56" t="s">
        <v>6841</v>
      </c>
      <c r="J1018" s="56" t="s">
        <v>39</v>
      </c>
    </row>
    <row r="1019" spans="1:10" ht="12.75" customHeight="1" x14ac:dyDescent="0.3">
      <c r="A1019" s="56" t="s">
        <v>204</v>
      </c>
      <c r="B1019" s="56">
        <v>10</v>
      </c>
      <c r="C1019" s="56" t="s">
        <v>205</v>
      </c>
      <c r="D1019" s="56" t="s">
        <v>4667</v>
      </c>
      <c r="E1019" s="56" t="s">
        <v>2292</v>
      </c>
      <c r="F1019" s="56" t="s">
        <v>907</v>
      </c>
      <c r="G1019" s="56">
        <v>42</v>
      </c>
      <c r="H1019" s="56">
        <v>0</v>
      </c>
      <c r="I1019" s="56" t="s">
        <v>6841</v>
      </c>
      <c r="J1019" s="56" t="s">
        <v>39</v>
      </c>
    </row>
    <row r="1020" spans="1:10" ht="12.75" customHeight="1" x14ac:dyDescent="0.3">
      <c r="A1020" s="56" t="s">
        <v>204</v>
      </c>
      <c r="B1020" s="56">
        <v>11</v>
      </c>
      <c r="C1020" s="56" t="s">
        <v>205</v>
      </c>
      <c r="D1020" s="56" t="s">
        <v>4668</v>
      </c>
      <c r="E1020" s="56" t="s">
        <v>2293</v>
      </c>
      <c r="F1020" s="56" t="s">
        <v>907</v>
      </c>
      <c r="G1020" s="56">
        <v>42</v>
      </c>
      <c r="H1020" s="56">
        <v>0</v>
      </c>
      <c r="I1020" s="56" t="s">
        <v>6841</v>
      </c>
      <c r="J1020" s="56" t="s">
        <v>39</v>
      </c>
    </row>
    <row r="1021" spans="1:10" ht="12.75" customHeight="1" x14ac:dyDescent="0.3">
      <c r="A1021" s="56" t="s">
        <v>204</v>
      </c>
      <c r="B1021" s="56">
        <v>12</v>
      </c>
      <c r="C1021" s="56" t="s">
        <v>205</v>
      </c>
      <c r="D1021" s="56" t="s">
        <v>4669</v>
      </c>
      <c r="E1021" s="56" t="s">
        <v>1402</v>
      </c>
      <c r="F1021" s="56" t="s">
        <v>907</v>
      </c>
      <c r="G1021" s="56">
        <v>50</v>
      </c>
      <c r="H1021" s="56">
        <v>0</v>
      </c>
      <c r="I1021" s="56" t="s">
        <v>6841</v>
      </c>
      <c r="J1021" s="56" t="s">
        <v>39</v>
      </c>
    </row>
    <row r="1022" spans="1:10" ht="12.75" customHeight="1" x14ac:dyDescent="0.3">
      <c r="A1022" s="56" t="s">
        <v>204</v>
      </c>
      <c r="B1022" s="56">
        <v>13</v>
      </c>
      <c r="C1022" s="56" t="s">
        <v>205</v>
      </c>
      <c r="D1022" s="56" t="s">
        <v>4670</v>
      </c>
      <c r="E1022" s="56" t="s">
        <v>2294</v>
      </c>
      <c r="F1022" s="56" t="s">
        <v>907</v>
      </c>
      <c r="G1022" s="56">
        <v>48</v>
      </c>
      <c r="H1022" s="56">
        <v>0</v>
      </c>
      <c r="I1022" s="56" t="s">
        <v>6841</v>
      </c>
      <c r="J1022" s="56" t="s">
        <v>39</v>
      </c>
    </row>
    <row r="1023" spans="1:10" ht="12.75" customHeight="1" x14ac:dyDescent="0.3">
      <c r="A1023" s="56" t="s">
        <v>204</v>
      </c>
      <c r="B1023" s="56">
        <v>14</v>
      </c>
      <c r="C1023" s="56" t="s">
        <v>205</v>
      </c>
      <c r="D1023" s="56" t="s">
        <v>4671</v>
      </c>
      <c r="E1023" s="56" t="s">
        <v>2295</v>
      </c>
      <c r="F1023" s="56" t="s">
        <v>907</v>
      </c>
      <c r="G1023" s="56">
        <v>48</v>
      </c>
      <c r="H1023" s="56">
        <v>0</v>
      </c>
      <c r="I1023" s="56" t="s">
        <v>6841</v>
      </c>
      <c r="J1023" s="56" t="s">
        <v>39</v>
      </c>
    </row>
    <row r="1024" spans="1:10" ht="12.75" customHeight="1" x14ac:dyDescent="0.3">
      <c r="A1024" s="56" t="s">
        <v>204</v>
      </c>
      <c r="B1024" s="56">
        <v>15</v>
      </c>
      <c r="C1024" s="56" t="s">
        <v>205</v>
      </c>
      <c r="D1024" s="56" t="s">
        <v>4672</v>
      </c>
      <c r="E1024" s="56" t="s">
        <v>2296</v>
      </c>
      <c r="F1024" s="56" t="s">
        <v>907</v>
      </c>
      <c r="G1024" s="56">
        <v>59</v>
      </c>
      <c r="H1024" s="56">
        <v>0</v>
      </c>
      <c r="I1024" s="56" t="s">
        <v>6841</v>
      </c>
      <c r="J1024" s="56" t="s">
        <v>39</v>
      </c>
    </row>
    <row r="1025" spans="1:10" ht="12.75" customHeight="1" x14ac:dyDescent="0.3">
      <c r="A1025" s="56" t="s">
        <v>204</v>
      </c>
      <c r="B1025" s="56">
        <v>16</v>
      </c>
      <c r="C1025" s="56" t="s">
        <v>205</v>
      </c>
      <c r="D1025" s="56" t="s">
        <v>4673</v>
      </c>
      <c r="E1025" s="56" t="s">
        <v>2297</v>
      </c>
      <c r="F1025" s="56" t="s">
        <v>907</v>
      </c>
      <c r="G1025" s="56">
        <v>48</v>
      </c>
      <c r="H1025" s="56">
        <v>0</v>
      </c>
      <c r="I1025" s="56" t="s">
        <v>6841</v>
      </c>
      <c r="J1025" s="56" t="s">
        <v>39</v>
      </c>
    </row>
    <row r="1026" spans="1:10" ht="12.75" customHeight="1" x14ac:dyDescent="0.3">
      <c r="A1026" s="56" t="s">
        <v>204</v>
      </c>
      <c r="B1026" s="56">
        <v>17</v>
      </c>
      <c r="C1026" s="56" t="s">
        <v>205</v>
      </c>
      <c r="D1026" s="56" t="s">
        <v>4674</v>
      </c>
      <c r="E1026" s="56" t="s">
        <v>2298</v>
      </c>
      <c r="F1026" s="56" t="s">
        <v>907</v>
      </c>
      <c r="G1026" s="56">
        <v>48</v>
      </c>
      <c r="H1026" s="56">
        <v>0</v>
      </c>
      <c r="I1026" s="56" t="s">
        <v>6841</v>
      </c>
      <c r="J1026" s="56" t="s">
        <v>39</v>
      </c>
    </row>
    <row r="1027" spans="1:10" ht="12.75" customHeight="1" x14ac:dyDescent="0.3">
      <c r="A1027" s="56" t="s">
        <v>204</v>
      </c>
      <c r="B1027" s="56">
        <v>18</v>
      </c>
      <c r="C1027" s="56" t="s">
        <v>205</v>
      </c>
      <c r="D1027" s="56" t="s">
        <v>4675</v>
      </c>
      <c r="E1027" s="56" t="s">
        <v>2299</v>
      </c>
      <c r="F1027" s="56" t="s">
        <v>907</v>
      </c>
      <c r="G1027" s="56">
        <v>48</v>
      </c>
      <c r="H1027" s="56">
        <v>0</v>
      </c>
      <c r="I1027" s="56" t="s">
        <v>6841</v>
      </c>
      <c r="J1027" s="56" t="s">
        <v>39</v>
      </c>
    </row>
    <row r="1028" spans="1:10" ht="12.75" customHeight="1" x14ac:dyDescent="0.3">
      <c r="A1028" s="56" t="s">
        <v>204</v>
      </c>
      <c r="B1028" s="56">
        <v>19</v>
      </c>
      <c r="C1028" s="56" t="s">
        <v>205</v>
      </c>
      <c r="D1028" s="56" t="s">
        <v>4676</v>
      </c>
      <c r="E1028" s="56" t="s">
        <v>2300</v>
      </c>
      <c r="F1028" s="56" t="s">
        <v>907</v>
      </c>
      <c r="G1028" s="56">
        <v>42</v>
      </c>
      <c r="H1028" s="56">
        <v>0</v>
      </c>
      <c r="I1028" s="56" t="s">
        <v>6841</v>
      </c>
      <c r="J1028" s="56" t="s">
        <v>39</v>
      </c>
    </row>
    <row r="1029" spans="1:10" ht="12.75" customHeight="1" x14ac:dyDescent="0.3">
      <c r="A1029" s="56" t="s">
        <v>204</v>
      </c>
      <c r="B1029" s="56">
        <v>20</v>
      </c>
      <c r="C1029" s="56" t="s">
        <v>205</v>
      </c>
      <c r="D1029" s="56" t="s">
        <v>4677</v>
      </c>
      <c r="E1029" s="56" t="s">
        <v>2301</v>
      </c>
      <c r="F1029" s="56" t="s">
        <v>907</v>
      </c>
      <c r="G1029" s="56">
        <v>42</v>
      </c>
      <c r="H1029" s="56">
        <v>0</v>
      </c>
      <c r="I1029" s="56" t="s">
        <v>6841</v>
      </c>
      <c r="J1029" s="56" t="s">
        <v>39</v>
      </c>
    </row>
    <row r="1030" spans="1:10" ht="12.75" customHeight="1" x14ac:dyDescent="0.3">
      <c r="A1030" s="56" t="s">
        <v>204</v>
      </c>
      <c r="B1030" s="56">
        <v>21</v>
      </c>
      <c r="C1030" s="56" t="s">
        <v>205</v>
      </c>
      <c r="D1030" s="56" t="s">
        <v>4678</v>
      </c>
      <c r="E1030" s="56" t="s">
        <v>2302</v>
      </c>
      <c r="F1030" s="56" t="s">
        <v>907</v>
      </c>
      <c r="G1030" s="56">
        <v>60</v>
      </c>
      <c r="H1030" s="56">
        <v>0</v>
      </c>
      <c r="I1030" s="56" t="s">
        <v>6841</v>
      </c>
      <c r="J1030" s="56" t="s">
        <v>39</v>
      </c>
    </row>
    <row r="1031" spans="1:10" ht="12.75" customHeight="1" x14ac:dyDescent="0.3">
      <c r="A1031" s="56" t="s">
        <v>204</v>
      </c>
      <c r="B1031" s="56">
        <v>22</v>
      </c>
      <c r="C1031" s="56" t="s">
        <v>205</v>
      </c>
      <c r="D1031" s="56" t="s">
        <v>4679</v>
      </c>
      <c r="E1031" s="56" t="s">
        <v>2303</v>
      </c>
      <c r="F1031" s="56" t="s">
        <v>907</v>
      </c>
      <c r="G1031" s="56">
        <v>48</v>
      </c>
      <c r="H1031" s="56">
        <v>0</v>
      </c>
      <c r="I1031" s="56" t="s">
        <v>6841</v>
      </c>
      <c r="J1031" s="56" t="s">
        <v>39</v>
      </c>
    </row>
    <row r="1032" spans="1:10" ht="12.75" customHeight="1" x14ac:dyDescent="0.3">
      <c r="A1032" s="56" t="s">
        <v>204</v>
      </c>
      <c r="B1032" s="56">
        <v>23</v>
      </c>
      <c r="C1032" s="56" t="s">
        <v>205</v>
      </c>
      <c r="D1032" s="56" t="s">
        <v>4680</v>
      </c>
      <c r="E1032" s="56" t="s">
        <v>2304</v>
      </c>
      <c r="F1032" s="56" t="s">
        <v>907</v>
      </c>
      <c r="G1032" s="56">
        <v>48</v>
      </c>
      <c r="H1032" s="56">
        <v>0</v>
      </c>
      <c r="I1032" s="56" t="s">
        <v>6841</v>
      </c>
      <c r="J1032" s="56" t="s">
        <v>39</v>
      </c>
    </row>
    <row r="1033" spans="1:10" ht="12.75" customHeight="1" x14ac:dyDescent="0.3">
      <c r="A1033" s="56" t="s">
        <v>204</v>
      </c>
      <c r="B1033" s="56">
        <v>24</v>
      </c>
      <c r="C1033" s="56" t="s">
        <v>205</v>
      </c>
      <c r="D1033" s="56" t="s">
        <v>4681</v>
      </c>
      <c r="E1033" s="56" t="s">
        <v>2305</v>
      </c>
      <c r="F1033" s="56" t="s">
        <v>907</v>
      </c>
      <c r="G1033" s="56">
        <v>48</v>
      </c>
      <c r="H1033" s="56">
        <v>0</v>
      </c>
      <c r="I1033" s="56" t="s">
        <v>6841</v>
      </c>
      <c r="J1033" s="56" t="s">
        <v>39</v>
      </c>
    </row>
    <row r="1034" spans="1:10" ht="12.75" customHeight="1" x14ac:dyDescent="0.3">
      <c r="A1034" s="56" t="s">
        <v>204</v>
      </c>
      <c r="B1034" s="56">
        <v>25</v>
      </c>
      <c r="C1034" s="56" t="s">
        <v>205</v>
      </c>
      <c r="D1034" s="56" t="s">
        <v>4682</v>
      </c>
      <c r="E1034" s="56" t="s">
        <v>2306</v>
      </c>
      <c r="F1034" s="56" t="s">
        <v>907</v>
      </c>
      <c r="G1034" s="56">
        <v>48</v>
      </c>
      <c r="H1034" s="56">
        <v>0</v>
      </c>
      <c r="I1034" s="56" t="s">
        <v>6841</v>
      </c>
      <c r="J1034" s="56" t="s">
        <v>39</v>
      </c>
    </row>
    <row r="1035" spans="1:10" ht="12.75" customHeight="1" x14ac:dyDescent="0.3">
      <c r="A1035" s="56" t="s">
        <v>204</v>
      </c>
      <c r="B1035" s="56">
        <v>26</v>
      </c>
      <c r="C1035" s="56" t="s">
        <v>205</v>
      </c>
      <c r="D1035" s="56" t="s">
        <v>4683</v>
      </c>
      <c r="E1035" s="56" t="s">
        <v>2307</v>
      </c>
      <c r="F1035" s="56" t="s">
        <v>907</v>
      </c>
      <c r="G1035" s="56">
        <v>48</v>
      </c>
      <c r="H1035" s="56">
        <v>0</v>
      </c>
      <c r="I1035" s="56" t="s">
        <v>6841</v>
      </c>
      <c r="J1035" s="56" t="s">
        <v>39</v>
      </c>
    </row>
    <row r="1036" spans="1:10" ht="12.75" customHeight="1" x14ac:dyDescent="0.3">
      <c r="A1036" s="56" t="s">
        <v>204</v>
      </c>
      <c r="B1036" s="56">
        <v>27</v>
      </c>
      <c r="C1036" s="56" t="s">
        <v>205</v>
      </c>
      <c r="D1036" s="56" t="s">
        <v>4684</v>
      </c>
      <c r="E1036" s="56" t="s">
        <v>2308</v>
      </c>
      <c r="F1036" s="56" t="s">
        <v>907</v>
      </c>
      <c r="G1036" s="56">
        <v>42</v>
      </c>
      <c r="H1036" s="56">
        <v>0</v>
      </c>
      <c r="I1036" s="56" t="s">
        <v>6841</v>
      </c>
      <c r="J1036" s="56" t="s">
        <v>39</v>
      </c>
    </row>
    <row r="1037" spans="1:10" ht="12.75" customHeight="1" x14ac:dyDescent="0.3">
      <c r="A1037" s="56" t="s">
        <v>204</v>
      </c>
      <c r="B1037" s="56">
        <v>28</v>
      </c>
      <c r="C1037" s="56" t="s">
        <v>205</v>
      </c>
      <c r="D1037" s="56" t="s">
        <v>4685</v>
      </c>
      <c r="E1037" s="56" t="s">
        <v>2309</v>
      </c>
      <c r="F1037" s="56" t="s">
        <v>907</v>
      </c>
      <c r="G1037" s="56">
        <v>48</v>
      </c>
      <c r="H1037" s="56">
        <v>0</v>
      </c>
      <c r="I1037" s="56" t="s">
        <v>6841</v>
      </c>
      <c r="J1037" s="56" t="s">
        <v>39</v>
      </c>
    </row>
    <row r="1038" spans="1:10" ht="12.75" customHeight="1" x14ac:dyDescent="0.3">
      <c r="A1038" s="56" t="s">
        <v>204</v>
      </c>
      <c r="B1038" s="56">
        <v>29</v>
      </c>
      <c r="C1038" s="56" t="s">
        <v>205</v>
      </c>
      <c r="D1038" s="56" t="s">
        <v>4686</v>
      </c>
      <c r="E1038" s="56" t="s">
        <v>2310</v>
      </c>
      <c r="F1038" s="56" t="s">
        <v>907</v>
      </c>
      <c r="G1038" s="56">
        <v>42</v>
      </c>
      <c r="H1038" s="56">
        <v>0</v>
      </c>
      <c r="I1038" s="56" t="s">
        <v>6841</v>
      </c>
      <c r="J1038" s="56" t="s">
        <v>39</v>
      </c>
    </row>
    <row r="1039" spans="1:10" ht="12.75" customHeight="1" x14ac:dyDescent="0.3">
      <c r="A1039" s="56" t="s">
        <v>204</v>
      </c>
      <c r="B1039" s="56">
        <v>30</v>
      </c>
      <c r="C1039" s="56" t="s">
        <v>205</v>
      </c>
      <c r="D1039" s="56" t="s">
        <v>4687</v>
      </c>
      <c r="E1039" s="56" t="s">
        <v>2311</v>
      </c>
      <c r="F1039" s="56" t="s">
        <v>907</v>
      </c>
      <c r="G1039" s="56">
        <v>48</v>
      </c>
      <c r="H1039" s="56">
        <v>0</v>
      </c>
      <c r="I1039" s="56" t="s">
        <v>6841</v>
      </c>
      <c r="J1039" s="56" t="s">
        <v>39</v>
      </c>
    </row>
    <row r="1040" spans="1:10" ht="12.75" customHeight="1" x14ac:dyDescent="0.3">
      <c r="A1040" s="56" t="s">
        <v>204</v>
      </c>
      <c r="B1040" s="56">
        <v>31</v>
      </c>
      <c r="C1040" s="56" t="s">
        <v>205</v>
      </c>
      <c r="D1040" s="56" t="s">
        <v>4688</v>
      </c>
      <c r="E1040" s="56" t="s">
        <v>2312</v>
      </c>
      <c r="F1040" s="56" t="s">
        <v>907</v>
      </c>
      <c r="G1040" s="56">
        <v>48</v>
      </c>
      <c r="H1040" s="56">
        <v>0</v>
      </c>
      <c r="I1040" s="56" t="s">
        <v>6841</v>
      </c>
      <c r="J1040" s="56" t="s">
        <v>39</v>
      </c>
    </row>
    <row r="1041" spans="1:10" ht="12.75" customHeight="1" x14ac:dyDescent="0.3">
      <c r="A1041" s="56" t="s">
        <v>204</v>
      </c>
      <c r="B1041" s="56">
        <v>32</v>
      </c>
      <c r="C1041" s="56" t="s">
        <v>205</v>
      </c>
      <c r="D1041" s="56" t="s">
        <v>4689</v>
      </c>
      <c r="E1041" s="56" t="s">
        <v>2313</v>
      </c>
      <c r="F1041" s="56" t="s">
        <v>907</v>
      </c>
      <c r="G1041" s="56">
        <v>42</v>
      </c>
      <c r="H1041" s="56">
        <v>0</v>
      </c>
      <c r="I1041" s="56" t="s">
        <v>6841</v>
      </c>
      <c r="J1041" s="56" t="s">
        <v>39</v>
      </c>
    </row>
    <row r="1042" spans="1:10" ht="12.75" customHeight="1" x14ac:dyDescent="0.3">
      <c r="A1042" s="56" t="s">
        <v>204</v>
      </c>
      <c r="B1042" s="56">
        <v>33</v>
      </c>
      <c r="C1042" s="56" t="s">
        <v>205</v>
      </c>
      <c r="D1042" s="56" t="s">
        <v>4690</v>
      </c>
      <c r="E1042" s="56" t="s">
        <v>2314</v>
      </c>
      <c r="F1042" s="56" t="s">
        <v>907</v>
      </c>
      <c r="G1042" s="56">
        <v>48</v>
      </c>
      <c r="H1042" s="56">
        <v>0</v>
      </c>
      <c r="I1042" s="56" t="s">
        <v>6841</v>
      </c>
      <c r="J1042" s="56" t="s">
        <v>39</v>
      </c>
    </row>
    <row r="1043" spans="1:10" ht="12.75" customHeight="1" x14ac:dyDescent="0.3">
      <c r="A1043" s="56" t="s">
        <v>494</v>
      </c>
      <c r="B1043" s="56">
        <v>1</v>
      </c>
      <c r="C1043" s="56" t="s">
        <v>495</v>
      </c>
      <c r="D1043" s="56" t="s">
        <v>4691</v>
      </c>
      <c r="E1043" s="56" t="s">
        <v>1407</v>
      </c>
      <c r="F1043" s="56" t="s">
        <v>907</v>
      </c>
      <c r="G1043" s="56">
        <v>15</v>
      </c>
      <c r="H1043" s="56">
        <v>0</v>
      </c>
      <c r="I1043" s="56" t="s">
        <v>810</v>
      </c>
      <c r="J1043" s="56" t="s">
        <v>40</v>
      </c>
    </row>
    <row r="1044" spans="1:10" ht="12.75" customHeight="1" x14ac:dyDescent="0.3">
      <c r="A1044" s="56" t="s">
        <v>494</v>
      </c>
      <c r="B1044" s="56">
        <v>2</v>
      </c>
      <c r="C1044" s="56" t="s">
        <v>495</v>
      </c>
      <c r="D1044" s="56" t="s">
        <v>4692</v>
      </c>
      <c r="E1044" s="56" t="s">
        <v>1427</v>
      </c>
      <c r="F1044" s="56" t="s">
        <v>907</v>
      </c>
      <c r="G1044" s="56">
        <v>41</v>
      </c>
      <c r="H1044" s="56">
        <v>27.5</v>
      </c>
      <c r="I1044" s="56" t="s">
        <v>6841</v>
      </c>
      <c r="J1044" s="56" t="s">
        <v>39</v>
      </c>
    </row>
    <row r="1045" spans="1:10" ht="12.75" customHeight="1" x14ac:dyDescent="0.3">
      <c r="A1045" s="56" t="s">
        <v>494</v>
      </c>
      <c r="B1045" s="56">
        <v>3</v>
      </c>
      <c r="C1045" s="56" t="s">
        <v>495</v>
      </c>
      <c r="D1045" s="56" t="s">
        <v>4693</v>
      </c>
      <c r="E1045" s="56" t="s">
        <v>1430</v>
      </c>
      <c r="F1045" s="56" t="s">
        <v>907</v>
      </c>
      <c r="G1045" s="56">
        <v>15</v>
      </c>
      <c r="H1045" s="56">
        <v>0</v>
      </c>
      <c r="I1045" s="56" t="s">
        <v>6841</v>
      </c>
      <c r="J1045" s="56" t="s">
        <v>39</v>
      </c>
    </row>
    <row r="1046" spans="1:10" ht="12.75" customHeight="1" x14ac:dyDescent="0.3">
      <c r="A1046" s="56" t="s">
        <v>494</v>
      </c>
      <c r="B1046" s="56">
        <v>4</v>
      </c>
      <c r="C1046" s="56" t="s">
        <v>495</v>
      </c>
      <c r="D1046" s="56" t="s">
        <v>4694</v>
      </c>
      <c r="E1046" s="56" t="s">
        <v>1411</v>
      </c>
      <c r="F1046" s="56" t="s">
        <v>907</v>
      </c>
      <c r="G1046" s="56">
        <v>14</v>
      </c>
      <c r="H1046" s="56">
        <v>0</v>
      </c>
      <c r="I1046" s="56" t="s">
        <v>810</v>
      </c>
      <c r="J1046" s="56" t="s">
        <v>40</v>
      </c>
    </row>
    <row r="1047" spans="1:10" ht="12.75" customHeight="1" x14ac:dyDescent="0.3">
      <c r="A1047" s="56" t="s">
        <v>494</v>
      </c>
      <c r="B1047" s="56">
        <v>5</v>
      </c>
      <c r="C1047" s="56" t="s">
        <v>495</v>
      </c>
      <c r="D1047" s="56" t="s">
        <v>4695</v>
      </c>
      <c r="E1047" s="56" t="s">
        <v>1420</v>
      </c>
      <c r="F1047" s="56" t="s">
        <v>907</v>
      </c>
      <c r="G1047" s="56">
        <v>23.5</v>
      </c>
      <c r="H1047" s="56">
        <v>0</v>
      </c>
      <c r="I1047" s="56" t="s">
        <v>810</v>
      </c>
      <c r="J1047" s="56" t="s">
        <v>40</v>
      </c>
    </row>
    <row r="1048" spans="1:10" ht="12.75" customHeight="1" x14ac:dyDescent="0.3">
      <c r="A1048" s="56" t="s">
        <v>494</v>
      </c>
      <c r="B1048" s="56">
        <v>6</v>
      </c>
      <c r="C1048" s="56" t="s">
        <v>495</v>
      </c>
      <c r="D1048" s="56" t="s">
        <v>4696</v>
      </c>
      <c r="E1048" s="56" t="s">
        <v>1428</v>
      </c>
      <c r="F1048" s="56" t="s">
        <v>907</v>
      </c>
      <c r="G1048" s="56">
        <v>35</v>
      </c>
      <c r="H1048" s="56">
        <v>0</v>
      </c>
      <c r="I1048" s="56" t="s">
        <v>6841</v>
      </c>
      <c r="J1048" s="56" t="s">
        <v>39</v>
      </c>
    </row>
    <row r="1049" spans="1:10" ht="12.75" customHeight="1" x14ac:dyDescent="0.3">
      <c r="A1049" s="56" t="s">
        <v>494</v>
      </c>
      <c r="B1049" s="56">
        <v>7</v>
      </c>
      <c r="C1049" s="56" t="s">
        <v>495</v>
      </c>
      <c r="D1049" s="56" t="s">
        <v>4697</v>
      </c>
      <c r="E1049" s="56" t="s">
        <v>1424</v>
      </c>
      <c r="F1049" s="56" t="s">
        <v>907</v>
      </c>
      <c r="G1049" s="56">
        <v>54</v>
      </c>
      <c r="H1049" s="56">
        <v>0</v>
      </c>
      <c r="I1049" s="56" t="s">
        <v>6841</v>
      </c>
      <c r="J1049" s="56" t="s">
        <v>39</v>
      </c>
    </row>
    <row r="1050" spans="1:10" ht="12.75" customHeight="1" x14ac:dyDescent="0.3">
      <c r="A1050" s="56" t="s">
        <v>494</v>
      </c>
      <c r="B1050" s="56">
        <v>8</v>
      </c>
      <c r="C1050" s="56" t="s">
        <v>495</v>
      </c>
      <c r="D1050" s="56" t="s">
        <v>4698</v>
      </c>
      <c r="E1050" s="56" t="s">
        <v>1432</v>
      </c>
      <c r="F1050" s="56" t="s">
        <v>907</v>
      </c>
      <c r="G1050" s="56">
        <v>28</v>
      </c>
      <c r="H1050" s="56">
        <v>0</v>
      </c>
      <c r="I1050" s="56" t="s">
        <v>6841</v>
      </c>
      <c r="J1050" s="56" t="s">
        <v>39</v>
      </c>
    </row>
    <row r="1051" spans="1:10" ht="12.75" customHeight="1" x14ac:dyDescent="0.3">
      <c r="A1051" s="56" t="s">
        <v>494</v>
      </c>
      <c r="B1051" s="56">
        <v>9</v>
      </c>
      <c r="C1051" s="56" t="s">
        <v>495</v>
      </c>
      <c r="D1051" s="56" t="s">
        <v>4699</v>
      </c>
      <c r="E1051" s="56" t="s">
        <v>1418</v>
      </c>
      <c r="F1051" s="56" t="s">
        <v>907</v>
      </c>
      <c r="G1051" s="56">
        <v>28</v>
      </c>
      <c r="H1051" s="56">
        <v>0</v>
      </c>
      <c r="I1051" s="56" t="s">
        <v>6841</v>
      </c>
      <c r="J1051" s="56" t="s">
        <v>39</v>
      </c>
    </row>
    <row r="1052" spans="1:10" ht="12.75" customHeight="1" x14ac:dyDescent="0.3">
      <c r="A1052" s="56" t="s">
        <v>494</v>
      </c>
      <c r="B1052" s="56">
        <v>10</v>
      </c>
      <c r="C1052" s="56" t="s">
        <v>495</v>
      </c>
      <c r="D1052" s="56" t="s">
        <v>4700</v>
      </c>
      <c r="E1052" s="56" t="s">
        <v>1409</v>
      </c>
      <c r="F1052" s="56" t="s">
        <v>907</v>
      </c>
      <c r="G1052" s="56">
        <v>35</v>
      </c>
      <c r="H1052" s="56">
        <v>0</v>
      </c>
      <c r="I1052" s="56" t="s">
        <v>6841</v>
      </c>
      <c r="J1052" s="56" t="s">
        <v>39</v>
      </c>
    </row>
    <row r="1053" spans="1:10" ht="12.75" customHeight="1" x14ac:dyDescent="0.3">
      <c r="A1053" s="56" t="s">
        <v>494</v>
      </c>
      <c r="B1053" s="56">
        <v>11</v>
      </c>
      <c r="C1053" s="56" t="s">
        <v>495</v>
      </c>
      <c r="D1053" s="56" t="s">
        <v>4701</v>
      </c>
      <c r="E1053" s="56" t="s">
        <v>1436</v>
      </c>
      <c r="F1053" s="56" t="s">
        <v>907</v>
      </c>
      <c r="G1053" s="56">
        <v>44</v>
      </c>
      <c r="H1053" s="56">
        <v>0</v>
      </c>
      <c r="I1053" s="56" t="s">
        <v>6841</v>
      </c>
      <c r="J1053" s="56" t="s">
        <v>39</v>
      </c>
    </row>
    <row r="1054" spans="1:10" ht="12.75" customHeight="1" x14ac:dyDescent="0.3">
      <c r="A1054" s="56" t="s">
        <v>494</v>
      </c>
      <c r="B1054" s="56">
        <v>12</v>
      </c>
      <c r="C1054" s="56" t="s">
        <v>495</v>
      </c>
      <c r="D1054" s="56" t="s">
        <v>4702</v>
      </c>
      <c r="E1054" s="56" t="s">
        <v>1412</v>
      </c>
      <c r="F1054" s="56" t="s">
        <v>907</v>
      </c>
      <c r="G1054" s="56">
        <v>40</v>
      </c>
      <c r="H1054" s="56">
        <v>0</v>
      </c>
      <c r="I1054" s="56" t="s">
        <v>6841</v>
      </c>
      <c r="J1054" s="56" t="s">
        <v>39</v>
      </c>
    </row>
    <row r="1055" spans="1:10" ht="12.75" customHeight="1" x14ac:dyDescent="0.3">
      <c r="A1055" s="56" t="s">
        <v>494</v>
      </c>
      <c r="B1055" s="56">
        <v>13</v>
      </c>
      <c r="C1055" s="56" t="s">
        <v>495</v>
      </c>
      <c r="D1055" s="56" t="s">
        <v>4703</v>
      </c>
      <c r="E1055" s="56" t="s">
        <v>1405</v>
      </c>
      <c r="F1055" s="56" t="s">
        <v>907</v>
      </c>
      <c r="G1055" s="56">
        <v>44</v>
      </c>
      <c r="H1055" s="56">
        <v>0</v>
      </c>
      <c r="I1055" s="56" t="s">
        <v>6841</v>
      </c>
      <c r="J1055" s="56" t="s">
        <v>39</v>
      </c>
    </row>
    <row r="1056" spans="1:10" ht="12.75" customHeight="1" x14ac:dyDescent="0.3">
      <c r="A1056" s="56" t="s">
        <v>494</v>
      </c>
      <c r="B1056" s="56">
        <v>14</v>
      </c>
      <c r="C1056" s="56" t="s">
        <v>495</v>
      </c>
      <c r="D1056" s="56" t="s">
        <v>4704</v>
      </c>
      <c r="E1056" s="56" t="s">
        <v>1438</v>
      </c>
      <c r="F1056" s="56" t="s">
        <v>907</v>
      </c>
      <c r="G1056" s="56">
        <v>28</v>
      </c>
      <c r="H1056" s="56">
        <v>0</v>
      </c>
      <c r="I1056" s="56" t="s">
        <v>6841</v>
      </c>
      <c r="J1056" s="56" t="s">
        <v>39</v>
      </c>
    </row>
    <row r="1057" spans="1:10" ht="12.75" customHeight="1" x14ac:dyDescent="0.3">
      <c r="A1057" s="56" t="s">
        <v>494</v>
      </c>
      <c r="B1057" s="56">
        <v>15</v>
      </c>
      <c r="C1057" s="56" t="s">
        <v>495</v>
      </c>
      <c r="D1057" s="56" t="s">
        <v>4705</v>
      </c>
      <c r="E1057" s="56" t="s">
        <v>1403</v>
      </c>
      <c r="F1057" s="56" t="s">
        <v>907</v>
      </c>
      <c r="G1057" s="56">
        <v>54</v>
      </c>
      <c r="H1057" s="56">
        <v>0</v>
      </c>
      <c r="I1057" s="56" t="s">
        <v>6841</v>
      </c>
      <c r="J1057" s="56" t="s">
        <v>39</v>
      </c>
    </row>
    <row r="1058" spans="1:10" ht="12.75" customHeight="1" x14ac:dyDescent="0.3">
      <c r="A1058" s="56" t="s">
        <v>494</v>
      </c>
      <c r="B1058" s="56">
        <v>16</v>
      </c>
      <c r="C1058" s="56" t="s">
        <v>495</v>
      </c>
      <c r="D1058" s="56" t="s">
        <v>4706</v>
      </c>
      <c r="E1058" s="56" t="s">
        <v>1426</v>
      </c>
      <c r="F1058" s="56" t="s">
        <v>907</v>
      </c>
      <c r="G1058" s="56">
        <v>21</v>
      </c>
      <c r="H1058" s="56">
        <v>0</v>
      </c>
      <c r="I1058" s="56" t="s">
        <v>6841</v>
      </c>
      <c r="J1058" s="56" t="s">
        <v>39</v>
      </c>
    </row>
    <row r="1059" spans="1:10" ht="12.75" customHeight="1" x14ac:dyDescent="0.3">
      <c r="A1059" s="56" t="s">
        <v>494</v>
      </c>
      <c r="B1059" s="56">
        <v>17</v>
      </c>
      <c r="C1059" s="56" t="s">
        <v>495</v>
      </c>
      <c r="D1059" s="56" t="s">
        <v>4707</v>
      </c>
      <c r="E1059" s="56" t="s">
        <v>1419</v>
      </c>
      <c r="F1059" s="56" t="s">
        <v>907</v>
      </c>
      <c r="G1059" s="56">
        <v>35</v>
      </c>
      <c r="H1059" s="56">
        <v>0</v>
      </c>
      <c r="I1059" s="56" t="s">
        <v>6841</v>
      </c>
      <c r="J1059" s="56" t="s">
        <v>39</v>
      </c>
    </row>
    <row r="1060" spans="1:10" ht="12.75" customHeight="1" x14ac:dyDescent="0.3">
      <c r="A1060" s="56" t="s">
        <v>494</v>
      </c>
      <c r="B1060" s="56">
        <v>18</v>
      </c>
      <c r="C1060" s="56" t="s">
        <v>495</v>
      </c>
      <c r="D1060" s="56" t="s">
        <v>4708</v>
      </c>
      <c r="E1060" s="56" t="s">
        <v>1437</v>
      </c>
      <c r="F1060" s="56" t="s">
        <v>907</v>
      </c>
      <c r="G1060" s="56">
        <v>22</v>
      </c>
      <c r="H1060" s="56">
        <v>0</v>
      </c>
      <c r="I1060" s="56" t="s">
        <v>810</v>
      </c>
      <c r="J1060" s="56" t="s">
        <v>40</v>
      </c>
    </row>
    <row r="1061" spans="1:10" ht="12.75" customHeight="1" x14ac:dyDescent="0.3">
      <c r="A1061" s="56" t="s">
        <v>494</v>
      </c>
      <c r="B1061" s="56">
        <v>19</v>
      </c>
      <c r="C1061" s="56" t="s">
        <v>495</v>
      </c>
      <c r="D1061" s="56" t="s">
        <v>4709</v>
      </c>
      <c r="E1061" s="56" t="s">
        <v>1415</v>
      </c>
      <c r="F1061" s="56" t="s">
        <v>907</v>
      </c>
      <c r="G1061" s="56">
        <v>35</v>
      </c>
      <c r="H1061" s="56">
        <v>0</v>
      </c>
      <c r="I1061" s="56" t="s">
        <v>6841</v>
      </c>
      <c r="J1061" s="56" t="s">
        <v>39</v>
      </c>
    </row>
    <row r="1062" spans="1:10" ht="12.75" customHeight="1" x14ac:dyDescent="0.3">
      <c r="A1062" s="56" t="s">
        <v>494</v>
      </c>
      <c r="B1062" s="56">
        <v>20</v>
      </c>
      <c r="C1062" s="56" t="s">
        <v>495</v>
      </c>
      <c r="D1062" s="56" t="s">
        <v>4710</v>
      </c>
      <c r="E1062" s="56" t="s">
        <v>1410</v>
      </c>
      <c r="F1062" s="56" t="s">
        <v>907</v>
      </c>
      <c r="G1062" s="56">
        <v>35</v>
      </c>
      <c r="H1062" s="56">
        <v>0</v>
      </c>
      <c r="I1062" s="56" t="s">
        <v>6841</v>
      </c>
      <c r="J1062" s="56" t="s">
        <v>39</v>
      </c>
    </row>
    <row r="1063" spans="1:10" ht="12.75" customHeight="1" x14ac:dyDescent="0.3">
      <c r="A1063" s="56" t="s">
        <v>494</v>
      </c>
      <c r="B1063" s="56">
        <v>21</v>
      </c>
      <c r="C1063" s="56" t="s">
        <v>495</v>
      </c>
      <c r="D1063" s="56" t="s">
        <v>4711</v>
      </c>
      <c r="E1063" s="56" t="s">
        <v>1422</v>
      </c>
      <c r="F1063" s="56" t="s">
        <v>907</v>
      </c>
      <c r="G1063" s="56">
        <v>21</v>
      </c>
      <c r="H1063" s="56">
        <v>0</v>
      </c>
      <c r="I1063" s="56" t="s">
        <v>6841</v>
      </c>
      <c r="J1063" s="56" t="s">
        <v>39</v>
      </c>
    </row>
    <row r="1064" spans="1:10" ht="12.75" customHeight="1" x14ac:dyDescent="0.3">
      <c r="A1064" s="56" t="s">
        <v>494</v>
      </c>
      <c r="B1064" s="56">
        <v>22</v>
      </c>
      <c r="C1064" s="56" t="s">
        <v>495</v>
      </c>
      <c r="D1064" s="56" t="s">
        <v>4712</v>
      </c>
      <c r="E1064" s="56" t="s">
        <v>1435</v>
      </c>
      <c r="F1064" s="56" t="s">
        <v>907</v>
      </c>
      <c r="G1064" s="56">
        <v>24</v>
      </c>
      <c r="H1064" s="56">
        <v>0</v>
      </c>
      <c r="I1064" s="56" t="s">
        <v>810</v>
      </c>
      <c r="J1064" s="56" t="s">
        <v>40</v>
      </c>
    </row>
    <row r="1065" spans="1:10" ht="12.75" customHeight="1" x14ac:dyDescent="0.3">
      <c r="A1065" s="56" t="s">
        <v>494</v>
      </c>
      <c r="B1065" s="56">
        <v>23</v>
      </c>
      <c r="C1065" s="56" t="s">
        <v>495</v>
      </c>
      <c r="D1065" s="56" t="s">
        <v>4713</v>
      </c>
      <c r="E1065" s="56" t="s">
        <v>1413</v>
      </c>
      <c r="F1065" s="56" t="s">
        <v>907</v>
      </c>
      <c r="G1065" s="56">
        <v>21</v>
      </c>
      <c r="H1065" s="56">
        <v>0</v>
      </c>
      <c r="I1065" s="56" t="s">
        <v>810</v>
      </c>
      <c r="J1065" s="56" t="s">
        <v>40</v>
      </c>
    </row>
    <row r="1066" spans="1:10" ht="12.75" customHeight="1" x14ac:dyDescent="0.3">
      <c r="A1066" s="56" t="s">
        <v>494</v>
      </c>
      <c r="B1066" s="56">
        <v>24</v>
      </c>
      <c r="C1066" s="56" t="s">
        <v>495</v>
      </c>
      <c r="D1066" s="56" t="s">
        <v>4714</v>
      </c>
      <c r="E1066" s="56" t="s">
        <v>1433</v>
      </c>
      <c r="F1066" s="56" t="s">
        <v>907</v>
      </c>
      <c r="G1066" s="56">
        <v>24</v>
      </c>
      <c r="H1066" s="56">
        <v>0</v>
      </c>
      <c r="I1066" s="56" t="s">
        <v>6841</v>
      </c>
      <c r="J1066" s="56" t="s">
        <v>39</v>
      </c>
    </row>
    <row r="1067" spans="1:10" ht="12.75" customHeight="1" x14ac:dyDescent="0.3">
      <c r="A1067" s="56" t="s">
        <v>494</v>
      </c>
      <c r="B1067" s="56">
        <v>25</v>
      </c>
      <c r="C1067" s="56" t="s">
        <v>495</v>
      </c>
      <c r="D1067" s="56" t="s">
        <v>4715</v>
      </c>
      <c r="E1067" s="56" t="s">
        <v>1434</v>
      </c>
      <c r="F1067" s="56" t="s">
        <v>907</v>
      </c>
      <c r="G1067" s="56">
        <v>22</v>
      </c>
      <c r="H1067" s="56">
        <v>17</v>
      </c>
      <c r="I1067" s="56" t="s">
        <v>6841</v>
      </c>
      <c r="J1067" s="56" t="s">
        <v>39</v>
      </c>
    </row>
    <row r="1068" spans="1:10" ht="12.75" customHeight="1" x14ac:dyDescent="0.3">
      <c r="A1068" s="56" t="s">
        <v>494</v>
      </c>
      <c r="B1068" s="56">
        <v>26</v>
      </c>
      <c r="C1068" s="56" t="s">
        <v>495</v>
      </c>
      <c r="D1068" s="56" t="s">
        <v>4716</v>
      </c>
      <c r="E1068" s="56" t="s">
        <v>1414</v>
      </c>
      <c r="F1068" s="56" t="s">
        <v>907</v>
      </c>
      <c r="G1068" s="56">
        <v>40</v>
      </c>
      <c r="H1068" s="56">
        <v>0</v>
      </c>
      <c r="I1068" s="56" t="s">
        <v>6841</v>
      </c>
      <c r="J1068" s="56" t="s">
        <v>39</v>
      </c>
    </row>
    <row r="1069" spans="1:10" ht="12.75" customHeight="1" x14ac:dyDescent="0.3">
      <c r="A1069" s="56" t="s">
        <v>494</v>
      </c>
      <c r="B1069" s="56">
        <v>27</v>
      </c>
      <c r="C1069" s="56" t="s">
        <v>495</v>
      </c>
      <c r="D1069" s="56" t="s">
        <v>4717</v>
      </c>
      <c r="E1069" s="56" t="s">
        <v>1408</v>
      </c>
      <c r="F1069" s="56" t="s">
        <v>907</v>
      </c>
      <c r="G1069" s="56">
        <v>10.5</v>
      </c>
      <c r="H1069" s="56">
        <v>0</v>
      </c>
      <c r="I1069" s="56" t="s">
        <v>810</v>
      </c>
      <c r="J1069" s="56" t="s">
        <v>40</v>
      </c>
    </row>
    <row r="1070" spans="1:10" ht="12.75" customHeight="1" x14ac:dyDescent="0.3">
      <c r="A1070" s="56" t="s">
        <v>494</v>
      </c>
      <c r="B1070" s="56">
        <v>28</v>
      </c>
      <c r="C1070" s="56" t="s">
        <v>495</v>
      </c>
      <c r="D1070" s="56" t="s">
        <v>4718</v>
      </c>
      <c r="E1070" s="56" t="s">
        <v>1440</v>
      </c>
      <c r="F1070" s="56" t="s">
        <v>907</v>
      </c>
      <c r="G1070" s="56">
        <v>18</v>
      </c>
      <c r="H1070" s="56">
        <v>0</v>
      </c>
      <c r="I1070" s="56" t="s">
        <v>810</v>
      </c>
      <c r="J1070" s="56" t="s">
        <v>40</v>
      </c>
    </row>
    <row r="1071" spans="1:10" ht="12.75" customHeight="1" x14ac:dyDescent="0.3">
      <c r="A1071" s="56" t="s">
        <v>494</v>
      </c>
      <c r="B1071" s="56">
        <v>29</v>
      </c>
      <c r="C1071" s="56" t="s">
        <v>495</v>
      </c>
      <c r="D1071" s="56" t="s">
        <v>4719</v>
      </c>
      <c r="E1071" s="56" t="s">
        <v>1129</v>
      </c>
      <c r="F1071" s="56" t="s">
        <v>907</v>
      </c>
      <c r="G1071" s="56">
        <v>18.5</v>
      </c>
      <c r="H1071" s="56">
        <v>0</v>
      </c>
      <c r="I1071" s="56" t="s">
        <v>6841</v>
      </c>
      <c r="J1071" s="56" t="s">
        <v>39</v>
      </c>
    </row>
    <row r="1072" spans="1:10" ht="12.75" customHeight="1" x14ac:dyDescent="0.3">
      <c r="A1072" s="56" t="s">
        <v>494</v>
      </c>
      <c r="B1072" s="56">
        <v>30</v>
      </c>
      <c r="C1072" s="56" t="s">
        <v>495</v>
      </c>
      <c r="D1072" s="56" t="s">
        <v>4720</v>
      </c>
      <c r="E1072" s="56" t="s">
        <v>1416</v>
      </c>
      <c r="F1072" s="56" t="s">
        <v>907</v>
      </c>
      <c r="G1072" s="56">
        <v>35</v>
      </c>
      <c r="H1072" s="56">
        <v>0</v>
      </c>
      <c r="I1072" s="56" t="s">
        <v>6841</v>
      </c>
      <c r="J1072" s="56" t="s">
        <v>39</v>
      </c>
    </row>
    <row r="1073" spans="1:10" ht="12.75" customHeight="1" x14ac:dyDescent="0.3">
      <c r="A1073" s="56" t="s">
        <v>494</v>
      </c>
      <c r="B1073" s="56">
        <v>31</v>
      </c>
      <c r="C1073" s="56" t="s">
        <v>495</v>
      </c>
      <c r="D1073" s="56" t="s">
        <v>4721</v>
      </c>
      <c r="E1073" s="56" t="s">
        <v>1404</v>
      </c>
      <c r="F1073" s="56" t="s">
        <v>907</v>
      </c>
      <c r="G1073" s="56">
        <v>12</v>
      </c>
      <c r="H1073" s="56">
        <v>0</v>
      </c>
      <c r="I1073" s="56" t="s">
        <v>6841</v>
      </c>
      <c r="J1073" s="56" t="s">
        <v>39</v>
      </c>
    </row>
    <row r="1074" spans="1:10" ht="12.75" customHeight="1" x14ac:dyDescent="0.3">
      <c r="A1074" s="56" t="s">
        <v>494</v>
      </c>
      <c r="B1074" s="56">
        <v>32</v>
      </c>
      <c r="C1074" s="56" t="s">
        <v>495</v>
      </c>
      <c r="D1074" s="56" t="s">
        <v>4722</v>
      </c>
      <c r="E1074" s="56" t="s">
        <v>1429</v>
      </c>
      <c r="F1074" s="56" t="s">
        <v>907</v>
      </c>
      <c r="G1074" s="56">
        <v>40</v>
      </c>
      <c r="H1074" s="56">
        <v>0</v>
      </c>
      <c r="I1074" s="56" t="s">
        <v>6841</v>
      </c>
      <c r="J1074" s="56" t="s">
        <v>39</v>
      </c>
    </row>
    <row r="1075" spans="1:10" ht="12.75" customHeight="1" x14ac:dyDescent="0.3">
      <c r="A1075" s="56" t="s">
        <v>494</v>
      </c>
      <c r="B1075" s="56">
        <v>33</v>
      </c>
      <c r="C1075" s="56" t="s">
        <v>495</v>
      </c>
      <c r="D1075" s="56" t="s">
        <v>4723</v>
      </c>
      <c r="E1075" s="56" t="s">
        <v>1423</v>
      </c>
      <c r="F1075" s="56" t="s">
        <v>907</v>
      </c>
      <c r="G1075" s="56">
        <v>44</v>
      </c>
      <c r="H1075" s="56">
        <v>0</v>
      </c>
      <c r="I1075" s="56" t="s">
        <v>6841</v>
      </c>
      <c r="J1075" s="56" t="s">
        <v>39</v>
      </c>
    </row>
    <row r="1076" spans="1:10" ht="12.75" customHeight="1" x14ac:dyDescent="0.3">
      <c r="A1076" s="56" t="s">
        <v>494</v>
      </c>
      <c r="B1076" s="56">
        <v>34</v>
      </c>
      <c r="C1076" s="56" t="s">
        <v>495</v>
      </c>
      <c r="D1076" s="56" t="s">
        <v>4724</v>
      </c>
      <c r="E1076" s="56" t="s">
        <v>1439</v>
      </c>
      <c r="F1076" s="56" t="s">
        <v>907</v>
      </c>
      <c r="G1076" s="56">
        <v>28</v>
      </c>
      <c r="H1076" s="56">
        <v>0</v>
      </c>
      <c r="I1076" s="56" t="s">
        <v>6841</v>
      </c>
      <c r="J1076" s="56" t="s">
        <v>39</v>
      </c>
    </row>
    <row r="1077" spans="1:10" ht="12.75" customHeight="1" x14ac:dyDescent="0.3">
      <c r="A1077" s="56" t="s">
        <v>494</v>
      </c>
      <c r="B1077" s="56">
        <v>35</v>
      </c>
      <c r="C1077" s="56" t="s">
        <v>495</v>
      </c>
      <c r="D1077" s="56" t="s">
        <v>4725</v>
      </c>
      <c r="E1077" s="56" t="s">
        <v>1417</v>
      </c>
      <c r="F1077" s="56" t="s">
        <v>907</v>
      </c>
      <c r="G1077" s="56">
        <v>44</v>
      </c>
      <c r="H1077" s="56">
        <v>0</v>
      </c>
      <c r="I1077" s="56" t="s">
        <v>6841</v>
      </c>
      <c r="J1077" s="56" t="s">
        <v>39</v>
      </c>
    </row>
    <row r="1078" spans="1:10" ht="12.75" customHeight="1" x14ac:dyDescent="0.3">
      <c r="A1078" s="56" t="s">
        <v>494</v>
      </c>
      <c r="B1078" s="56">
        <v>36</v>
      </c>
      <c r="C1078" s="56" t="s">
        <v>495</v>
      </c>
      <c r="D1078" s="56" t="s">
        <v>4726</v>
      </c>
      <c r="E1078" s="56" t="s">
        <v>1421</v>
      </c>
      <c r="F1078" s="56" t="s">
        <v>907</v>
      </c>
      <c r="G1078" s="56">
        <v>21</v>
      </c>
      <c r="H1078" s="56">
        <v>0</v>
      </c>
      <c r="I1078" s="56" t="s">
        <v>6841</v>
      </c>
      <c r="J1078" s="56" t="s">
        <v>39</v>
      </c>
    </row>
    <row r="1079" spans="1:10" ht="12.75" customHeight="1" x14ac:dyDescent="0.3">
      <c r="A1079" s="56" t="s">
        <v>494</v>
      </c>
      <c r="B1079" s="56">
        <v>37</v>
      </c>
      <c r="C1079" s="56" t="s">
        <v>495</v>
      </c>
      <c r="D1079" s="56" t="s">
        <v>4727</v>
      </c>
      <c r="E1079" s="56" t="s">
        <v>1425</v>
      </c>
      <c r="F1079" s="56" t="s">
        <v>907</v>
      </c>
      <c r="G1079" s="56">
        <v>38.5</v>
      </c>
      <c r="H1079" s="56">
        <v>0</v>
      </c>
      <c r="I1079" s="56" t="s">
        <v>6841</v>
      </c>
      <c r="J1079" s="56" t="s">
        <v>39</v>
      </c>
    </row>
    <row r="1080" spans="1:10" ht="12.75" customHeight="1" x14ac:dyDescent="0.3">
      <c r="A1080" s="56" t="s">
        <v>494</v>
      </c>
      <c r="B1080" s="56">
        <v>38</v>
      </c>
      <c r="C1080" s="56" t="s">
        <v>495</v>
      </c>
      <c r="D1080" s="56" t="s">
        <v>4728</v>
      </c>
      <c r="E1080" s="56" t="s">
        <v>1431</v>
      </c>
      <c r="F1080" s="56" t="s">
        <v>907</v>
      </c>
      <c r="G1080" s="56">
        <v>28</v>
      </c>
      <c r="H1080" s="56">
        <v>0</v>
      </c>
      <c r="I1080" s="56" t="s">
        <v>6841</v>
      </c>
      <c r="J1080" s="56" t="s">
        <v>39</v>
      </c>
    </row>
    <row r="1081" spans="1:10" ht="12.75" customHeight="1" x14ac:dyDescent="0.3">
      <c r="A1081" s="56" t="s">
        <v>494</v>
      </c>
      <c r="B1081" s="56">
        <v>39</v>
      </c>
      <c r="C1081" s="56" t="s">
        <v>495</v>
      </c>
      <c r="D1081" s="56" t="s">
        <v>4729</v>
      </c>
      <c r="E1081" s="56" t="s">
        <v>1406</v>
      </c>
      <c r="F1081" s="56" t="s">
        <v>907</v>
      </c>
      <c r="G1081" s="56">
        <v>22</v>
      </c>
      <c r="H1081" s="56">
        <v>0</v>
      </c>
      <c r="I1081" s="56" t="s">
        <v>6841</v>
      </c>
      <c r="J1081" s="56" t="s">
        <v>39</v>
      </c>
    </row>
    <row r="1082" spans="1:10" ht="12.75" customHeight="1" x14ac:dyDescent="0.3">
      <c r="A1082" s="56" t="s">
        <v>494</v>
      </c>
      <c r="B1082" s="56">
        <v>40</v>
      </c>
      <c r="C1082" s="56" t="s">
        <v>495</v>
      </c>
      <c r="D1082" s="56" t="s">
        <v>4730</v>
      </c>
      <c r="E1082" s="56" t="s">
        <v>2145</v>
      </c>
      <c r="F1082" s="56" t="s">
        <v>908</v>
      </c>
      <c r="G1082" s="56">
        <v>15</v>
      </c>
      <c r="H1082" s="56">
        <v>0</v>
      </c>
      <c r="I1082" s="56" t="s">
        <v>6841</v>
      </c>
      <c r="J1082" s="56" t="s">
        <v>39</v>
      </c>
    </row>
    <row r="1083" spans="1:10" ht="12.75" customHeight="1" x14ac:dyDescent="0.3">
      <c r="A1083" s="56" t="s">
        <v>688</v>
      </c>
      <c r="B1083" s="56">
        <v>1</v>
      </c>
      <c r="C1083" s="56" t="s">
        <v>689</v>
      </c>
      <c r="D1083" s="56" t="s">
        <v>4731</v>
      </c>
      <c r="E1083" s="56" t="s">
        <v>1441</v>
      </c>
      <c r="F1083" s="56" t="s">
        <v>907</v>
      </c>
      <c r="G1083" s="56">
        <v>32</v>
      </c>
      <c r="H1083" s="56">
        <v>0</v>
      </c>
      <c r="I1083" s="56" t="s">
        <v>811</v>
      </c>
      <c r="J1083" s="56" t="s">
        <v>39</v>
      </c>
    </row>
    <row r="1084" spans="1:10" ht="12.75" customHeight="1" x14ac:dyDescent="0.3">
      <c r="A1084" s="56" t="s">
        <v>688</v>
      </c>
      <c r="B1084" s="56">
        <v>2</v>
      </c>
      <c r="C1084" s="56" t="s">
        <v>689</v>
      </c>
      <c r="D1084" s="56" t="s">
        <v>4732</v>
      </c>
      <c r="E1084" s="56" t="s">
        <v>1442</v>
      </c>
      <c r="F1084" s="56" t="s">
        <v>907</v>
      </c>
      <c r="G1084" s="56">
        <v>52.5</v>
      </c>
      <c r="H1084" s="56">
        <v>0</v>
      </c>
      <c r="I1084" s="56" t="s">
        <v>811</v>
      </c>
      <c r="J1084" s="56" t="s">
        <v>39</v>
      </c>
    </row>
    <row r="1085" spans="1:10" ht="12.75" customHeight="1" x14ac:dyDescent="0.3">
      <c r="A1085" s="56" t="s">
        <v>688</v>
      </c>
      <c r="B1085" s="56">
        <v>3</v>
      </c>
      <c r="C1085" s="56" t="s">
        <v>689</v>
      </c>
      <c r="D1085" s="56" t="s">
        <v>4733</v>
      </c>
      <c r="E1085" s="56" t="s">
        <v>1443</v>
      </c>
      <c r="F1085" s="56" t="s">
        <v>907</v>
      </c>
      <c r="G1085" s="56">
        <v>32</v>
      </c>
      <c r="H1085" s="56">
        <v>0</v>
      </c>
      <c r="I1085" s="56" t="s">
        <v>811</v>
      </c>
      <c r="J1085" s="56" t="s">
        <v>39</v>
      </c>
    </row>
    <row r="1086" spans="1:10" ht="12.75" customHeight="1" x14ac:dyDescent="0.3">
      <c r="A1086" s="56" t="s">
        <v>688</v>
      </c>
      <c r="B1086" s="56">
        <v>4</v>
      </c>
      <c r="C1086" s="56" t="s">
        <v>689</v>
      </c>
      <c r="D1086" s="56" t="s">
        <v>4734</v>
      </c>
      <c r="E1086" s="56" t="s">
        <v>2486</v>
      </c>
      <c r="F1086" s="56" t="s">
        <v>907</v>
      </c>
      <c r="G1086" s="56">
        <v>53.5</v>
      </c>
      <c r="H1086" s="56">
        <v>0</v>
      </c>
      <c r="I1086" s="56" t="s">
        <v>811</v>
      </c>
      <c r="J1086" s="56" t="s">
        <v>39</v>
      </c>
    </row>
    <row r="1087" spans="1:10" ht="12.75" customHeight="1" x14ac:dyDescent="0.3">
      <c r="A1087" s="56" t="s">
        <v>688</v>
      </c>
      <c r="B1087" s="56">
        <v>5</v>
      </c>
      <c r="C1087" s="56" t="s">
        <v>689</v>
      </c>
      <c r="D1087" s="56" t="s">
        <v>4735</v>
      </c>
      <c r="E1087" s="56" t="s">
        <v>1444</v>
      </c>
      <c r="F1087" s="56" t="s">
        <v>907</v>
      </c>
      <c r="G1087" s="56">
        <v>29</v>
      </c>
      <c r="H1087" s="56">
        <v>0</v>
      </c>
      <c r="I1087" s="56" t="s">
        <v>811</v>
      </c>
      <c r="J1087" s="56" t="s">
        <v>39</v>
      </c>
    </row>
    <row r="1088" spans="1:10" ht="12.75" customHeight="1" x14ac:dyDescent="0.3">
      <c r="A1088" s="56" t="s">
        <v>688</v>
      </c>
      <c r="B1088" s="56">
        <v>6</v>
      </c>
      <c r="C1088" s="56" t="s">
        <v>689</v>
      </c>
      <c r="D1088" s="56" t="s">
        <v>4736</v>
      </c>
      <c r="E1088" s="56" t="s">
        <v>1445</v>
      </c>
      <c r="F1088" s="56" t="s">
        <v>907</v>
      </c>
      <c r="G1088" s="56">
        <v>59.5</v>
      </c>
      <c r="H1088" s="56">
        <v>0</v>
      </c>
      <c r="I1088" s="56" t="s">
        <v>811</v>
      </c>
      <c r="J1088" s="56" t="s">
        <v>39</v>
      </c>
    </row>
    <row r="1089" spans="1:10" ht="12.75" customHeight="1" x14ac:dyDescent="0.3">
      <c r="A1089" s="56" t="s">
        <v>688</v>
      </c>
      <c r="B1089" s="56">
        <v>7</v>
      </c>
      <c r="C1089" s="56" t="s">
        <v>689</v>
      </c>
      <c r="D1089" s="56" t="s">
        <v>4737</v>
      </c>
      <c r="E1089" s="56" t="s">
        <v>2485</v>
      </c>
      <c r="F1089" s="56" t="s">
        <v>907</v>
      </c>
      <c r="G1089" s="56">
        <v>53</v>
      </c>
      <c r="H1089" s="56">
        <v>0</v>
      </c>
      <c r="I1089" s="56" t="s">
        <v>811</v>
      </c>
      <c r="J1089" s="56" t="s">
        <v>39</v>
      </c>
    </row>
    <row r="1090" spans="1:10" ht="12.75" customHeight="1" x14ac:dyDescent="0.3">
      <c r="A1090" s="56" t="s">
        <v>688</v>
      </c>
      <c r="B1090" s="56">
        <v>8</v>
      </c>
      <c r="C1090" s="56" t="s">
        <v>689</v>
      </c>
      <c r="D1090" s="56" t="s">
        <v>4738</v>
      </c>
      <c r="E1090" s="56" t="s">
        <v>2315</v>
      </c>
      <c r="F1090" s="56" t="s">
        <v>907</v>
      </c>
      <c r="G1090" s="56">
        <v>35</v>
      </c>
      <c r="H1090" s="56">
        <v>0</v>
      </c>
      <c r="I1090" s="56" t="s">
        <v>811</v>
      </c>
      <c r="J1090" s="56" t="s">
        <v>39</v>
      </c>
    </row>
    <row r="1091" spans="1:10" ht="12.75" customHeight="1" x14ac:dyDescent="0.3">
      <c r="A1091" s="56" t="s">
        <v>688</v>
      </c>
      <c r="B1091" s="56">
        <v>9</v>
      </c>
      <c r="C1091" s="56" t="s">
        <v>689</v>
      </c>
      <c r="D1091" s="56" t="s">
        <v>4739</v>
      </c>
      <c r="E1091" s="56" t="s">
        <v>2316</v>
      </c>
      <c r="F1091" s="56" t="s">
        <v>907</v>
      </c>
      <c r="G1091" s="56">
        <v>44</v>
      </c>
      <c r="H1091" s="56">
        <v>0</v>
      </c>
      <c r="I1091" s="56" t="s">
        <v>811</v>
      </c>
      <c r="J1091" s="56" t="s">
        <v>39</v>
      </c>
    </row>
    <row r="1092" spans="1:10" ht="12.75" customHeight="1" x14ac:dyDescent="0.3">
      <c r="A1092" s="56" t="s">
        <v>688</v>
      </c>
      <c r="B1092" s="56">
        <v>10</v>
      </c>
      <c r="C1092" s="56" t="s">
        <v>689</v>
      </c>
      <c r="D1092" s="56" t="s">
        <v>4740</v>
      </c>
      <c r="E1092" s="56" t="s">
        <v>2317</v>
      </c>
      <c r="F1092" s="56" t="s">
        <v>907</v>
      </c>
      <c r="G1092" s="56">
        <v>32</v>
      </c>
      <c r="H1092" s="56">
        <v>0</v>
      </c>
      <c r="I1092" s="56" t="s">
        <v>811</v>
      </c>
      <c r="J1092" s="56" t="s">
        <v>39</v>
      </c>
    </row>
    <row r="1093" spans="1:10" ht="12.75" customHeight="1" x14ac:dyDescent="0.3">
      <c r="A1093" s="56" t="s">
        <v>688</v>
      </c>
      <c r="B1093" s="56">
        <v>11</v>
      </c>
      <c r="C1093" s="56" t="s">
        <v>689</v>
      </c>
      <c r="D1093" s="56" t="s">
        <v>4741</v>
      </c>
      <c r="E1093" s="56" t="s">
        <v>2318</v>
      </c>
      <c r="F1093" s="56" t="s">
        <v>907</v>
      </c>
      <c r="G1093" s="56">
        <v>35</v>
      </c>
      <c r="H1093" s="56">
        <v>0</v>
      </c>
      <c r="I1093" s="56" t="s">
        <v>811</v>
      </c>
      <c r="J1093" s="56" t="s">
        <v>39</v>
      </c>
    </row>
    <row r="1094" spans="1:10" ht="12.75" customHeight="1" x14ac:dyDescent="0.3">
      <c r="A1094" s="56" t="s">
        <v>688</v>
      </c>
      <c r="B1094" s="56">
        <v>12</v>
      </c>
      <c r="C1094" s="56" t="s">
        <v>689</v>
      </c>
      <c r="D1094" s="56" t="s">
        <v>4742</v>
      </c>
      <c r="E1094" s="56" t="s">
        <v>2319</v>
      </c>
      <c r="F1094" s="56" t="s">
        <v>907</v>
      </c>
      <c r="G1094" s="56">
        <v>57.5</v>
      </c>
      <c r="H1094" s="56">
        <v>0</v>
      </c>
      <c r="I1094" s="56" t="s">
        <v>811</v>
      </c>
      <c r="J1094" s="56" t="s">
        <v>39</v>
      </c>
    </row>
    <row r="1095" spans="1:10" ht="12.75" customHeight="1" x14ac:dyDescent="0.3">
      <c r="A1095" s="56" t="s">
        <v>690</v>
      </c>
      <c r="B1095" s="56">
        <v>1</v>
      </c>
      <c r="C1095" s="56" t="s">
        <v>691</v>
      </c>
      <c r="D1095" s="56" t="s">
        <v>4743</v>
      </c>
      <c r="E1095" s="56" t="s">
        <v>2487</v>
      </c>
      <c r="F1095" s="56" t="s">
        <v>907</v>
      </c>
      <c r="G1095" s="56">
        <v>67</v>
      </c>
      <c r="H1095" s="56">
        <v>0</v>
      </c>
      <c r="I1095" s="56" t="s">
        <v>6841</v>
      </c>
      <c r="J1095" s="56" t="s">
        <v>39</v>
      </c>
    </row>
    <row r="1096" spans="1:10" ht="12.75" customHeight="1" x14ac:dyDescent="0.3">
      <c r="A1096" s="56" t="s">
        <v>690</v>
      </c>
      <c r="B1096" s="56">
        <v>2</v>
      </c>
      <c r="C1096" s="56" t="s">
        <v>691</v>
      </c>
      <c r="D1096" s="56" t="s">
        <v>4744</v>
      </c>
      <c r="E1096" s="56" t="s">
        <v>6955</v>
      </c>
      <c r="F1096" s="56" t="s">
        <v>907</v>
      </c>
      <c r="G1096" s="56">
        <v>65</v>
      </c>
      <c r="H1096" s="56">
        <v>0</v>
      </c>
      <c r="I1096" s="56" t="s">
        <v>6841</v>
      </c>
      <c r="J1096" s="56" t="s">
        <v>39</v>
      </c>
    </row>
    <row r="1097" spans="1:10" ht="12.75" customHeight="1" x14ac:dyDescent="0.3">
      <c r="A1097" s="56" t="s">
        <v>690</v>
      </c>
      <c r="B1097" s="56">
        <v>3</v>
      </c>
      <c r="C1097" s="56" t="s">
        <v>691</v>
      </c>
      <c r="D1097" s="56" t="s">
        <v>4745</v>
      </c>
      <c r="E1097" s="56" t="s">
        <v>2488</v>
      </c>
      <c r="F1097" s="56" t="s">
        <v>907</v>
      </c>
      <c r="G1097" s="56">
        <v>61</v>
      </c>
      <c r="H1097" s="56">
        <v>0</v>
      </c>
      <c r="I1097" s="56" t="s">
        <v>6841</v>
      </c>
      <c r="J1097" s="56" t="s">
        <v>39</v>
      </c>
    </row>
    <row r="1098" spans="1:10" ht="12.75" customHeight="1" x14ac:dyDescent="0.3">
      <c r="A1098" s="56" t="s">
        <v>690</v>
      </c>
      <c r="B1098" s="56">
        <v>4</v>
      </c>
      <c r="C1098" s="56" t="s">
        <v>691</v>
      </c>
      <c r="D1098" s="56" t="s">
        <v>4746</v>
      </c>
      <c r="E1098" s="56" t="s">
        <v>2491</v>
      </c>
      <c r="F1098" s="56" t="s">
        <v>907</v>
      </c>
      <c r="G1098" s="56">
        <v>59</v>
      </c>
      <c r="H1098" s="56">
        <v>0</v>
      </c>
      <c r="I1098" s="56" t="s">
        <v>6841</v>
      </c>
      <c r="J1098" s="56" t="s">
        <v>39</v>
      </c>
    </row>
    <row r="1099" spans="1:10" ht="12.75" customHeight="1" x14ac:dyDescent="0.3">
      <c r="A1099" s="56" t="s">
        <v>690</v>
      </c>
      <c r="B1099" s="56">
        <v>5</v>
      </c>
      <c r="C1099" s="56" t="s">
        <v>691</v>
      </c>
      <c r="D1099" s="56" t="s">
        <v>4747</v>
      </c>
      <c r="E1099" s="56" t="s">
        <v>2490</v>
      </c>
      <c r="F1099" s="56" t="s">
        <v>907</v>
      </c>
      <c r="G1099" s="56">
        <v>55</v>
      </c>
      <c r="H1099" s="56">
        <v>0</v>
      </c>
      <c r="I1099" s="56" t="s">
        <v>6841</v>
      </c>
      <c r="J1099" s="56" t="s">
        <v>39</v>
      </c>
    </row>
    <row r="1100" spans="1:10" ht="12.75" customHeight="1" x14ac:dyDescent="0.3">
      <c r="A1100" s="56" t="s">
        <v>690</v>
      </c>
      <c r="B1100" s="56">
        <v>6</v>
      </c>
      <c r="C1100" s="56" t="s">
        <v>691</v>
      </c>
      <c r="D1100" s="56" t="s">
        <v>4748</v>
      </c>
      <c r="E1100" s="56" t="s">
        <v>4749</v>
      </c>
      <c r="F1100" s="56" t="s">
        <v>907</v>
      </c>
      <c r="G1100" s="56">
        <v>50</v>
      </c>
      <c r="H1100" s="56">
        <v>0</v>
      </c>
      <c r="I1100" s="56" t="s">
        <v>6841</v>
      </c>
      <c r="J1100" s="56" t="s">
        <v>39</v>
      </c>
    </row>
    <row r="1101" spans="1:10" ht="12.75" customHeight="1" x14ac:dyDescent="0.3">
      <c r="A1101" s="56" t="s">
        <v>690</v>
      </c>
      <c r="B1101" s="56">
        <v>7</v>
      </c>
      <c r="C1101" s="56" t="s">
        <v>691</v>
      </c>
      <c r="D1101" s="56" t="s">
        <v>4750</v>
      </c>
      <c r="E1101" s="56" t="s">
        <v>2489</v>
      </c>
      <c r="F1101" s="56" t="s">
        <v>907</v>
      </c>
      <c r="G1101" s="56">
        <v>50</v>
      </c>
      <c r="H1101" s="56">
        <v>0</v>
      </c>
      <c r="I1101" s="56" t="s">
        <v>6841</v>
      </c>
      <c r="J1101" s="56" t="s">
        <v>39</v>
      </c>
    </row>
    <row r="1102" spans="1:10" ht="12.75" customHeight="1" x14ac:dyDescent="0.3">
      <c r="A1102" s="56" t="s">
        <v>690</v>
      </c>
      <c r="B1102" s="56">
        <v>8</v>
      </c>
      <c r="C1102" s="56" t="s">
        <v>691</v>
      </c>
      <c r="D1102" s="56" t="s">
        <v>4751</v>
      </c>
      <c r="E1102" s="56" t="s">
        <v>2492</v>
      </c>
      <c r="F1102" s="56" t="s">
        <v>907</v>
      </c>
      <c r="G1102" s="56">
        <v>39</v>
      </c>
      <c r="H1102" s="56">
        <v>0</v>
      </c>
      <c r="I1102" s="56" t="s">
        <v>6841</v>
      </c>
      <c r="J1102" s="56" t="s">
        <v>39</v>
      </c>
    </row>
    <row r="1103" spans="1:10" ht="12.75" customHeight="1" x14ac:dyDescent="0.3">
      <c r="A1103" s="56" t="s">
        <v>448</v>
      </c>
      <c r="B1103" s="56">
        <v>1</v>
      </c>
      <c r="C1103" s="56" t="s">
        <v>449</v>
      </c>
      <c r="D1103" s="56" t="s">
        <v>4752</v>
      </c>
      <c r="E1103" s="56" t="s">
        <v>2093</v>
      </c>
      <c r="F1103" s="56" t="s">
        <v>907</v>
      </c>
      <c r="G1103" s="56">
        <v>30</v>
      </c>
      <c r="H1103" s="56">
        <v>0</v>
      </c>
      <c r="I1103" s="56" t="s">
        <v>6841</v>
      </c>
      <c r="J1103" s="56" t="s">
        <v>39</v>
      </c>
    </row>
    <row r="1104" spans="1:10" ht="12.75" customHeight="1" x14ac:dyDescent="0.3">
      <c r="A1104" s="56" t="s">
        <v>448</v>
      </c>
      <c r="B1104" s="56">
        <v>2</v>
      </c>
      <c r="C1104" s="56" t="s">
        <v>449</v>
      </c>
      <c r="D1104" s="56" t="s">
        <v>4753</v>
      </c>
      <c r="E1104" s="56" t="s">
        <v>2094</v>
      </c>
      <c r="F1104" s="56" t="s">
        <v>907</v>
      </c>
      <c r="G1104" s="56">
        <v>45.5</v>
      </c>
      <c r="H1104" s="56">
        <v>0</v>
      </c>
      <c r="I1104" s="56" t="s">
        <v>6841</v>
      </c>
      <c r="J1104" s="56" t="s">
        <v>39</v>
      </c>
    </row>
    <row r="1105" spans="1:10" ht="12.75" customHeight="1" x14ac:dyDescent="0.3">
      <c r="A1105" s="56" t="s">
        <v>448</v>
      </c>
      <c r="B1105" s="56">
        <v>3</v>
      </c>
      <c r="C1105" s="56" t="s">
        <v>449</v>
      </c>
      <c r="D1105" s="56" t="s">
        <v>4754</v>
      </c>
      <c r="E1105" s="56" t="s">
        <v>2095</v>
      </c>
      <c r="F1105" s="56" t="s">
        <v>907</v>
      </c>
      <c r="G1105" s="56">
        <v>33</v>
      </c>
      <c r="H1105" s="56">
        <v>0</v>
      </c>
      <c r="I1105" s="56" t="s">
        <v>6841</v>
      </c>
      <c r="J1105" s="56" t="s">
        <v>39</v>
      </c>
    </row>
    <row r="1106" spans="1:10" ht="12.75" customHeight="1" x14ac:dyDescent="0.3">
      <c r="A1106" s="56" t="s">
        <v>448</v>
      </c>
      <c r="B1106" s="56">
        <v>4</v>
      </c>
      <c r="C1106" s="56" t="s">
        <v>449</v>
      </c>
      <c r="D1106" s="56" t="s">
        <v>4755</v>
      </c>
      <c r="E1106" s="56" t="s">
        <v>2096</v>
      </c>
      <c r="F1106" s="56" t="s">
        <v>907</v>
      </c>
      <c r="G1106" s="56">
        <v>45.5</v>
      </c>
      <c r="H1106" s="56">
        <v>0</v>
      </c>
      <c r="I1106" s="56" t="s">
        <v>6841</v>
      </c>
      <c r="J1106" s="56" t="s">
        <v>39</v>
      </c>
    </row>
    <row r="1107" spans="1:10" ht="12.75" customHeight="1" x14ac:dyDescent="0.3">
      <c r="A1107" s="56" t="s">
        <v>692</v>
      </c>
      <c r="B1107" s="56">
        <v>1</v>
      </c>
      <c r="C1107" s="56" t="s">
        <v>693</v>
      </c>
      <c r="D1107" s="56" t="s">
        <v>4756</v>
      </c>
      <c r="E1107" s="56" t="s">
        <v>1986</v>
      </c>
      <c r="F1107" s="56" t="s">
        <v>907</v>
      </c>
      <c r="G1107" s="56">
        <v>48</v>
      </c>
      <c r="H1107" s="56">
        <v>0</v>
      </c>
      <c r="I1107" s="56" t="s">
        <v>6841</v>
      </c>
      <c r="J1107" s="56" t="s">
        <v>39</v>
      </c>
    </row>
    <row r="1108" spans="1:10" ht="12.75" customHeight="1" x14ac:dyDescent="0.3">
      <c r="A1108" s="56" t="s">
        <v>692</v>
      </c>
      <c r="B1108" s="56">
        <v>2</v>
      </c>
      <c r="C1108" s="56" t="s">
        <v>693</v>
      </c>
      <c r="D1108" s="56" t="s">
        <v>4757</v>
      </c>
      <c r="E1108" s="56" t="s">
        <v>1987</v>
      </c>
      <c r="F1108" s="56" t="s">
        <v>907</v>
      </c>
      <c r="G1108" s="56">
        <v>60</v>
      </c>
      <c r="H1108" s="56">
        <v>0</v>
      </c>
      <c r="I1108" s="56" t="s">
        <v>6841</v>
      </c>
      <c r="J1108" s="56" t="s">
        <v>39</v>
      </c>
    </row>
    <row r="1109" spans="1:10" ht="12.75" customHeight="1" x14ac:dyDescent="0.3">
      <c r="A1109" s="56" t="s">
        <v>692</v>
      </c>
      <c r="B1109" s="56">
        <v>3</v>
      </c>
      <c r="C1109" s="56" t="s">
        <v>693</v>
      </c>
      <c r="D1109" s="56" t="s">
        <v>4758</v>
      </c>
      <c r="E1109" s="56" t="s">
        <v>1988</v>
      </c>
      <c r="F1109" s="56" t="s">
        <v>907</v>
      </c>
      <c r="G1109" s="56">
        <v>60</v>
      </c>
      <c r="H1109" s="56">
        <v>0</v>
      </c>
      <c r="I1109" s="56" t="s">
        <v>6841</v>
      </c>
      <c r="J1109" s="56" t="s">
        <v>39</v>
      </c>
    </row>
    <row r="1110" spans="1:10" ht="12.75" customHeight="1" x14ac:dyDescent="0.3">
      <c r="A1110" s="56" t="s">
        <v>692</v>
      </c>
      <c r="B1110" s="56">
        <v>4</v>
      </c>
      <c r="C1110" s="56" t="s">
        <v>693</v>
      </c>
      <c r="D1110" s="56" t="s">
        <v>4759</v>
      </c>
      <c r="E1110" s="56" t="s">
        <v>1989</v>
      </c>
      <c r="F1110" s="56" t="s">
        <v>907</v>
      </c>
      <c r="G1110" s="56">
        <v>63</v>
      </c>
      <c r="H1110" s="56">
        <v>0</v>
      </c>
      <c r="I1110" s="56" t="s">
        <v>6841</v>
      </c>
      <c r="J1110" s="56" t="s">
        <v>39</v>
      </c>
    </row>
    <row r="1111" spans="1:10" ht="12.75" customHeight="1" x14ac:dyDescent="0.3">
      <c r="A1111" s="56" t="s">
        <v>496</v>
      </c>
      <c r="B1111" s="56">
        <v>1</v>
      </c>
      <c r="C1111" s="56" t="s">
        <v>497</v>
      </c>
      <c r="D1111" s="56" t="s">
        <v>4760</v>
      </c>
      <c r="E1111" s="56" t="s">
        <v>1992</v>
      </c>
      <c r="F1111" s="56" t="s">
        <v>907</v>
      </c>
      <c r="G1111" s="56">
        <v>52</v>
      </c>
      <c r="H1111" s="56">
        <v>0</v>
      </c>
      <c r="I1111" s="56" t="s">
        <v>6841</v>
      </c>
      <c r="J1111" s="56" t="s">
        <v>39</v>
      </c>
    </row>
    <row r="1112" spans="1:10" ht="12.75" customHeight="1" x14ac:dyDescent="0.3">
      <c r="A1112" s="56" t="s">
        <v>496</v>
      </c>
      <c r="B1112" s="56">
        <v>2</v>
      </c>
      <c r="C1112" s="56" t="s">
        <v>497</v>
      </c>
      <c r="D1112" s="56" t="s">
        <v>4761</v>
      </c>
      <c r="E1112" s="56" t="s">
        <v>2018</v>
      </c>
      <c r="F1112" s="56" t="s">
        <v>907</v>
      </c>
      <c r="G1112" s="56">
        <v>21</v>
      </c>
      <c r="H1112" s="56">
        <v>0</v>
      </c>
      <c r="I1112" s="56" t="s">
        <v>6841</v>
      </c>
      <c r="J1112" s="56" t="s">
        <v>39</v>
      </c>
    </row>
    <row r="1113" spans="1:10" ht="12.75" customHeight="1" x14ac:dyDescent="0.3">
      <c r="A1113" s="56" t="s">
        <v>496</v>
      </c>
      <c r="B1113" s="56">
        <v>3</v>
      </c>
      <c r="C1113" s="56" t="s">
        <v>497</v>
      </c>
      <c r="D1113" s="56" t="s">
        <v>4762</v>
      </c>
      <c r="E1113" s="56" t="s">
        <v>1996</v>
      </c>
      <c r="F1113" s="56" t="s">
        <v>907</v>
      </c>
      <c r="G1113" s="56">
        <v>45</v>
      </c>
      <c r="H1113" s="56">
        <v>0</v>
      </c>
      <c r="I1113" s="56" t="s">
        <v>6841</v>
      </c>
      <c r="J1113" s="56" t="s">
        <v>39</v>
      </c>
    </row>
    <row r="1114" spans="1:10" ht="12.75" customHeight="1" x14ac:dyDescent="0.3">
      <c r="A1114" s="56" t="s">
        <v>496</v>
      </c>
      <c r="B1114" s="56">
        <v>4</v>
      </c>
      <c r="C1114" s="56" t="s">
        <v>497</v>
      </c>
      <c r="D1114" s="56" t="s">
        <v>4763</v>
      </c>
      <c r="E1114" s="56" t="s">
        <v>2033</v>
      </c>
      <c r="F1114" s="56" t="s">
        <v>907</v>
      </c>
      <c r="G1114" s="56">
        <v>52</v>
      </c>
      <c r="H1114" s="56">
        <v>0</v>
      </c>
      <c r="I1114" s="56" t="s">
        <v>6841</v>
      </c>
      <c r="J1114" s="56" t="s">
        <v>39</v>
      </c>
    </row>
    <row r="1115" spans="1:10" ht="12.75" customHeight="1" x14ac:dyDescent="0.3">
      <c r="A1115" s="56" t="s">
        <v>496</v>
      </c>
      <c r="B1115" s="56">
        <v>5</v>
      </c>
      <c r="C1115" s="56" t="s">
        <v>497</v>
      </c>
      <c r="D1115" s="56" t="s">
        <v>4764</v>
      </c>
      <c r="E1115" s="56" t="s">
        <v>1447</v>
      </c>
      <c r="F1115" s="56" t="s">
        <v>907</v>
      </c>
      <c r="G1115" s="56">
        <v>58</v>
      </c>
      <c r="H1115" s="56">
        <v>0</v>
      </c>
      <c r="I1115" s="56" t="s">
        <v>6841</v>
      </c>
      <c r="J1115" s="56" t="s">
        <v>39</v>
      </c>
    </row>
    <row r="1116" spans="1:10" ht="12.75" customHeight="1" x14ac:dyDescent="0.3">
      <c r="A1116" s="56" t="s">
        <v>496</v>
      </c>
      <c r="B1116" s="56">
        <v>6</v>
      </c>
      <c r="C1116" s="56" t="s">
        <v>497</v>
      </c>
      <c r="D1116" s="56" t="s">
        <v>4765</v>
      </c>
      <c r="E1116" s="56" t="s">
        <v>2023</v>
      </c>
      <c r="F1116" s="56" t="s">
        <v>907</v>
      </c>
      <c r="G1116" s="56">
        <v>22.5</v>
      </c>
      <c r="H1116" s="56">
        <v>0</v>
      </c>
      <c r="I1116" s="56" t="s">
        <v>6841</v>
      </c>
      <c r="J1116" s="56" t="s">
        <v>39</v>
      </c>
    </row>
    <row r="1117" spans="1:10" ht="12.75" customHeight="1" x14ac:dyDescent="0.3">
      <c r="A1117" s="56" t="s">
        <v>496</v>
      </c>
      <c r="B1117" s="56">
        <v>7</v>
      </c>
      <c r="C1117" s="56" t="s">
        <v>497</v>
      </c>
      <c r="D1117" s="56" t="s">
        <v>4766</v>
      </c>
      <c r="E1117" s="56" t="s">
        <v>2028</v>
      </c>
      <c r="F1117" s="56" t="s">
        <v>907</v>
      </c>
      <c r="G1117" s="56">
        <v>17.5</v>
      </c>
      <c r="H1117" s="56">
        <v>0</v>
      </c>
      <c r="I1117" s="56" t="s">
        <v>6841</v>
      </c>
      <c r="J1117" s="56" t="s">
        <v>39</v>
      </c>
    </row>
    <row r="1118" spans="1:10" ht="12.75" customHeight="1" x14ac:dyDescent="0.3">
      <c r="A1118" s="56" t="s">
        <v>496</v>
      </c>
      <c r="B1118" s="56">
        <v>8</v>
      </c>
      <c r="C1118" s="56" t="s">
        <v>497</v>
      </c>
      <c r="D1118" s="56" t="s">
        <v>4767</v>
      </c>
      <c r="E1118" s="56" t="s">
        <v>1997</v>
      </c>
      <c r="F1118" s="56" t="s">
        <v>907</v>
      </c>
      <c r="G1118" s="56">
        <v>34</v>
      </c>
      <c r="H1118" s="56">
        <v>0</v>
      </c>
      <c r="I1118" s="56" t="s">
        <v>6841</v>
      </c>
      <c r="J1118" s="56" t="s">
        <v>39</v>
      </c>
    </row>
    <row r="1119" spans="1:10" ht="12.75" customHeight="1" x14ac:dyDescent="0.3">
      <c r="A1119" s="56" t="s">
        <v>496</v>
      </c>
      <c r="B1119" s="56">
        <v>9</v>
      </c>
      <c r="C1119" s="56" t="s">
        <v>497</v>
      </c>
      <c r="D1119" s="56" t="s">
        <v>4768</v>
      </c>
      <c r="E1119" s="56" t="s">
        <v>2004</v>
      </c>
      <c r="F1119" s="56" t="s">
        <v>907</v>
      </c>
      <c r="G1119" s="56">
        <v>22</v>
      </c>
      <c r="H1119" s="56">
        <v>0</v>
      </c>
      <c r="I1119" s="56" t="s">
        <v>6841</v>
      </c>
      <c r="J1119" s="56" t="s">
        <v>39</v>
      </c>
    </row>
    <row r="1120" spans="1:10" ht="12.75" customHeight="1" x14ac:dyDescent="0.3">
      <c r="A1120" s="56" t="s">
        <v>496</v>
      </c>
      <c r="B1120" s="56">
        <v>10</v>
      </c>
      <c r="C1120" s="56" t="s">
        <v>497</v>
      </c>
      <c r="D1120" s="56" t="s">
        <v>4769</v>
      </c>
      <c r="E1120" s="56" t="s">
        <v>2032</v>
      </c>
      <c r="F1120" s="56" t="s">
        <v>907</v>
      </c>
      <c r="G1120" s="56">
        <v>51</v>
      </c>
      <c r="H1120" s="56">
        <v>0</v>
      </c>
      <c r="I1120" s="56" t="s">
        <v>6841</v>
      </c>
      <c r="J1120" s="56" t="s">
        <v>39</v>
      </c>
    </row>
    <row r="1121" spans="1:10" ht="12.75" customHeight="1" x14ac:dyDescent="0.3">
      <c r="A1121" s="56" t="s">
        <v>496</v>
      </c>
      <c r="B1121" s="56">
        <v>11</v>
      </c>
      <c r="C1121" s="56" t="s">
        <v>497</v>
      </c>
      <c r="D1121" s="56" t="s">
        <v>4770</v>
      </c>
      <c r="E1121" s="56" t="s">
        <v>2014</v>
      </c>
      <c r="F1121" s="56" t="s">
        <v>907</v>
      </c>
      <c r="G1121" s="56">
        <v>38.5</v>
      </c>
      <c r="H1121" s="56">
        <v>0</v>
      </c>
      <c r="I1121" s="56" t="s">
        <v>6841</v>
      </c>
      <c r="J1121" s="56" t="s">
        <v>39</v>
      </c>
    </row>
    <row r="1122" spans="1:10" ht="12.75" customHeight="1" x14ac:dyDescent="0.3">
      <c r="A1122" s="56" t="s">
        <v>496</v>
      </c>
      <c r="B1122" s="56">
        <v>12</v>
      </c>
      <c r="C1122" s="56" t="s">
        <v>497</v>
      </c>
      <c r="D1122" s="56" t="s">
        <v>4771</v>
      </c>
      <c r="E1122" s="56" t="s">
        <v>2029</v>
      </c>
      <c r="F1122" s="56" t="s">
        <v>907</v>
      </c>
      <c r="G1122" s="56">
        <v>44</v>
      </c>
      <c r="H1122" s="56">
        <v>0</v>
      </c>
      <c r="I1122" s="56" t="s">
        <v>6841</v>
      </c>
      <c r="J1122" s="56" t="s">
        <v>39</v>
      </c>
    </row>
    <row r="1123" spans="1:10" ht="12.75" customHeight="1" x14ac:dyDescent="0.3">
      <c r="A1123" s="56" t="s">
        <v>496</v>
      </c>
      <c r="B1123" s="56">
        <v>13</v>
      </c>
      <c r="C1123" s="56" t="s">
        <v>497</v>
      </c>
      <c r="D1123" s="56" t="s">
        <v>4772</v>
      </c>
      <c r="E1123" s="56" t="s">
        <v>2003</v>
      </c>
      <c r="F1123" s="56" t="s">
        <v>907</v>
      </c>
      <c r="G1123" s="56">
        <v>31.5</v>
      </c>
      <c r="H1123" s="56">
        <v>0</v>
      </c>
      <c r="I1123" s="56" t="s">
        <v>6841</v>
      </c>
      <c r="J1123" s="56" t="s">
        <v>39</v>
      </c>
    </row>
    <row r="1124" spans="1:10" ht="12.75" customHeight="1" x14ac:dyDescent="0.3">
      <c r="A1124" s="56" t="s">
        <v>496</v>
      </c>
      <c r="B1124" s="56">
        <v>14</v>
      </c>
      <c r="C1124" s="56" t="s">
        <v>497</v>
      </c>
      <c r="D1124" s="56" t="s">
        <v>4773</v>
      </c>
      <c r="E1124" s="56" t="s">
        <v>2001</v>
      </c>
      <c r="F1124" s="56" t="s">
        <v>907</v>
      </c>
      <c r="G1124" s="56">
        <v>35</v>
      </c>
      <c r="H1124" s="56">
        <v>0</v>
      </c>
      <c r="I1124" s="56" t="s">
        <v>6841</v>
      </c>
      <c r="J1124" s="56" t="s">
        <v>39</v>
      </c>
    </row>
    <row r="1125" spans="1:10" ht="12.75" customHeight="1" x14ac:dyDescent="0.3">
      <c r="A1125" s="56" t="s">
        <v>496</v>
      </c>
      <c r="B1125" s="56">
        <v>15</v>
      </c>
      <c r="C1125" s="56" t="s">
        <v>497</v>
      </c>
      <c r="D1125" s="56" t="s">
        <v>4774</v>
      </c>
      <c r="E1125" s="56" t="s">
        <v>2030</v>
      </c>
      <c r="F1125" s="56" t="s">
        <v>907</v>
      </c>
      <c r="G1125" s="56">
        <v>18.5</v>
      </c>
      <c r="H1125" s="56">
        <v>0</v>
      </c>
      <c r="I1125" s="56" t="s">
        <v>6841</v>
      </c>
      <c r="J1125" s="56" t="s">
        <v>39</v>
      </c>
    </row>
    <row r="1126" spans="1:10" ht="12.75" customHeight="1" x14ac:dyDescent="0.3">
      <c r="A1126" s="56" t="s">
        <v>496</v>
      </c>
      <c r="B1126" s="56">
        <v>16</v>
      </c>
      <c r="C1126" s="56" t="s">
        <v>497</v>
      </c>
      <c r="D1126" s="56" t="s">
        <v>4775</v>
      </c>
      <c r="E1126" s="56" t="s">
        <v>2000</v>
      </c>
      <c r="F1126" s="56" t="s">
        <v>907</v>
      </c>
      <c r="G1126" s="56">
        <v>54</v>
      </c>
      <c r="H1126" s="56">
        <v>0</v>
      </c>
      <c r="I1126" s="56" t="s">
        <v>6841</v>
      </c>
      <c r="J1126" s="56" t="s">
        <v>39</v>
      </c>
    </row>
    <row r="1127" spans="1:10" ht="12.75" customHeight="1" x14ac:dyDescent="0.3">
      <c r="A1127" s="56" t="s">
        <v>496</v>
      </c>
      <c r="B1127" s="56">
        <v>17</v>
      </c>
      <c r="C1127" s="56" t="s">
        <v>497</v>
      </c>
      <c r="D1127" s="56" t="s">
        <v>4776</v>
      </c>
      <c r="E1127" s="56" t="s">
        <v>1993</v>
      </c>
      <c r="F1127" s="56" t="s">
        <v>907</v>
      </c>
      <c r="G1127" s="56">
        <v>52</v>
      </c>
      <c r="H1127" s="56">
        <v>0</v>
      </c>
      <c r="I1127" s="56" t="s">
        <v>6841</v>
      </c>
      <c r="J1127" s="56" t="s">
        <v>39</v>
      </c>
    </row>
    <row r="1128" spans="1:10" ht="12.75" customHeight="1" x14ac:dyDescent="0.3">
      <c r="A1128" s="56" t="s">
        <v>496</v>
      </c>
      <c r="B1128" s="56">
        <v>18</v>
      </c>
      <c r="C1128" s="56" t="s">
        <v>497</v>
      </c>
      <c r="D1128" s="56" t="s">
        <v>4777</v>
      </c>
      <c r="E1128" s="56" t="s">
        <v>1999</v>
      </c>
      <c r="F1128" s="56" t="s">
        <v>907</v>
      </c>
      <c r="G1128" s="56">
        <v>50</v>
      </c>
      <c r="H1128" s="56">
        <v>0</v>
      </c>
      <c r="I1128" s="56" t="s">
        <v>6841</v>
      </c>
      <c r="J1128" s="56" t="s">
        <v>39</v>
      </c>
    </row>
    <row r="1129" spans="1:10" ht="12.75" customHeight="1" x14ac:dyDescent="0.3">
      <c r="A1129" s="56" t="s">
        <v>496</v>
      </c>
      <c r="B1129" s="56">
        <v>19</v>
      </c>
      <c r="C1129" s="56" t="s">
        <v>497</v>
      </c>
      <c r="D1129" s="56" t="s">
        <v>4778</v>
      </c>
      <c r="E1129" s="56" t="s">
        <v>2034</v>
      </c>
      <c r="F1129" s="56" t="s">
        <v>907</v>
      </c>
      <c r="G1129" s="56">
        <v>26</v>
      </c>
      <c r="H1129" s="56">
        <v>0</v>
      </c>
      <c r="I1129" s="56" t="s">
        <v>6841</v>
      </c>
      <c r="J1129" s="56" t="s">
        <v>39</v>
      </c>
    </row>
    <row r="1130" spans="1:10" ht="12.75" customHeight="1" x14ac:dyDescent="0.3">
      <c r="A1130" s="56" t="s">
        <v>496</v>
      </c>
      <c r="B1130" s="56">
        <v>20</v>
      </c>
      <c r="C1130" s="56" t="s">
        <v>497</v>
      </c>
      <c r="D1130" s="56" t="s">
        <v>4779</v>
      </c>
      <c r="E1130" s="56" t="s">
        <v>1446</v>
      </c>
      <c r="F1130" s="56" t="s">
        <v>907</v>
      </c>
      <c r="G1130" s="56">
        <v>58</v>
      </c>
      <c r="H1130" s="56">
        <v>0</v>
      </c>
      <c r="I1130" s="56" t="s">
        <v>6841</v>
      </c>
      <c r="J1130" s="56" t="s">
        <v>39</v>
      </c>
    </row>
    <row r="1131" spans="1:10" ht="12.75" customHeight="1" x14ac:dyDescent="0.3">
      <c r="A1131" s="56" t="s">
        <v>496</v>
      </c>
      <c r="B1131" s="56">
        <v>21</v>
      </c>
      <c r="C1131" s="56" t="s">
        <v>497</v>
      </c>
      <c r="D1131" s="56" t="s">
        <v>7214</v>
      </c>
      <c r="E1131" s="56" t="s">
        <v>2010</v>
      </c>
      <c r="F1131" s="56" t="s">
        <v>907</v>
      </c>
      <c r="G1131" s="56">
        <v>43</v>
      </c>
      <c r="H1131" s="56">
        <v>0</v>
      </c>
      <c r="I1131" s="56" t="s">
        <v>6841</v>
      </c>
      <c r="J1131" s="56" t="s">
        <v>39</v>
      </c>
    </row>
    <row r="1132" spans="1:10" ht="12.75" customHeight="1" x14ac:dyDescent="0.3">
      <c r="A1132" s="56" t="s">
        <v>496</v>
      </c>
      <c r="B1132" s="56">
        <v>22</v>
      </c>
      <c r="C1132" s="56" t="s">
        <v>497</v>
      </c>
      <c r="D1132" s="56" t="s">
        <v>7215</v>
      </c>
      <c r="E1132" s="56" t="s">
        <v>2002</v>
      </c>
      <c r="F1132" s="56" t="s">
        <v>907</v>
      </c>
      <c r="G1132" s="56">
        <v>35.5</v>
      </c>
      <c r="H1132" s="56">
        <v>0</v>
      </c>
      <c r="I1132" s="56" t="s">
        <v>6841</v>
      </c>
      <c r="J1132" s="56" t="s">
        <v>39</v>
      </c>
    </row>
    <row r="1133" spans="1:10" ht="12.75" customHeight="1" x14ac:dyDescent="0.3">
      <c r="A1133" s="56" t="s">
        <v>496</v>
      </c>
      <c r="B1133" s="56">
        <v>23</v>
      </c>
      <c r="C1133" s="56" t="s">
        <v>497</v>
      </c>
      <c r="D1133" s="56" t="s">
        <v>4780</v>
      </c>
      <c r="E1133" s="56" t="s">
        <v>2020</v>
      </c>
      <c r="F1133" s="56" t="s">
        <v>907</v>
      </c>
      <c r="G1133" s="56">
        <v>43.5</v>
      </c>
      <c r="H1133" s="56">
        <v>0</v>
      </c>
      <c r="I1133" s="56" t="s">
        <v>6841</v>
      </c>
      <c r="J1133" s="56" t="s">
        <v>39</v>
      </c>
    </row>
    <row r="1134" spans="1:10" ht="12.75" customHeight="1" x14ac:dyDescent="0.3">
      <c r="A1134" s="56" t="s">
        <v>496</v>
      </c>
      <c r="B1134" s="56">
        <v>24</v>
      </c>
      <c r="C1134" s="56" t="s">
        <v>497</v>
      </c>
      <c r="D1134" s="56" t="s">
        <v>4781</v>
      </c>
      <c r="E1134" s="56" t="s">
        <v>2009</v>
      </c>
      <c r="F1134" s="56" t="s">
        <v>907</v>
      </c>
      <c r="G1134" s="56">
        <v>17</v>
      </c>
      <c r="H1134" s="56">
        <v>0</v>
      </c>
      <c r="I1134" s="56" t="s">
        <v>6841</v>
      </c>
      <c r="J1134" s="56" t="s">
        <v>39</v>
      </c>
    </row>
    <row r="1135" spans="1:10" ht="12.75" customHeight="1" x14ac:dyDescent="0.3">
      <c r="A1135" s="56" t="s">
        <v>496</v>
      </c>
      <c r="B1135" s="56">
        <v>25</v>
      </c>
      <c r="C1135" s="56" t="s">
        <v>497</v>
      </c>
      <c r="D1135" s="56" t="s">
        <v>4782</v>
      </c>
      <c r="E1135" s="56" t="s">
        <v>1583</v>
      </c>
      <c r="F1135" s="56" t="s">
        <v>907</v>
      </c>
      <c r="G1135" s="56">
        <v>48</v>
      </c>
      <c r="H1135" s="56">
        <v>0</v>
      </c>
      <c r="I1135" s="56" t="s">
        <v>6841</v>
      </c>
      <c r="J1135" s="56" t="s">
        <v>39</v>
      </c>
    </row>
    <row r="1136" spans="1:10" ht="12.75" customHeight="1" x14ac:dyDescent="0.3">
      <c r="A1136" s="56" t="s">
        <v>496</v>
      </c>
      <c r="B1136" s="56">
        <v>26</v>
      </c>
      <c r="C1136" s="56" t="s">
        <v>497</v>
      </c>
      <c r="D1136" s="56" t="s">
        <v>4783</v>
      </c>
      <c r="E1136" s="56" t="s">
        <v>2012</v>
      </c>
      <c r="F1136" s="56" t="s">
        <v>907</v>
      </c>
      <c r="G1136" s="56">
        <v>13.5</v>
      </c>
      <c r="H1136" s="56">
        <v>0</v>
      </c>
      <c r="I1136" s="56" t="s">
        <v>811</v>
      </c>
      <c r="J1136" s="56" t="s">
        <v>39</v>
      </c>
    </row>
    <row r="1137" spans="1:10" ht="12.75" customHeight="1" x14ac:dyDescent="0.3">
      <c r="A1137" s="56" t="s">
        <v>496</v>
      </c>
      <c r="B1137" s="56">
        <v>27</v>
      </c>
      <c r="C1137" s="56" t="s">
        <v>497</v>
      </c>
      <c r="D1137" s="56" t="s">
        <v>4784</v>
      </c>
      <c r="E1137" s="56" t="s">
        <v>2005</v>
      </c>
      <c r="F1137" s="56" t="s">
        <v>907</v>
      </c>
      <c r="G1137" s="56">
        <v>25.5</v>
      </c>
      <c r="H1137" s="56">
        <v>0</v>
      </c>
      <c r="I1137" s="56" t="s">
        <v>6841</v>
      </c>
      <c r="J1137" s="56" t="s">
        <v>39</v>
      </c>
    </row>
    <row r="1138" spans="1:10" ht="12.75" customHeight="1" x14ac:dyDescent="0.3">
      <c r="A1138" s="56" t="s">
        <v>496</v>
      </c>
      <c r="B1138" s="56">
        <v>28</v>
      </c>
      <c r="C1138" s="56" t="s">
        <v>497</v>
      </c>
      <c r="D1138" s="56" t="s">
        <v>4785</v>
      </c>
      <c r="E1138" s="56" t="s">
        <v>2011</v>
      </c>
      <c r="F1138" s="56" t="s">
        <v>907</v>
      </c>
      <c r="G1138" s="56">
        <v>35.5</v>
      </c>
      <c r="H1138" s="56">
        <v>0</v>
      </c>
      <c r="I1138" s="56" t="s">
        <v>6841</v>
      </c>
      <c r="J1138" s="56" t="s">
        <v>39</v>
      </c>
    </row>
    <row r="1139" spans="1:10" ht="12.75" customHeight="1" x14ac:dyDescent="0.3">
      <c r="A1139" s="56" t="s">
        <v>496</v>
      </c>
      <c r="B1139" s="56">
        <v>29</v>
      </c>
      <c r="C1139" s="56" t="s">
        <v>497</v>
      </c>
      <c r="D1139" s="56" t="s">
        <v>4786</v>
      </c>
      <c r="E1139" s="56" t="s">
        <v>1994</v>
      </c>
      <c r="F1139" s="56" t="s">
        <v>907</v>
      </c>
      <c r="G1139" s="56">
        <v>18.5</v>
      </c>
      <c r="H1139" s="56">
        <v>0</v>
      </c>
      <c r="I1139" s="56" t="s">
        <v>6841</v>
      </c>
      <c r="J1139" s="56" t="s">
        <v>39</v>
      </c>
    </row>
    <row r="1140" spans="1:10" ht="12.75" customHeight="1" x14ac:dyDescent="0.3">
      <c r="A1140" s="56" t="s">
        <v>496</v>
      </c>
      <c r="B1140" s="56">
        <v>30</v>
      </c>
      <c r="C1140" s="56" t="s">
        <v>497</v>
      </c>
      <c r="D1140" s="56" t="s">
        <v>4787</v>
      </c>
      <c r="E1140" s="56" t="s">
        <v>2022</v>
      </c>
      <c r="F1140" s="56" t="s">
        <v>907</v>
      </c>
      <c r="G1140" s="56">
        <v>35.5</v>
      </c>
      <c r="H1140" s="56">
        <v>0</v>
      </c>
      <c r="I1140" s="56" t="s">
        <v>6841</v>
      </c>
      <c r="J1140" s="56" t="s">
        <v>39</v>
      </c>
    </row>
    <row r="1141" spans="1:10" ht="12.75" customHeight="1" x14ac:dyDescent="0.3">
      <c r="A1141" s="56" t="s">
        <v>496</v>
      </c>
      <c r="B1141" s="56">
        <v>31</v>
      </c>
      <c r="C1141" s="56" t="s">
        <v>497</v>
      </c>
      <c r="D1141" s="56" t="s">
        <v>4788</v>
      </c>
      <c r="E1141" s="56" t="s">
        <v>2146</v>
      </c>
      <c r="F1141" s="56" t="s">
        <v>907</v>
      </c>
      <c r="G1141" s="56">
        <v>45</v>
      </c>
      <c r="H1141" s="56">
        <v>0</v>
      </c>
      <c r="I1141" s="56" t="s">
        <v>810</v>
      </c>
      <c r="J1141" s="56" t="s">
        <v>39</v>
      </c>
    </row>
    <row r="1142" spans="1:10" ht="12.75" customHeight="1" x14ac:dyDescent="0.3">
      <c r="A1142" s="56" t="s">
        <v>496</v>
      </c>
      <c r="B1142" s="56">
        <v>32</v>
      </c>
      <c r="C1142" s="56" t="s">
        <v>497</v>
      </c>
      <c r="D1142" s="56" t="s">
        <v>4789</v>
      </c>
      <c r="E1142" s="56" t="s">
        <v>2026</v>
      </c>
      <c r="F1142" s="56" t="s">
        <v>907</v>
      </c>
      <c r="G1142" s="56">
        <v>52</v>
      </c>
      <c r="H1142" s="56">
        <v>0</v>
      </c>
      <c r="I1142" s="56" t="s">
        <v>6841</v>
      </c>
      <c r="J1142" s="56" t="s">
        <v>39</v>
      </c>
    </row>
    <row r="1143" spans="1:10" ht="12.75" customHeight="1" x14ac:dyDescent="0.3">
      <c r="A1143" s="56" t="s">
        <v>496</v>
      </c>
      <c r="B1143" s="56">
        <v>33</v>
      </c>
      <c r="C1143" s="56" t="s">
        <v>497</v>
      </c>
      <c r="D1143" s="56" t="s">
        <v>4790</v>
      </c>
      <c r="E1143" s="56" t="s">
        <v>2027</v>
      </c>
      <c r="F1143" s="56" t="s">
        <v>907</v>
      </c>
      <c r="G1143" s="56">
        <v>17.5</v>
      </c>
      <c r="H1143" s="56">
        <v>0</v>
      </c>
      <c r="I1143" s="56" t="s">
        <v>6841</v>
      </c>
      <c r="J1143" s="56" t="s">
        <v>39</v>
      </c>
    </row>
    <row r="1144" spans="1:10" ht="12.75" customHeight="1" x14ac:dyDescent="0.3">
      <c r="A1144" s="56" t="s">
        <v>496</v>
      </c>
      <c r="B1144" s="56">
        <v>34</v>
      </c>
      <c r="C1144" s="56" t="s">
        <v>497</v>
      </c>
      <c r="D1144" s="56" t="s">
        <v>4791</v>
      </c>
      <c r="E1144" s="56" t="s">
        <v>2025</v>
      </c>
      <c r="F1144" s="56" t="s">
        <v>907</v>
      </c>
      <c r="G1144" s="56">
        <v>10</v>
      </c>
      <c r="H1144" s="56">
        <v>0</v>
      </c>
      <c r="I1144" s="56" t="s">
        <v>810</v>
      </c>
      <c r="J1144" s="56" t="s">
        <v>39</v>
      </c>
    </row>
    <row r="1145" spans="1:10" ht="12.75" customHeight="1" x14ac:dyDescent="0.3">
      <c r="A1145" s="56" t="s">
        <v>496</v>
      </c>
      <c r="B1145" s="56">
        <v>35</v>
      </c>
      <c r="C1145" s="56" t="s">
        <v>497</v>
      </c>
      <c r="D1145" s="56" t="s">
        <v>4792</v>
      </c>
      <c r="E1145" s="56" t="s">
        <v>2021</v>
      </c>
      <c r="F1145" s="56" t="s">
        <v>907</v>
      </c>
      <c r="G1145" s="56">
        <v>16</v>
      </c>
      <c r="H1145" s="56">
        <v>0</v>
      </c>
      <c r="I1145" s="56" t="s">
        <v>6841</v>
      </c>
      <c r="J1145" s="56" t="s">
        <v>39</v>
      </c>
    </row>
    <row r="1146" spans="1:10" ht="12.75" customHeight="1" x14ac:dyDescent="0.3">
      <c r="A1146" s="56" t="s">
        <v>496</v>
      </c>
      <c r="B1146" s="56">
        <v>36</v>
      </c>
      <c r="C1146" s="56" t="s">
        <v>497</v>
      </c>
      <c r="D1146" s="56" t="s">
        <v>4793</v>
      </c>
      <c r="E1146" s="56" t="s">
        <v>1991</v>
      </c>
      <c r="F1146" s="56" t="s">
        <v>907</v>
      </c>
      <c r="G1146" s="56">
        <v>38</v>
      </c>
      <c r="H1146" s="56">
        <v>0</v>
      </c>
      <c r="I1146" s="56" t="s">
        <v>6841</v>
      </c>
      <c r="J1146" s="56" t="s">
        <v>39</v>
      </c>
    </row>
    <row r="1147" spans="1:10" ht="12.75" customHeight="1" x14ac:dyDescent="0.3">
      <c r="A1147" s="56" t="s">
        <v>496</v>
      </c>
      <c r="B1147" s="56">
        <v>37</v>
      </c>
      <c r="C1147" s="56" t="s">
        <v>497</v>
      </c>
      <c r="D1147" s="56" t="s">
        <v>4794</v>
      </c>
      <c r="E1147" s="56" t="s">
        <v>2147</v>
      </c>
      <c r="F1147" s="56" t="s">
        <v>907</v>
      </c>
      <c r="G1147" s="56">
        <v>22.5</v>
      </c>
      <c r="H1147" s="56">
        <v>0</v>
      </c>
      <c r="I1147" s="56" t="s">
        <v>810</v>
      </c>
      <c r="J1147" s="56" t="s">
        <v>39</v>
      </c>
    </row>
    <row r="1148" spans="1:10" ht="12.75" customHeight="1" x14ac:dyDescent="0.3">
      <c r="A1148" s="56" t="s">
        <v>496</v>
      </c>
      <c r="B1148" s="56">
        <v>38</v>
      </c>
      <c r="C1148" s="56" t="s">
        <v>497</v>
      </c>
      <c r="D1148" s="56" t="s">
        <v>4795</v>
      </c>
      <c r="E1148" s="56" t="s">
        <v>2017</v>
      </c>
      <c r="F1148" s="56" t="s">
        <v>907</v>
      </c>
      <c r="G1148" s="56">
        <v>18</v>
      </c>
      <c r="H1148" s="56">
        <v>0</v>
      </c>
      <c r="I1148" s="56" t="s">
        <v>6841</v>
      </c>
      <c r="J1148" s="56" t="s">
        <v>39</v>
      </c>
    </row>
    <row r="1149" spans="1:10" ht="12.75" customHeight="1" x14ac:dyDescent="0.3">
      <c r="A1149" s="56" t="s">
        <v>496</v>
      </c>
      <c r="B1149" s="56">
        <v>39</v>
      </c>
      <c r="C1149" s="56" t="s">
        <v>497</v>
      </c>
      <c r="D1149" s="56" t="s">
        <v>4796</v>
      </c>
      <c r="E1149" s="56" t="s">
        <v>2015</v>
      </c>
      <c r="F1149" s="56" t="s">
        <v>907</v>
      </c>
      <c r="G1149" s="56">
        <v>11.5</v>
      </c>
      <c r="H1149" s="56">
        <v>0</v>
      </c>
      <c r="I1149" s="56" t="s">
        <v>6841</v>
      </c>
      <c r="J1149" s="56" t="s">
        <v>39</v>
      </c>
    </row>
    <row r="1150" spans="1:10" ht="12.75" customHeight="1" x14ac:dyDescent="0.3">
      <c r="A1150" s="56" t="s">
        <v>496</v>
      </c>
      <c r="B1150" s="56">
        <v>40</v>
      </c>
      <c r="C1150" s="56" t="s">
        <v>497</v>
      </c>
      <c r="D1150" s="56" t="s">
        <v>4797</v>
      </c>
      <c r="E1150" s="56" t="s">
        <v>1995</v>
      </c>
      <c r="F1150" s="56" t="s">
        <v>907</v>
      </c>
      <c r="G1150" s="56">
        <v>52</v>
      </c>
      <c r="H1150" s="56">
        <v>0</v>
      </c>
      <c r="I1150" s="56" t="s">
        <v>6841</v>
      </c>
      <c r="J1150" s="56" t="s">
        <v>39</v>
      </c>
    </row>
    <row r="1151" spans="1:10" ht="12.75" customHeight="1" x14ac:dyDescent="0.3">
      <c r="A1151" s="56" t="s">
        <v>496</v>
      </c>
      <c r="B1151" s="56">
        <v>41</v>
      </c>
      <c r="C1151" s="56" t="s">
        <v>497</v>
      </c>
      <c r="D1151" s="56" t="s">
        <v>4798</v>
      </c>
      <c r="E1151" s="56" t="s">
        <v>2007</v>
      </c>
      <c r="F1151" s="56" t="s">
        <v>907</v>
      </c>
      <c r="G1151" s="56">
        <v>35.5</v>
      </c>
      <c r="H1151" s="56">
        <v>0</v>
      </c>
      <c r="I1151" s="56" t="s">
        <v>6841</v>
      </c>
      <c r="J1151" s="56" t="s">
        <v>39</v>
      </c>
    </row>
    <row r="1152" spans="1:10" ht="12.75" customHeight="1" x14ac:dyDescent="0.3">
      <c r="A1152" s="56" t="s">
        <v>496</v>
      </c>
      <c r="B1152" s="56">
        <v>42</v>
      </c>
      <c r="C1152" s="56" t="s">
        <v>497</v>
      </c>
      <c r="D1152" s="56" t="s">
        <v>4799</v>
      </c>
      <c r="E1152" s="56" t="s">
        <v>1990</v>
      </c>
      <c r="F1152" s="56" t="s">
        <v>907</v>
      </c>
      <c r="G1152" s="56">
        <v>38</v>
      </c>
      <c r="H1152" s="56">
        <v>0</v>
      </c>
      <c r="I1152" s="56" t="s">
        <v>6841</v>
      </c>
      <c r="J1152" s="56" t="s">
        <v>39</v>
      </c>
    </row>
    <row r="1153" spans="1:10" ht="12.75" customHeight="1" x14ac:dyDescent="0.3">
      <c r="A1153" s="56" t="s">
        <v>496</v>
      </c>
      <c r="B1153" s="56">
        <v>43</v>
      </c>
      <c r="C1153" s="56" t="s">
        <v>497</v>
      </c>
      <c r="D1153" s="56" t="s">
        <v>4800</v>
      </c>
      <c r="E1153" s="56" t="s">
        <v>2031</v>
      </c>
      <c r="F1153" s="56" t="s">
        <v>907</v>
      </c>
      <c r="G1153" s="56">
        <v>41</v>
      </c>
      <c r="H1153" s="56">
        <v>0</v>
      </c>
      <c r="I1153" s="56" t="s">
        <v>6841</v>
      </c>
      <c r="J1153" s="56" t="s">
        <v>39</v>
      </c>
    </row>
    <row r="1154" spans="1:10" ht="12.75" customHeight="1" x14ac:dyDescent="0.3">
      <c r="A1154" s="56" t="s">
        <v>496</v>
      </c>
      <c r="B1154" s="56">
        <v>44</v>
      </c>
      <c r="C1154" s="56" t="s">
        <v>497</v>
      </c>
      <c r="D1154" s="56" t="s">
        <v>4801</v>
      </c>
      <c r="E1154" s="56" t="s">
        <v>2013</v>
      </c>
      <c r="F1154" s="56" t="s">
        <v>907</v>
      </c>
      <c r="G1154" s="56">
        <v>26</v>
      </c>
      <c r="H1154" s="56">
        <v>0</v>
      </c>
      <c r="I1154" s="56" t="s">
        <v>6841</v>
      </c>
      <c r="J1154" s="56" t="s">
        <v>39</v>
      </c>
    </row>
    <row r="1155" spans="1:10" ht="12.75" customHeight="1" x14ac:dyDescent="0.3">
      <c r="A1155" s="56" t="s">
        <v>496</v>
      </c>
      <c r="B1155" s="56">
        <v>45</v>
      </c>
      <c r="C1155" s="56" t="s">
        <v>497</v>
      </c>
      <c r="D1155" s="56" t="s">
        <v>4802</v>
      </c>
      <c r="E1155" s="56" t="s">
        <v>2148</v>
      </c>
      <c r="F1155" s="56" t="s">
        <v>907</v>
      </c>
      <c r="G1155" s="56">
        <v>25</v>
      </c>
      <c r="H1155" s="56">
        <v>0</v>
      </c>
      <c r="I1155" s="56" t="s">
        <v>6842</v>
      </c>
      <c r="J1155" s="56" t="s">
        <v>40</v>
      </c>
    </row>
    <row r="1156" spans="1:10" ht="12.75" customHeight="1" x14ac:dyDescent="0.3">
      <c r="A1156" s="56" t="s">
        <v>496</v>
      </c>
      <c r="B1156" s="56">
        <v>46</v>
      </c>
      <c r="C1156" s="56" t="s">
        <v>497</v>
      </c>
      <c r="D1156" s="56" t="s">
        <v>4803</v>
      </c>
      <c r="E1156" s="56" t="s">
        <v>2006</v>
      </c>
      <c r="F1156" s="56" t="s">
        <v>907</v>
      </c>
      <c r="G1156" s="56">
        <v>37.5</v>
      </c>
      <c r="H1156" s="56">
        <v>0</v>
      </c>
      <c r="I1156" s="56" t="s">
        <v>6841</v>
      </c>
      <c r="J1156" s="56" t="s">
        <v>39</v>
      </c>
    </row>
    <row r="1157" spans="1:10" ht="12.75" customHeight="1" x14ac:dyDescent="0.3">
      <c r="A1157" s="56" t="s">
        <v>496</v>
      </c>
      <c r="B1157" s="56">
        <v>47</v>
      </c>
      <c r="C1157" s="56" t="s">
        <v>497</v>
      </c>
      <c r="D1157" s="56" t="s">
        <v>4804</v>
      </c>
      <c r="E1157" s="56" t="s">
        <v>2016</v>
      </c>
      <c r="F1157" s="56" t="s">
        <v>907</v>
      </c>
      <c r="G1157" s="56">
        <v>42</v>
      </c>
      <c r="H1157" s="56">
        <v>0</v>
      </c>
      <c r="I1157" s="56" t="s">
        <v>6841</v>
      </c>
      <c r="J1157" s="56" t="s">
        <v>39</v>
      </c>
    </row>
    <row r="1158" spans="1:10" ht="12.75" customHeight="1" x14ac:dyDescent="0.3">
      <c r="A1158" s="56" t="s">
        <v>496</v>
      </c>
      <c r="B1158" s="56">
        <v>48</v>
      </c>
      <c r="C1158" s="56" t="s">
        <v>497</v>
      </c>
      <c r="D1158" s="56" t="s">
        <v>4805</v>
      </c>
      <c r="E1158" s="56" t="s">
        <v>2024</v>
      </c>
      <c r="F1158" s="56" t="s">
        <v>907</v>
      </c>
      <c r="G1158" s="56">
        <v>41</v>
      </c>
      <c r="H1158" s="56">
        <v>0</v>
      </c>
      <c r="I1158" s="56" t="s">
        <v>6841</v>
      </c>
      <c r="J1158" s="56" t="s">
        <v>39</v>
      </c>
    </row>
    <row r="1159" spans="1:10" ht="12.75" customHeight="1" x14ac:dyDescent="0.3">
      <c r="A1159" s="56" t="s">
        <v>496</v>
      </c>
      <c r="B1159" s="56">
        <v>49</v>
      </c>
      <c r="C1159" s="56" t="s">
        <v>497</v>
      </c>
      <c r="D1159" s="56" t="s">
        <v>4806</v>
      </c>
      <c r="E1159" s="56" t="s">
        <v>2008</v>
      </c>
      <c r="F1159" s="56" t="s">
        <v>907</v>
      </c>
      <c r="G1159" s="56">
        <v>52</v>
      </c>
      <c r="H1159" s="56">
        <v>0</v>
      </c>
      <c r="I1159" s="56" t="s">
        <v>6841</v>
      </c>
      <c r="J1159" s="56" t="s">
        <v>39</v>
      </c>
    </row>
    <row r="1160" spans="1:10" ht="12.75" customHeight="1" x14ac:dyDescent="0.3">
      <c r="A1160" s="56" t="s">
        <v>496</v>
      </c>
      <c r="B1160" s="56">
        <v>50</v>
      </c>
      <c r="C1160" s="56" t="s">
        <v>497</v>
      </c>
      <c r="D1160" s="56" t="s">
        <v>4807</v>
      </c>
      <c r="E1160" s="56" t="s">
        <v>2019</v>
      </c>
      <c r="F1160" s="56" t="s">
        <v>907</v>
      </c>
      <c r="G1160" s="56">
        <v>23</v>
      </c>
      <c r="H1160" s="56">
        <v>0</v>
      </c>
      <c r="I1160" s="56" t="s">
        <v>6841</v>
      </c>
      <c r="J1160" s="56" t="s">
        <v>39</v>
      </c>
    </row>
    <row r="1161" spans="1:10" ht="12.75" customHeight="1" x14ac:dyDescent="0.3">
      <c r="A1161" s="56" t="s">
        <v>496</v>
      </c>
      <c r="B1161" s="56">
        <v>51</v>
      </c>
      <c r="C1161" s="56" t="s">
        <v>497</v>
      </c>
      <c r="D1161" s="56" t="s">
        <v>4808</v>
      </c>
      <c r="E1161" s="56" t="s">
        <v>1873</v>
      </c>
      <c r="F1161" s="56" t="s">
        <v>907</v>
      </c>
      <c r="G1161" s="56">
        <v>20</v>
      </c>
      <c r="H1161" s="56">
        <v>0</v>
      </c>
      <c r="I1161" s="56" t="s">
        <v>6841</v>
      </c>
      <c r="J1161" s="56" t="s">
        <v>39</v>
      </c>
    </row>
    <row r="1162" spans="1:10" ht="12.75" customHeight="1" x14ac:dyDescent="0.3">
      <c r="A1162" s="56" t="s">
        <v>496</v>
      </c>
      <c r="B1162" s="56">
        <v>52</v>
      </c>
      <c r="C1162" s="56" t="s">
        <v>497</v>
      </c>
      <c r="D1162" s="56" t="s">
        <v>4809</v>
      </c>
      <c r="E1162" s="56" t="s">
        <v>1448</v>
      </c>
      <c r="F1162" s="56" t="s">
        <v>907</v>
      </c>
      <c r="G1162" s="56">
        <v>62</v>
      </c>
      <c r="H1162" s="56">
        <v>0</v>
      </c>
      <c r="I1162" s="56" t="s">
        <v>6841</v>
      </c>
      <c r="J1162" s="56" t="s">
        <v>39</v>
      </c>
    </row>
    <row r="1163" spans="1:10" ht="12.75" customHeight="1" x14ac:dyDescent="0.3">
      <c r="A1163" s="56" t="s">
        <v>496</v>
      </c>
      <c r="B1163" s="56">
        <v>53</v>
      </c>
      <c r="C1163" s="56" t="s">
        <v>497</v>
      </c>
      <c r="D1163" s="56" t="s">
        <v>4810</v>
      </c>
      <c r="E1163" s="56" t="s">
        <v>1998</v>
      </c>
      <c r="F1163" s="56" t="s">
        <v>907</v>
      </c>
      <c r="G1163" s="56">
        <v>33</v>
      </c>
      <c r="H1163" s="56">
        <v>0</v>
      </c>
      <c r="I1163" s="56" t="s">
        <v>6841</v>
      </c>
      <c r="J1163" s="56" t="s">
        <v>39</v>
      </c>
    </row>
    <row r="1164" spans="1:10" ht="12.75" customHeight="1" x14ac:dyDescent="0.3">
      <c r="A1164" s="56" t="s">
        <v>3</v>
      </c>
      <c r="B1164" s="56">
        <v>1</v>
      </c>
      <c r="C1164" s="56" t="s">
        <v>4</v>
      </c>
      <c r="D1164" s="56" t="s">
        <v>6956</v>
      </c>
      <c r="E1164" s="56" t="s">
        <v>6895</v>
      </c>
      <c r="F1164" s="56" t="s">
        <v>907</v>
      </c>
      <c r="G1164" s="56">
        <v>64</v>
      </c>
      <c r="H1164" s="56">
        <v>0</v>
      </c>
      <c r="I1164" s="56" t="s">
        <v>6841</v>
      </c>
      <c r="J1164" s="56" t="s">
        <v>39</v>
      </c>
    </row>
    <row r="1165" spans="1:10" ht="12.75" customHeight="1" x14ac:dyDescent="0.3">
      <c r="A1165" s="56" t="s">
        <v>3</v>
      </c>
      <c r="B1165" s="56">
        <v>2</v>
      </c>
      <c r="C1165" s="56" t="s">
        <v>4</v>
      </c>
      <c r="D1165" s="56" t="s">
        <v>6957</v>
      </c>
      <c r="E1165" s="56" t="s">
        <v>6894</v>
      </c>
      <c r="F1165" s="56" t="s">
        <v>907</v>
      </c>
      <c r="G1165" s="56">
        <v>64</v>
      </c>
      <c r="H1165" s="56">
        <v>0</v>
      </c>
      <c r="I1165" s="56" t="s">
        <v>6841</v>
      </c>
      <c r="J1165" s="56" t="s">
        <v>39</v>
      </c>
    </row>
    <row r="1166" spans="1:10" ht="12.75" customHeight="1" x14ac:dyDescent="0.3">
      <c r="A1166" s="56" t="s">
        <v>3</v>
      </c>
      <c r="B1166" s="56">
        <v>3</v>
      </c>
      <c r="C1166" s="56" t="s">
        <v>4</v>
      </c>
      <c r="D1166" s="56" t="s">
        <v>6958</v>
      </c>
      <c r="E1166" s="56" t="s">
        <v>6959</v>
      </c>
      <c r="F1166" s="56" t="s">
        <v>907</v>
      </c>
      <c r="G1166" s="56">
        <v>64</v>
      </c>
      <c r="H1166" s="56">
        <v>0</v>
      </c>
      <c r="I1166" s="56" t="s">
        <v>6841</v>
      </c>
      <c r="J1166" s="56" t="s">
        <v>39</v>
      </c>
    </row>
    <row r="1167" spans="1:10" ht="12.75" customHeight="1" x14ac:dyDescent="0.3">
      <c r="A1167" s="56" t="s">
        <v>3</v>
      </c>
      <c r="B1167" s="56">
        <v>4</v>
      </c>
      <c r="C1167" s="56" t="s">
        <v>4</v>
      </c>
      <c r="D1167" s="56" t="s">
        <v>6960</v>
      </c>
      <c r="E1167" s="56" t="s">
        <v>6961</v>
      </c>
      <c r="F1167" s="56" t="s">
        <v>907</v>
      </c>
      <c r="G1167" s="56">
        <v>64</v>
      </c>
      <c r="H1167" s="56">
        <v>0</v>
      </c>
      <c r="I1167" s="56" t="s">
        <v>6841</v>
      </c>
      <c r="J1167" s="56" t="s">
        <v>39</v>
      </c>
    </row>
    <row r="1168" spans="1:10" ht="12.75" customHeight="1" x14ac:dyDescent="0.3">
      <c r="A1168" s="56" t="s">
        <v>3</v>
      </c>
      <c r="B1168" s="56">
        <v>5</v>
      </c>
      <c r="C1168" s="56" t="s">
        <v>4</v>
      </c>
      <c r="D1168" s="56" t="s">
        <v>6962</v>
      </c>
      <c r="E1168" s="56" t="s">
        <v>6963</v>
      </c>
      <c r="F1168" s="56" t="s">
        <v>907</v>
      </c>
      <c r="G1168" s="56">
        <v>58</v>
      </c>
      <c r="H1168" s="56">
        <v>0</v>
      </c>
      <c r="I1168" s="56" t="s">
        <v>6841</v>
      </c>
      <c r="J1168" s="56" t="s">
        <v>39</v>
      </c>
    </row>
    <row r="1169" spans="1:10" ht="12.75" customHeight="1" x14ac:dyDescent="0.3">
      <c r="A1169" s="56" t="s">
        <v>3</v>
      </c>
      <c r="B1169" s="56">
        <v>6</v>
      </c>
      <c r="C1169" s="56" t="s">
        <v>4</v>
      </c>
      <c r="D1169" s="56" t="s">
        <v>6964</v>
      </c>
      <c r="E1169" s="56" t="s">
        <v>6965</v>
      </c>
      <c r="F1169" s="56" t="s">
        <v>907</v>
      </c>
      <c r="G1169" s="56">
        <v>58</v>
      </c>
      <c r="H1169" s="56">
        <v>0</v>
      </c>
      <c r="I1169" s="56" t="s">
        <v>6841</v>
      </c>
      <c r="J1169" s="56" t="s">
        <v>39</v>
      </c>
    </row>
    <row r="1170" spans="1:10" ht="12.75" customHeight="1" x14ac:dyDescent="0.3">
      <c r="A1170" s="56" t="s">
        <v>3</v>
      </c>
      <c r="B1170" s="56">
        <v>7</v>
      </c>
      <c r="C1170" s="56" t="s">
        <v>4</v>
      </c>
      <c r="D1170" s="56" t="s">
        <v>6966</v>
      </c>
      <c r="E1170" s="56" t="s">
        <v>6967</v>
      </c>
      <c r="F1170" s="56" t="s">
        <v>907</v>
      </c>
      <c r="G1170" s="56">
        <v>58</v>
      </c>
      <c r="H1170" s="56">
        <v>0</v>
      </c>
      <c r="I1170" s="56" t="s">
        <v>6841</v>
      </c>
      <c r="J1170" s="56" t="s">
        <v>39</v>
      </c>
    </row>
    <row r="1171" spans="1:10" ht="12.75" customHeight="1" x14ac:dyDescent="0.3">
      <c r="A1171" s="56" t="s">
        <v>3</v>
      </c>
      <c r="B1171" s="56">
        <v>8</v>
      </c>
      <c r="C1171" s="56" t="s">
        <v>4</v>
      </c>
      <c r="D1171" s="56" t="s">
        <v>6968</v>
      </c>
      <c r="E1171" s="56" t="s">
        <v>6969</v>
      </c>
      <c r="F1171" s="56" t="s">
        <v>907</v>
      </c>
      <c r="G1171" s="56">
        <v>58</v>
      </c>
      <c r="H1171" s="56">
        <v>0</v>
      </c>
      <c r="I1171" s="56" t="s">
        <v>6841</v>
      </c>
      <c r="J1171" s="56" t="s">
        <v>39</v>
      </c>
    </row>
    <row r="1172" spans="1:10" ht="12.75" customHeight="1" x14ac:dyDescent="0.3">
      <c r="A1172" s="56" t="s">
        <v>3</v>
      </c>
      <c r="B1172" s="56">
        <v>9</v>
      </c>
      <c r="C1172" s="56" t="s">
        <v>4</v>
      </c>
      <c r="D1172" s="56" t="s">
        <v>6970</v>
      </c>
      <c r="E1172" s="56" t="s">
        <v>6971</v>
      </c>
      <c r="F1172" s="56" t="s">
        <v>907</v>
      </c>
      <c r="G1172" s="56">
        <v>58</v>
      </c>
      <c r="H1172" s="56">
        <v>0</v>
      </c>
      <c r="I1172" s="56" t="s">
        <v>6841</v>
      </c>
      <c r="J1172" s="56" t="s">
        <v>39</v>
      </c>
    </row>
    <row r="1173" spans="1:10" ht="12.75" customHeight="1" x14ac:dyDescent="0.3">
      <c r="A1173" s="56" t="s">
        <v>5</v>
      </c>
      <c r="B1173" s="56">
        <v>1</v>
      </c>
      <c r="C1173" s="56" t="s">
        <v>6</v>
      </c>
      <c r="D1173" s="56" t="s">
        <v>4811</v>
      </c>
      <c r="E1173" s="56" t="s">
        <v>2035</v>
      </c>
      <c r="F1173" s="56" t="s">
        <v>907</v>
      </c>
      <c r="G1173" s="56">
        <v>62</v>
      </c>
      <c r="H1173" s="56">
        <v>0</v>
      </c>
      <c r="I1173" s="56" t="s">
        <v>6841</v>
      </c>
      <c r="J1173" s="56" t="s">
        <v>39</v>
      </c>
    </row>
    <row r="1174" spans="1:10" ht="12.75" customHeight="1" x14ac:dyDescent="0.3">
      <c r="A1174" s="56" t="s">
        <v>5</v>
      </c>
      <c r="B1174" s="56">
        <v>2</v>
      </c>
      <c r="C1174" s="56" t="s">
        <v>6</v>
      </c>
      <c r="D1174" s="56" t="s">
        <v>4812</v>
      </c>
      <c r="E1174" s="56" t="s">
        <v>2320</v>
      </c>
      <c r="F1174" s="56" t="s">
        <v>907</v>
      </c>
      <c r="G1174" s="56">
        <v>40.5</v>
      </c>
      <c r="H1174" s="56">
        <v>0</v>
      </c>
      <c r="I1174" s="56" t="s">
        <v>6841</v>
      </c>
      <c r="J1174" s="56" t="s">
        <v>39</v>
      </c>
    </row>
    <row r="1175" spans="1:10" ht="12.75" customHeight="1" x14ac:dyDescent="0.3">
      <c r="A1175" s="56" t="s">
        <v>5</v>
      </c>
      <c r="B1175" s="56">
        <v>3</v>
      </c>
      <c r="C1175" s="56" t="s">
        <v>6</v>
      </c>
      <c r="D1175" s="56" t="s">
        <v>4813</v>
      </c>
      <c r="E1175" s="56" t="s">
        <v>2321</v>
      </c>
      <c r="F1175" s="56" t="s">
        <v>907</v>
      </c>
      <c r="G1175" s="56">
        <v>40.5</v>
      </c>
      <c r="H1175" s="56">
        <v>0</v>
      </c>
      <c r="I1175" s="56" t="s">
        <v>6841</v>
      </c>
      <c r="J1175" s="56" t="s">
        <v>39</v>
      </c>
    </row>
    <row r="1176" spans="1:10" ht="12.75" customHeight="1" x14ac:dyDescent="0.3">
      <c r="A1176" s="56" t="s">
        <v>5</v>
      </c>
      <c r="B1176" s="56">
        <v>4</v>
      </c>
      <c r="C1176" s="56" t="s">
        <v>6</v>
      </c>
      <c r="D1176" s="56" t="s">
        <v>4814</v>
      </c>
      <c r="E1176" s="56" t="s">
        <v>2322</v>
      </c>
      <c r="F1176" s="56" t="s">
        <v>907</v>
      </c>
      <c r="G1176" s="56">
        <v>40.5</v>
      </c>
      <c r="H1176" s="56">
        <v>0</v>
      </c>
      <c r="I1176" s="56" t="s">
        <v>6841</v>
      </c>
      <c r="J1176" s="56" t="s">
        <v>39</v>
      </c>
    </row>
    <row r="1177" spans="1:10" ht="12.75" customHeight="1" x14ac:dyDescent="0.3">
      <c r="A1177" s="56" t="s">
        <v>5</v>
      </c>
      <c r="B1177" s="56">
        <v>5</v>
      </c>
      <c r="C1177" s="56" t="s">
        <v>6</v>
      </c>
      <c r="D1177" s="56" t="s">
        <v>4815</v>
      </c>
      <c r="E1177" s="56" t="s">
        <v>2148</v>
      </c>
      <c r="F1177" s="56" t="s">
        <v>907</v>
      </c>
      <c r="G1177" s="56">
        <v>40.5</v>
      </c>
      <c r="H1177" s="56">
        <v>0</v>
      </c>
      <c r="I1177" s="56" t="s">
        <v>6841</v>
      </c>
      <c r="J1177" s="56" t="s">
        <v>39</v>
      </c>
    </row>
    <row r="1178" spans="1:10" ht="12.75" customHeight="1" x14ac:dyDescent="0.3">
      <c r="A1178" s="56" t="s">
        <v>5</v>
      </c>
      <c r="B1178" s="56">
        <v>6</v>
      </c>
      <c r="C1178" s="56" t="s">
        <v>6</v>
      </c>
      <c r="D1178" s="56" t="s">
        <v>4816</v>
      </c>
      <c r="E1178" s="56" t="s">
        <v>2323</v>
      </c>
      <c r="F1178" s="56" t="s">
        <v>907</v>
      </c>
      <c r="G1178" s="56">
        <v>40.5</v>
      </c>
      <c r="H1178" s="56">
        <v>0</v>
      </c>
      <c r="I1178" s="56" t="s">
        <v>6841</v>
      </c>
      <c r="J1178" s="56" t="s">
        <v>39</v>
      </c>
    </row>
    <row r="1179" spans="1:10" ht="12.75" customHeight="1" x14ac:dyDescent="0.3">
      <c r="A1179" s="56" t="s">
        <v>7</v>
      </c>
      <c r="B1179" s="56">
        <v>1</v>
      </c>
      <c r="C1179" s="56" t="s">
        <v>258</v>
      </c>
      <c r="D1179" s="56" t="s">
        <v>4817</v>
      </c>
      <c r="E1179" s="56" t="s">
        <v>2324</v>
      </c>
      <c r="F1179" s="56" t="s">
        <v>907</v>
      </c>
      <c r="G1179" s="56">
        <v>50</v>
      </c>
      <c r="H1179" s="56">
        <v>0</v>
      </c>
      <c r="I1179" s="56" t="s">
        <v>6841</v>
      </c>
      <c r="J1179" s="56" t="s">
        <v>39</v>
      </c>
    </row>
    <row r="1180" spans="1:10" ht="12.75" customHeight="1" x14ac:dyDescent="0.3">
      <c r="A1180" s="56" t="s">
        <v>7</v>
      </c>
      <c r="B1180" s="56">
        <v>2</v>
      </c>
      <c r="C1180" s="56" t="s">
        <v>258</v>
      </c>
      <c r="D1180" s="56" t="s">
        <v>4818</v>
      </c>
      <c r="E1180" s="56" t="s">
        <v>2325</v>
      </c>
      <c r="F1180" s="56" t="s">
        <v>907</v>
      </c>
      <c r="G1180" s="56">
        <v>50</v>
      </c>
      <c r="H1180" s="56">
        <v>0</v>
      </c>
      <c r="I1180" s="56" t="s">
        <v>6841</v>
      </c>
      <c r="J1180" s="56" t="s">
        <v>39</v>
      </c>
    </row>
    <row r="1181" spans="1:10" ht="12.75" customHeight="1" x14ac:dyDescent="0.3">
      <c r="A1181" s="56" t="s">
        <v>7</v>
      </c>
      <c r="B1181" s="56">
        <v>3</v>
      </c>
      <c r="C1181" s="56" t="s">
        <v>258</v>
      </c>
      <c r="D1181" s="56" t="s">
        <v>4819</v>
      </c>
      <c r="E1181" s="56" t="s">
        <v>2326</v>
      </c>
      <c r="F1181" s="56" t="s">
        <v>907</v>
      </c>
      <c r="G1181" s="56">
        <v>50</v>
      </c>
      <c r="H1181" s="56">
        <v>0</v>
      </c>
      <c r="I1181" s="56" t="s">
        <v>6841</v>
      </c>
      <c r="J1181" s="56" t="s">
        <v>39</v>
      </c>
    </row>
    <row r="1182" spans="1:10" ht="12.75" customHeight="1" x14ac:dyDescent="0.3">
      <c r="A1182" s="56" t="s">
        <v>7</v>
      </c>
      <c r="B1182" s="56">
        <v>4</v>
      </c>
      <c r="C1182" s="56" t="s">
        <v>258</v>
      </c>
      <c r="D1182" s="56" t="s">
        <v>4820</v>
      </c>
      <c r="E1182" s="56" t="s">
        <v>2327</v>
      </c>
      <c r="F1182" s="56" t="s">
        <v>907</v>
      </c>
      <c r="G1182" s="56">
        <v>24</v>
      </c>
      <c r="H1182" s="56">
        <v>0</v>
      </c>
      <c r="I1182" s="56" t="s">
        <v>6841</v>
      </c>
      <c r="J1182" s="56" t="s">
        <v>39</v>
      </c>
    </row>
    <row r="1183" spans="1:10" ht="12.75" customHeight="1" x14ac:dyDescent="0.3">
      <c r="A1183" s="56" t="s">
        <v>7</v>
      </c>
      <c r="B1183" s="56">
        <v>5</v>
      </c>
      <c r="C1183" s="56" t="s">
        <v>258</v>
      </c>
      <c r="D1183" s="56" t="s">
        <v>4821</v>
      </c>
      <c r="E1183" s="56" t="s">
        <v>2328</v>
      </c>
      <c r="F1183" s="56" t="s">
        <v>907</v>
      </c>
      <c r="G1183" s="56">
        <v>50</v>
      </c>
      <c r="H1183" s="56">
        <v>0</v>
      </c>
      <c r="I1183" s="56" t="s">
        <v>6841</v>
      </c>
      <c r="J1183" s="56" t="s">
        <v>39</v>
      </c>
    </row>
    <row r="1184" spans="1:10" ht="12.75" customHeight="1" x14ac:dyDescent="0.3">
      <c r="A1184" s="56" t="s">
        <v>7</v>
      </c>
      <c r="B1184" s="56">
        <v>6</v>
      </c>
      <c r="C1184" s="56" t="s">
        <v>258</v>
      </c>
      <c r="D1184" s="56" t="s">
        <v>4822</v>
      </c>
      <c r="E1184" s="56" t="s">
        <v>2329</v>
      </c>
      <c r="F1184" s="56" t="s">
        <v>907</v>
      </c>
      <c r="G1184" s="56">
        <v>24</v>
      </c>
      <c r="H1184" s="56">
        <v>0</v>
      </c>
      <c r="I1184" s="56" t="s">
        <v>6841</v>
      </c>
      <c r="J1184" s="56" t="s">
        <v>39</v>
      </c>
    </row>
    <row r="1185" spans="1:10" ht="12.75" customHeight="1" x14ac:dyDescent="0.3">
      <c r="A1185" s="56" t="s">
        <v>7</v>
      </c>
      <c r="B1185" s="56">
        <v>7</v>
      </c>
      <c r="C1185" s="56" t="s">
        <v>258</v>
      </c>
      <c r="D1185" s="56" t="s">
        <v>4823</v>
      </c>
      <c r="E1185" s="56" t="s">
        <v>2330</v>
      </c>
      <c r="F1185" s="56" t="s">
        <v>907</v>
      </c>
      <c r="G1185" s="56">
        <v>24</v>
      </c>
      <c r="H1185" s="56">
        <v>0</v>
      </c>
      <c r="I1185" s="56" t="s">
        <v>6841</v>
      </c>
      <c r="J1185" s="56" t="s">
        <v>39</v>
      </c>
    </row>
    <row r="1186" spans="1:10" ht="12.75" customHeight="1" x14ac:dyDescent="0.3">
      <c r="A1186" s="56" t="s">
        <v>7</v>
      </c>
      <c r="B1186" s="56">
        <v>8</v>
      </c>
      <c r="C1186" s="56" t="s">
        <v>258</v>
      </c>
      <c r="D1186" s="56" t="s">
        <v>4824</v>
      </c>
      <c r="E1186" s="56" t="s">
        <v>2331</v>
      </c>
      <c r="F1186" s="56" t="s">
        <v>907</v>
      </c>
      <c r="G1186" s="56">
        <v>24</v>
      </c>
      <c r="H1186" s="56">
        <v>0</v>
      </c>
      <c r="I1186" s="56" t="s">
        <v>6841</v>
      </c>
      <c r="J1186" s="56" t="s">
        <v>39</v>
      </c>
    </row>
    <row r="1187" spans="1:10" ht="12.75" customHeight="1" x14ac:dyDescent="0.3">
      <c r="A1187" s="56" t="s">
        <v>7</v>
      </c>
      <c r="B1187" s="56">
        <v>9</v>
      </c>
      <c r="C1187" s="56" t="s">
        <v>258</v>
      </c>
      <c r="D1187" s="56" t="s">
        <v>4825</v>
      </c>
      <c r="E1187" s="56" t="s">
        <v>2332</v>
      </c>
      <c r="F1187" s="56" t="s">
        <v>907</v>
      </c>
      <c r="G1187" s="56">
        <v>50</v>
      </c>
      <c r="H1187" s="56">
        <v>0</v>
      </c>
      <c r="I1187" s="56" t="s">
        <v>6841</v>
      </c>
      <c r="J1187" s="56" t="s">
        <v>39</v>
      </c>
    </row>
    <row r="1188" spans="1:10" ht="12.75" customHeight="1" x14ac:dyDescent="0.3">
      <c r="A1188" s="56" t="s">
        <v>7</v>
      </c>
      <c r="B1188" s="56">
        <v>10</v>
      </c>
      <c r="C1188" s="56" t="s">
        <v>258</v>
      </c>
      <c r="D1188" s="56" t="s">
        <v>4826</v>
      </c>
      <c r="E1188" s="56" t="s">
        <v>2333</v>
      </c>
      <c r="F1188" s="56" t="s">
        <v>907</v>
      </c>
      <c r="G1188" s="56">
        <v>24</v>
      </c>
      <c r="H1188" s="56">
        <v>0</v>
      </c>
      <c r="I1188" s="56" t="s">
        <v>6841</v>
      </c>
      <c r="J1188" s="56" t="s">
        <v>39</v>
      </c>
    </row>
    <row r="1189" spans="1:10" ht="12.75" customHeight="1" x14ac:dyDescent="0.3">
      <c r="A1189" s="56" t="s">
        <v>452</v>
      </c>
      <c r="B1189" s="56">
        <v>1</v>
      </c>
      <c r="C1189" s="56" t="s">
        <v>453</v>
      </c>
      <c r="D1189" s="56" t="s">
        <v>4827</v>
      </c>
      <c r="E1189" s="56" t="s">
        <v>7216</v>
      </c>
      <c r="F1189" s="56" t="s">
        <v>907</v>
      </c>
      <c r="G1189" s="56">
        <v>38</v>
      </c>
      <c r="H1189" s="56">
        <v>0</v>
      </c>
      <c r="I1189" s="56" t="s">
        <v>6841</v>
      </c>
      <c r="J1189" s="56" t="s">
        <v>39</v>
      </c>
    </row>
    <row r="1190" spans="1:10" ht="12.75" customHeight="1" x14ac:dyDescent="0.3">
      <c r="A1190" s="56" t="s">
        <v>452</v>
      </c>
      <c r="B1190" s="56">
        <v>2</v>
      </c>
      <c r="C1190" s="56" t="s">
        <v>453</v>
      </c>
      <c r="D1190" s="56" t="s">
        <v>4828</v>
      </c>
      <c r="E1190" s="56" t="s">
        <v>2335</v>
      </c>
      <c r="F1190" s="56" t="s">
        <v>907</v>
      </c>
      <c r="G1190" s="56">
        <v>35.5</v>
      </c>
      <c r="H1190" s="56">
        <v>0</v>
      </c>
      <c r="I1190" s="56" t="s">
        <v>6841</v>
      </c>
      <c r="J1190" s="56" t="s">
        <v>39</v>
      </c>
    </row>
    <row r="1191" spans="1:10" ht="12.75" customHeight="1" x14ac:dyDescent="0.3">
      <c r="A1191" s="56" t="s">
        <v>452</v>
      </c>
      <c r="B1191" s="56">
        <v>3</v>
      </c>
      <c r="C1191" s="56" t="s">
        <v>453</v>
      </c>
      <c r="D1191" s="56" t="s">
        <v>4829</v>
      </c>
      <c r="E1191" s="56" t="s">
        <v>2336</v>
      </c>
      <c r="F1191" s="56" t="s">
        <v>907</v>
      </c>
      <c r="G1191" s="56">
        <v>35.5</v>
      </c>
      <c r="H1191" s="56">
        <v>0</v>
      </c>
      <c r="I1191" s="56" t="s">
        <v>6841</v>
      </c>
      <c r="J1191" s="56" t="s">
        <v>39</v>
      </c>
    </row>
    <row r="1192" spans="1:10" ht="12.75" customHeight="1" x14ac:dyDescent="0.3">
      <c r="A1192" s="56" t="s">
        <v>452</v>
      </c>
      <c r="B1192" s="56">
        <v>4</v>
      </c>
      <c r="C1192" s="56" t="s">
        <v>453</v>
      </c>
      <c r="D1192" s="56" t="s">
        <v>4830</v>
      </c>
      <c r="E1192" s="56" t="s">
        <v>6972</v>
      </c>
      <c r="F1192" s="56" t="s">
        <v>907</v>
      </c>
      <c r="G1192" s="56">
        <v>32.5</v>
      </c>
      <c r="H1192" s="56">
        <v>0</v>
      </c>
      <c r="I1192" s="56" t="s">
        <v>6841</v>
      </c>
      <c r="J1192" s="56" t="s">
        <v>39</v>
      </c>
    </row>
    <row r="1193" spans="1:10" ht="12.75" customHeight="1" x14ac:dyDescent="0.3">
      <c r="A1193" s="56" t="s">
        <v>452</v>
      </c>
      <c r="B1193" s="56">
        <v>5</v>
      </c>
      <c r="C1193" s="56" t="s">
        <v>453</v>
      </c>
      <c r="D1193" s="56" t="s">
        <v>4831</v>
      </c>
      <c r="E1193" s="56" t="s">
        <v>2337</v>
      </c>
      <c r="F1193" s="56" t="s">
        <v>907</v>
      </c>
      <c r="G1193" s="56">
        <v>74</v>
      </c>
      <c r="H1193" s="56">
        <v>0</v>
      </c>
      <c r="I1193" s="56" t="s">
        <v>6841</v>
      </c>
      <c r="J1193" s="56" t="s">
        <v>39</v>
      </c>
    </row>
    <row r="1194" spans="1:10" ht="12.75" customHeight="1" x14ac:dyDescent="0.3">
      <c r="A1194" s="56" t="s">
        <v>452</v>
      </c>
      <c r="B1194" s="56">
        <v>6</v>
      </c>
      <c r="C1194" s="56" t="s">
        <v>453</v>
      </c>
      <c r="D1194" s="56" t="s">
        <v>4832</v>
      </c>
      <c r="E1194" s="56" t="s">
        <v>1216</v>
      </c>
      <c r="F1194" s="56" t="s">
        <v>907</v>
      </c>
      <c r="G1194" s="56">
        <v>22.5</v>
      </c>
      <c r="H1194" s="56">
        <v>0</v>
      </c>
      <c r="I1194" s="56" t="s">
        <v>6841</v>
      </c>
      <c r="J1194" s="56" t="s">
        <v>39</v>
      </c>
    </row>
    <row r="1195" spans="1:10" ht="12.75" customHeight="1" x14ac:dyDescent="0.3">
      <c r="A1195" s="56" t="s">
        <v>452</v>
      </c>
      <c r="B1195" s="56">
        <v>7</v>
      </c>
      <c r="C1195" s="56" t="s">
        <v>453</v>
      </c>
      <c r="D1195" s="56" t="s">
        <v>4833</v>
      </c>
      <c r="E1195" s="56" t="s">
        <v>2338</v>
      </c>
      <c r="F1195" s="56" t="s">
        <v>907</v>
      </c>
      <c r="G1195" s="56">
        <v>18</v>
      </c>
      <c r="H1195" s="56">
        <v>0</v>
      </c>
      <c r="I1195" s="56" t="s">
        <v>6841</v>
      </c>
      <c r="J1195" s="56" t="s">
        <v>39</v>
      </c>
    </row>
    <row r="1196" spans="1:10" ht="12.75" customHeight="1" x14ac:dyDescent="0.3">
      <c r="A1196" s="56" t="s">
        <v>452</v>
      </c>
      <c r="B1196" s="56">
        <v>8</v>
      </c>
      <c r="C1196" s="56" t="s">
        <v>453</v>
      </c>
      <c r="D1196" s="56" t="s">
        <v>4834</v>
      </c>
      <c r="E1196" s="56" t="s">
        <v>2339</v>
      </c>
      <c r="F1196" s="56" t="s">
        <v>907</v>
      </c>
      <c r="G1196" s="56">
        <v>16</v>
      </c>
      <c r="H1196" s="56">
        <v>0</v>
      </c>
      <c r="I1196" s="56" t="s">
        <v>810</v>
      </c>
      <c r="J1196" s="56" t="s">
        <v>39</v>
      </c>
    </row>
    <row r="1197" spans="1:10" ht="12.75" customHeight="1" x14ac:dyDescent="0.3">
      <c r="A1197" s="56" t="s">
        <v>452</v>
      </c>
      <c r="B1197" s="56">
        <v>9</v>
      </c>
      <c r="C1197" s="56" t="s">
        <v>453</v>
      </c>
      <c r="D1197" s="56" t="s">
        <v>4835</v>
      </c>
      <c r="E1197" s="56" t="s">
        <v>2341</v>
      </c>
      <c r="F1197" s="56" t="s">
        <v>907</v>
      </c>
      <c r="G1197" s="56">
        <v>10.15</v>
      </c>
      <c r="H1197" s="56">
        <v>0</v>
      </c>
      <c r="I1197" s="56" t="s">
        <v>810</v>
      </c>
      <c r="J1197" s="56" t="s">
        <v>39</v>
      </c>
    </row>
    <row r="1198" spans="1:10" ht="12.75" customHeight="1" x14ac:dyDescent="0.3">
      <c r="A1198" s="56" t="s">
        <v>452</v>
      </c>
      <c r="B1198" s="56">
        <v>10</v>
      </c>
      <c r="C1198" s="56" t="s">
        <v>453</v>
      </c>
      <c r="D1198" s="56" t="s">
        <v>4836</v>
      </c>
      <c r="E1198" s="56" t="s">
        <v>2340</v>
      </c>
      <c r="F1198" s="56" t="s">
        <v>907</v>
      </c>
      <c r="G1198" s="56">
        <v>6</v>
      </c>
      <c r="H1198" s="56">
        <v>0</v>
      </c>
      <c r="I1198" s="56" t="s">
        <v>810</v>
      </c>
      <c r="J1198" s="56" t="s">
        <v>39</v>
      </c>
    </row>
    <row r="1199" spans="1:10" ht="12.75" customHeight="1" x14ac:dyDescent="0.3">
      <c r="A1199" s="56" t="s">
        <v>452</v>
      </c>
      <c r="B1199" s="56">
        <v>11</v>
      </c>
      <c r="C1199" s="56" t="s">
        <v>453</v>
      </c>
      <c r="D1199" s="56" t="s">
        <v>4837</v>
      </c>
      <c r="E1199" s="56" t="s">
        <v>2342</v>
      </c>
      <c r="F1199" s="56" t="s">
        <v>907</v>
      </c>
      <c r="G1199" s="56">
        <v>12</v>
      </c>
      <c r="H1199" s="56">
        <v>0</v>
      </c>
      <c r="I1199" s="56" t="s">
        <v>810</v>
      </c>
      <c r="J1199" s="56" t="s">
        <v>39</v>
      </c>
    </row>
    <row r="1200" spans="1:10" ht="12.75" customHeight="1" x14ac:dyDescent="0.3">
      <c r="A1200" s="56" t="s">
        <v>498</v>
      </c>
      <c r="B1200" s="56">
        <v>1</v>
      </c>
      <c r="C1200" s="56" t="s">
        <v>656</v>
      </c>
      <c r="D1200" s="56" t="s">
        <v>4838</v>
      </c>
      <c r="E1200" s="56" t="s">
        <v>1450</v>
      </c>
      <c r="F1200" s="56" t="s">
        <v>907</v>
      </c>
      <c r="G1200" s="56">
        <v>30.5</v>
      </c>
      <c r="H1200" s="56">
        <v>0</v>
      </c>
      <c r="I1200" s="56" t="s">
        <v>6841</v>
      </c>
      <c r="J1200" s="56" t="s">
        <v>39</v>
      </c>
    </row>
    <row r="1201" spans="1:10" ht="12.75" customHeight="1" x14ac:dyDescent="0.3">
      <c r="A1201" s="56" t="s">
        <v>498</v>
      </c>
      <c r="B1201" s="56">
        <v>2</v>
      </c>
      <c r="C1201" s="56" t="s">
        <v>656</v>
      </c>
      <c r="D1201" s="56" t="s">
        <v>4839</v>
      </c>
      <c r="E1201" s="56" t="s">
        <v>1451</v>
      </c>
      <c r="F1201" s="56" t="s">
        <v>907</v>
      </c>
      <c r="G1201" s="56">
        <v>20</v>
      </c>
      <c r="H1201" s="56">
        <v>0</v>
      </c>
      <c r="I1201" s="56" t="s">
        <v>6841</v>
      </c>
      <c r="J1201" s="56" t="s">
        <v>39</v>
      </c>
    </row>
    <row r="1202" spans="1:10" ht="12.75" customHeight="1" x14ac:dyDescent="0.3">
      <c r="A1202" s="56" t="s">
        <v>498</v>
      </c>
      <c r="B1202" s="56">
        <v>3</v>
      </c>
      <c r="C1202" s="56" t="s">
        <v>656</v>
      </c>
      <c r="D1202" s="56" t="s">
        <v>4840</v>
      </c>
      <c r="E1202" s="56" t="s">
        <v>1452</v>
      </c>
      <c r="F1202" s="56" t="s">
        <v>907</v>
      </c>
      <c r="G1202" s="56">
        <v>33</v>
      </c>
      <c r="H1202" s="56">
        <v>0</v>
      </c>
      <c r="I1202" s="56" t="s">
        <v>6841</v>
      </c>
      <c r="J1202" s="56" t="s">
        <v>39</v>
      </c>
    </row>
    <row r="1203" spans="1:10" ht="12.75" customHeight="1" x14ac:dyDescent="0.3">
      <c r="A1203" s="56" t="s">
        <v>498</v>
      </c>
      <c r="B1203" s="56">
        <v>4</v>
      </c>
      <c r="C1203" s="56" t="s">
        <v>656</v>
      </c>
      <c r="D1203" s="56" t="s">
        <v>4841</v>
      </c>
      <c r="E1203" s="56" t="s">
        <v>1453</v>
      </c>
      <c r="F1203" s="56" t="s">
        <v>907</v>
      </c>
      <c r="G1203" s="56">
        <v>37</v>
      </c>
      <c r="H1203" s="56">
        <v>0</v>
      </c>
      <c r="I1203" s="56" t="s">
        <v>6841</v>
      </c>
      <c r="J1203" s="56" t="s">
        <v>39</v>
      </c>
    </row>
    <row r="1204" spans="1:10" ht="12.75" customHeight="1" x14ac:dyDescent="0.3">
      <c r="A1204" s="56" t="s">
        <v>498</v>
      </c>
      <c r="B1204" s="56">
        <v>5</v>
      </c>
      <c r="C1204" s="56" t="s">
        <v>656</v>
      </c>
      <c r="D1204" s="56" t="s">
        <v>4842</v>
      </c>
      <c r="E1204" s="56" t="s">
        <v>2343</v>
      </c>
      <c r="F1204" s="56" t="s">
        <v>907</v>
      </c>
      <c r="G1204" s="56">
        <v>52</v>
      </c>
      <c r="H1204" s="56">
        <v>0</v>
      </c>
      <c r="I1204" s="56" t="s">
        <v>6841</v>
      </c>
      <c r="J1204" s="56" t="s">
        <v>39</v>
      </c>
    </row>
    <row r="1205" spans="1:10" ht="12.75" customHeight="1" x14ac:dyDescent="0.3">
      <c r="A1205" s="56" t="s">
        <v>498</v>
      </c>
      <c r="B1205" s="56">
        <v>6</v>
      </c>
      <c r="C1205" s="56" t="s">
        <v>656</v>
      </c>
      <c r="D1205" s="56" t="s">
        <v>4843</v>
      </c>
      <c r="E1205" s="56" t="s">
        <v>2344</v>
      </c>
      <c r="F1205" s="56" t="s">
        <v>907</v>
      </c>
      <c r="G1205" s="56">
        <v>47.999999999999993</v>
      </c>
      <c r="H1205" s="56">
        <v>0</v>
      </c>
      <c r="I1205" s="56" t="s">
        <v>6841</v>
      </c>
      <c r="J1205" s="56" t="s">
        <v>39</v>
      </c>
    </row>
    <row r="1206" spans="1:10" ht="12.75" customHeight="1" x14ac:dyDescent="0.3">
      <c r="A1206" s="56" t="s">
        <v>498</v>
      </c>
      <c r="B1206" s="56">
        <v>7</v>
      </c>
      <c r="C1206" s="56" t="s">
        <v>656</v>
      </c>
      <c r="D1206" s="56" t="s">
        <v>4844</v>
      </c>
      <c r="E1206" s="56" t="s">
        <v>1454</v>
      </c>
      <c r="F1206" s="56" t="s">
        <v>907</v>
      </c>
      <c r="G1206" s="56">
        <v>32</v>
      </c>
      <c r="H1206" s="56">
        <v>0</v>
      </c>
      <c r="I1206" s="56" t="s">
        <v>810</v>
      </c>
      <c r="J1206" s="56" t="s">
        <v>39</v>
      </c>
    </row>
    <row r="1207" spans="1:10" ht="12.75" customHeight="1" x14ac:dyDescent="0.3">
      <c r="A1207" s="56" t="s">
        <v>498</v>
      </c>
      <c r="B1207" s="56">
        <v>8</v>
      </c>
      <c r="C1207" s="56" t="s">
        <v>656</v>
      </c>
      <c r="D1207" s="56" t="s">
        <v>4845</v>
      </c>
      <c r="E1207" s="56" t="s">
        <v>2345</v>
      </c>
      <c r="F1207" s="56" t="s">
        <v>907</v>
      </c>
      <c r="G1207" s="56">
        <v>19.999999999999996</v>
      </c>
      <c r="H1207" s="56">
        <v>0</v>
      </c>
      <c r="I1207" s="56" t="s">
        <v>6841</v>
      </c>
      <c r="J1207" s="56" t="s">
        <v>39</v>
      </c>
    </row>
    <row r="1208" spans="1:10" ht="12.75" customHeight="1" x14ac:dyDescent="0.3">
      <c r="A1208" s="56" t="s">
        <v>498</v>
      </c>
      <c r="B1208" s="56">
        <v>9</v>
      </c>
      <c r="C1208" s="56" t="s">
        <v>656</v>
      </c>
      <c r="D1208" s="56" t="s">
        <v>4846</v>
      </c>
      <c r="E1208" s="56" t="s">
        <v>1455</v>
      </c>
      <c r="F1208" s="56" t="s">
        <v>907</v>
      </c>
      <c r="G1208" s="56">
        <v>30</v>
      </c>
      <c r="H1208" s="56">
        <v>0</v>
      </c>
      <c r="I1208" s="56" t="s">
        <v>6841</v>
      </c>
      <c r="J1208" s="56" t="s">
        <v>39</v>
      </c>
    </row>
    <row r="1209" spans="1:10" ht="12.75" customHeight="1" x14ac:dyDescent="0.3">
      <c r="A1209" s="56" t="s">
        <v>498</v>
      </c>
      <c r="B1209" s="56">
        <v>10</v>
      </c>
      <c r="C1209" s="56" t="s">
        <v>656</v>
      </c>
      <c r="D1209" s="56" t="s">
        <v>4847</v>
      </c>
      <c r="E1209" s="56" t="s">
        <v>1456</v>
      </c>
      <c r="F1209" s="56" t="s">
        <v>907</v>
      </c>
      <c r="G1209" s="56">
        <v>33</v>
      </c>
      <c r="H1209" s="56">
        <v>0</v>
      </c>
      <c r="I1209" s="56" t="s">
        <v>6841</v>
      </c>
      <c r="J1209" s="56" t="s">
        <v>39</v>
      </c>
    </row>
    <row r="1210" spans="1:10" ht="12.75" customHeight="1" x14ac:dyDescent="0.3">
      <c r="A1210" s="56" t="s">
        <v>498</v>
      </c>
      <c r="B1210" s="56">
        <v>11</v>
      </c>
      <c r="C1210" s="56" t="s">
        <v>656</v>
      </c>
      <c r="D1210" s="56" t="s">
        <v>4848</v>
      </c>
      <c r="E1210" s="56" t="s">
        <v>1457</v>
      </c>
      <c r="F1210" s="56" t="s">
        <v>907</v>
      </c>
      <c r="G1210" s="56">
        <v>37</v>
      </c>
      <c r="H1210" s="56">
        <v>0</v>
      </c>
      <c r="I1210" s="56" t="s">
        <v>6841</v>
      </c>
      <c r="J1210" s="56" t="s">
        <v>39</v>
      </c>
    </row>
    <row r="1211" spans="1:10" ht="12.75" customHeight="1" x14ac:dyDescent="0.3">
      <c r="A1211" s="56" t="s">
        <v>498</v>
      </c>
      <c r="B1211" s="56">
        <v>12</v>
      </c>
      <c r="C1211" s="56" t="s">
        <v>656</v>
      </c>
      <c r="D1211" s="56" t="s">
        <v>4849</v>
      </c>
      <c r="E1211" s="56" t="s">
        <v>1458</v>
      </c>
      <c r="F1211" s="56" t="s">
        <v>907</v>
      </c>
      <c r="G1211" s="56">
        <v>33</v>
      </c>
      <c r="H1211" s="56">
        <v>0</v>
      </c>
      <c r="I1211" s="56" t="s">
        <v>810</v>
      </c>
      <c r="J1211" s="56" t="s">
        <v>39</v>
      </c>
    </row>
    <row r="1212" spans="1:10" ht="12.75" customHeight="1" x14ac:dyDescent="0.3">
      <c r="A1212" s="56" t="s">
        <v>498</v>
      </c>
      <c r="B1212" s="56">
        <v>13</v>
      </c>
      <c r="C1212" s="56" t="s">
        <v>656</v>
      </c>
      <c r="D1212" s="56" t="s">
        <v>4850</v>
      </c>
      <c r="E1212" s="56" t="s">
        <v>1459</v>
      </c>
      <c r="F1212" s="56" t="s">
        <v>907</v>
      </c>
      <c r="G1212" s="56">
        <v>33</v>
      </c>
      <c r="H1212" s="56">
        <v>38</v>
      </c>
      <c r="I1212" s="56" t="s">
        <v>6841</v>
      </c>
      <c r="J1212" s="56" t="s">
        <v>39</v>
      </c>
    </row>
    <row r="1213" spans="1:10" ht="12.75" customHeight="1" x14ac:dyDescent="0.3">
      <c r="A1213" s="56" t="s">
        <v>498</v>
      </c>
      <c r="B1213" s="56">
        <v>14</v>
      </c>
      <c r="C1213" s="56" t="s">
        <v>656</v>
      </c>
      <c r="D1213" s="56" t="s">
        <v>4851</v>
      </c>
      <c r="E1213" s="56" t="s">
        <v>1460</v>
      </c>
      <c r="F1213" s="56" t="s">
        <v>907</v>
      </c>
      <c r="G1213" s="56">
        <v>19.999999999999996</v>
      </c>
      <c r="H1213" s="56">
        <v>0</v>
      </c>
      <c r="I1213" s="56" t="s">
        <v>6841</v>
      </c>
      <c r="J1213" s="56" t="s">
        <v>39</v>
      </c>
    </row>
    <row r="1214" spans="1:10" ht="12.75" customHeight="1" x14ac:dyDescent="0.3">
      <c r="A1214" s="56" t="s">
        <v>498</v>
      </c>
      <c r="B1214" s="56">
        <v>15</v>
      </c>
      <c r="C1214" s="56" t="s">
        <v>656</v>
      </c>
      <c r="D1214" s="56" t="s">
        <v>4852</v>
      </c>
      <c r="E1214" s="56" t="s">
        <v>1461</v>
      </c>
      <c r="F1214" s="56" t="s">
        <v>907</v>
      </c>
      <c r="G1214" s="56">
        <v>30</v>
      </c>
      <c r="H1214" s="56">
        <v>0</v>
      </c>
      <c r="I1214" s="56" t="s">
        <v>810</v>
      </c>
      <c r="J1214" s="56" t="s">
        <v>39</v>
      </c>
    </row>
    <row r="1215" spans="1:10" ht="12.75" customHeight="1" x14ac:dyDescent="0.3">
      <c r="A1215" s="56" t="s">
        <v>498</v>
      </c>
      <c r="B1215" s="56">
        <v>16</v>
      </c>
      <c r="C1215" s="56" t="s">
        <v>656</v>
      </c>
      <c r="D1215" s="56" t="s">
        <v>4853</v>
      </c>
      <c r="E1215" s="56" t="s">
        <v>1462</v>
      </c>
      <c r="F1215" s="56" t="s">
        <v>907</v>
      </c>
      <c r="G1215" s="56">
        <v>55</v>
      </c>
      <c r="H1215" s="56">
        <v>0</v>
      </c>
      <c r="I1215" s="56" t="s">
        <v>6841</v>
      </c>
      <c r="J1215" s="56" t="s">
        <v>39</v>
      </c>
    </row>
    <row r="1216" spans="1:10" ht="12.75" customHeight="1" x14ac:dyDescent="0.3">
      <c r="A1216" s="56" t="s">
        <v>498</v>
      </c>
      <c r="B1216" s="56">
        <v>17</v>
      </c>
      <c r="C1216" s="56" t="s">
        <v>656</v>
      </c>
      <c r="D1216" s="56" t="s">
        <v>4854</v>
      </c>
      <c r="E1216" s="56" t="s">
        <v>1213</v>
      </c>
      <c r="F1216" s="56" t="s">
        <v>907</v>
      </c>
      <c r="G1216" s="56">
        <v>37</v>
      </c>
      <c r="H1216" s="56">
        <v>0</v>
      </c>
      <c r="I1216" s="56" t="s">
        <v>6841</v>
      </c>
      <c r="J1216" s="56" t="s">
        <v>39</v>
      </c>
    </row>
    <row r="1217" spans="1:10" ht="12.75" customHeight="1" x14ac:dyDescent="0.3">
      <c r="A1217" s="56" t="s">
        <v>498</v>
      </c>
      <c r="B1217" s="56">
        <v>18</v>
      </c>
      <c r="C1217" s="56" t="s">
        <v>656</v>
      </c>
      <c r="D1217" s="56" t="s">
        <v>4855</v>
      </c>
      <c r="E1217" s="56" t="s">
        <v>1463</v>
      </c>
      <c r="F1217" s="56" t="s">
        <v>907</v>
      </c>
      <c r="G1217" s="56">
        <v>56.5</v>
      </c>
      <c r="H1217" s="56">
        <v>0</v>
      </c>
      <c r="I1217" s="56" t="s">
        <v>6841</v>
      </c>
      <c r="J1217" s="56" t="s">
        <v>39</v>
      </c>
    </row>
    <row r="1218" spans="1:10" ht="12.75" customHeight="1" x14ac:dyDescent="0.3">
      <c r="A1218" s="56" t="s">
        <v>498</v>
      </c>
      <c r="B1218" s="56">
        <v>19</v>
      </c>
      <c r="C1218" s="56" t="s">
        <v>656</v>
      </c>
      <c r="D1218" s="56" t="s">
        <v>4856</v>
      </c>
      <c r="E1218" s="56" t="s">
        <v>1464</v>
      </c>
      <c r="F1218" s="56" t="s">
        <v>907</v>
      </c>
      <c r="G1218" s="56">
        <v>37</v>
      </c>
      <c r="H1218" s="56">
        <v>0</v>
      </c>
      <c r="I1218" s="56" t="s">
        <v>6841</v>
      </c>
      <c r="J1218" s="56" t="s">
        <v>39</v>
      </c>
    </row>
    <row r="1219" spans="1:10" ht="12.75" customHeight="1" x14ac:dyDescent="0.3">
      <c r="A1219" s="56" t="s">
        <v>498</v>
      </c>
      <c r="B1219" s="56">
        <v>20</v>
      </c>
      <c r="C1219" s="56" t="s">
        <v>656</v>
      </c>
      <c r="D1219" s="56" t="s">
        <v>4857</v>
      </c>
      <c r="E1219" s="56" t="s">
        <v>2346</v>
      </c>
      <c r="F1219" s="56" t="s">
        <v>907</v>
      </c>
      <c r="G1219" s="56">
        <v>38.5</v>
      </c>
      <c r="H1219" s="56">
        <v>0</v>
      </c>
      <c r="I1219" s="56" t="s">
        <v>6841</v>
      </c>
      <c r="J1219" s="56" t="s">
        <v>39</v>
      </c>
    </row>
    <row r="1220" spans="1:10" ht="12.75" customHeight="1" x14ac:dyDescent="0.3">
      <c r="A1220" s="56" t="s">
        <v>498</v>
      </c>
      <c r="B1220" s="56">
        <v>21</v>
      </c>
      <c r="C1220" s="56" t="s">
        <v>656</v>
      </c>
      <c r="D1220" s="56" t="s">
        <v>4858</v>
      </c>
      <c r="E1220" s="56" t="s">
        <v>1465</v>
      </c>
      <c r="F1220" s="56" t="s">
        <v>907</v>
      </c>
      <c r="G1220" s="56">
        <v>37</v>
      </c>
      <c r="H1220" s="56">
        <v>0</v>
      </c>
      <c r="I1220" s="56" t="s">
        <v>6841</v>
      </c>
      <c r="J1220" s="56" t="s">
        <v>39</v>
      </c>
    </row>
    <row r="1221" spans="1:10" ht="12.75" customHeight="1" x14ac:dyDescent="0.3">
      <c r="A1221" s="56" t="s">
        <v>498</v>
      </c>
      <c r="B1221" s="56">
        <v>22</v>
      </c>
      <c r="C1221" s="56" t="s">
        <v>656</v>
      </c>
      <c r="D1221" s="56" t="s">
        <v>4859</v>
      </c>
      <c r="E1221" s="56" t="s">
        <v>1466</v>
      </c>
      <c r="F1221" s="56" t="s">
        <v>907</v>
      </c>
      <c r="G1221" s="56">
        <v>52.5</v>
      </c>
      <c r="H1221" s="56">
        <v>0</v>
      </c>
      <c r="I1221" s="56" t="s">
        <v>6841</v>
      </c>
      <c r="J1221" s="56" t="s">
        <v>39</v>
      </c>
    </row>
    <row r="1222" spans="1:10" ht="12.75" customHeight="1" x14ac:dyDescent="0.3">
      <c r="A1222" s="56" t="s">
        <v>498</v>
      </c>
      <c r="B1222" s="56">
        <v>23</v>
      </c>
      <c r="C1222" s="56" t="s">
        <v>656</v>
      </c>
      <c r="D1222" s="56" t="s">
        <v>4860</v>
      </c>
      <c r="E1222" s="56" t="s">
        <v>1467</v>
      </c>
      <c r="F1222" s="56" t="s">
        <v>907</v>
      </c>
      <c r="G1222" s="56">
        <v>30</v>
      </c>
      <c r="H1222" s="56">
        <v>0</v>
      </c>
      <c r="I1222" s="56" t="s">
        <v>810</v>
      </c>
      <c r="J1222" s="56" t="s">
        <v>39</v>
      </c>
    </row>
    <row r="1223" spans="1:10" ht="12.75" customHeight="1" x14ac:dyDescent="0.3">
      <c r="A1223" s="56" t="s">
        <v>498</v>
      </c>
      <c r="B1223" s="56">
        <v>24</v>
      </c>
      <c r="C1223" s="56" t="s">
        <v>656</v>
      </c>
      <c r="D1223" s="56" t="s">
        <v>4861</v>
      </c>
      <c r="E1223" s="56" t="s">
        <v>1468</v>
      </c>
      <c r="F1223" s="56" t="s">
        <v>907</v>
      </c>
      <c r="G1223" s="56">
        <v>19.999999999999996</v>
      </c>
      <c r="H1223" s="56">
        <v>0</v>
      </c>
      <c r="I1223" s="56" t="s">
        <v>810</v>
      </c>
      <c r="J1223" s="56" t="s">
        <v>39</v>
      </c>
    </row>
    <row r="1224" spans="1:10" ht="12.75" customHeight="1" x14ac:dyDescent="0.3">
      <c r="A1224" s="56" t="s">
        <v>498</v>
      </c>
      <c r="B1224" s="56">
        <v>25</v>
      </c>
      <c r="C1224" s="56" t="s">
        <v>656</v>
      </c>
      <c r="D1224" s="56" t="s">
        <v>4862</v>
      </c>
      <c r="E1224" s="56" t="s">
        <v>1469</v>
      </c>
      <c r="F1224" s="56" t="s">
        <v>907</v>
      </c>
      <c r="G1224" s="56">
        <v>37</v>
      </c>
      <c r="H1224" s="56">
        <v>0</v>
      </c>
      <c r="I1224" s="56" t="s">
        <v>6841</v>
      </c>
      <c r="J1224" s="56" t="s">
        <v>39</v>
      </c>
    </row>
    <row r="1225" spans="1:10" ht="12.75" customHeight="1" x14ac:dyDescent="0.3">
      <c r="A1225" s="56" t="s">
        <v>498</v>
      </c>
      <c r="B1225" s="56">
        <v>26</v>
      </c>
      <c r="C1225" s="56" t="s">
        <v>656</v>
      </c>
      <c r="D1225" s="56" t="s">
        <v>4863</v>
      </c>
      <c r="E1225" s="56" t="s">
        <v>1470</v>
      </c>
      <c r="F1225" s="56" t="s">
        <v>907</v>
      </c>
      <c r="G1225" s="56">
        <v>19.999999999999996</v>
      </c>
      <c r="H1225" s="56">
        <v>0</v>
      </c>
      <c r="I1225" s="56" t="s">
        <v>810</v>
      </c>
      <c r="J1225" s="56" t="s">
        <v>39</v>
      </c>
    </row>
    <row r="1226" spans="1:10" ht="12.75" customHeight="1" x14ac:dyDescent="0.3">
      <c r="A1226" s="56" t="s">
        <v>498</v>
      </c>
      <c r="B1226" s="56">
        <v>27</v>
      </c>
      <c r="C1226" s="56" t="s">
        <v>656</v>
      </c>
      <c r="D1226" s="56" t="s">
        <v>4864</v>
      </c>
      <c r="E1226" s="56" t="s">
        <v>1471</v>
      </c>
      <c r="F1226" s="56" t="s">
        <v>907</v>
      </c>
      <c r="G1226" s="56">
        <v>19.999999999999996</v>
      </c>
      <c r="H1226" s="56">
        <v>0</v>
      </c>
      <c r="I1226" s="56" t="s">
        <v>810</v>
      </c>
      <c r="J1226" s="56" t="s">
        <v>39</v>
      </c>
    </row>
    <row r="1227" spans="1:10" ht="12.75" customHeight="1" x14ac:dyDescent="0.3">
      <c r="A1227" s="56" t="s">
        <v>498</v>
      </c>
      <c r="B1227" s="56">
        <v>28</v>
      </c>
      <c r="C1227" s="56" t="s">
        <v>656</v>
      </c>
      <c r="D1227" s="56" t="s">
        <v>4865</v>
      </c>
      <c r="E1227" s="56" t="s">
        <v>1472</v>
      </c>
      <c r="F1227" s="56" t="s">
        <v>907</v>
      </c>
      <c r="G1227" s="56">
        <v>33</v>
      </c>
      <c r="H1227" s="56">
        <v>0</v>
      </c>
      <c r="I1227" s="56" t="s">
        <v>6841</v>
      </c>
      <c r="J1227" s="56" t="s">
        <v>39</v>
      </c>
    </row>
    <row r="1228" spans="1:10" ht="12.75" customHeight="1" x14ac:dyDescent="0.3">
      <c r="A1228" s="56" t="s">
        <v>498</v>
      </c>
      <c r="B1228" s="56">
        <v>29</v>
      </c>
      <c r="C1228" s="56" t="s">
        <v>656</v>
      </c>
      <c r="D1228" s="56" t="s">
        <v>4866</v>
      </c>
      <c r="E1228" s="56" t="s">
        <v>1473</v>
      </c>
      <c r="F1228" s="56" t="s">
        <v>907</v>
      </c>
      <c r="G1228" s="56">
        <v>37</v>
      </c>
      <c r="H1228" s="56">
        <v>0</v>
      </c>
      <c r="I1228" s="56" t="s">
        <v>6841</v>
      </c>
      <c r="J1228" s="56" t="s">
        <v>39</v>
      </c>
    </row>
    <row r="1229" spans="1:10" ht="12.75" customHeight="1" x14ac:dyDescent="0.3">
      <c r="A1229" s="56" t="s">
        <v>498</v>
      </c>
      <c r="B1229" s="56">
        <v>30</v>
      </c>
      <c r="C1229" s="56" t="s">
        <v>656</v>
      </c>
      <c r="D1229" s="56" t="s">
        <v>4867</v>
      </c>
      <c r="E1229" s="56" t="s">
        <v>1474</v>
      </c>
      <c r="F1229" s="56" t="s">
        <v>907</v>
      </c>
      <c r="G1229" s="56">
        <v>33</v>
      </c>
      <c r="H1229" s="56">
        <v>0</v>
      </c>
      <c r="I1229" s="56" t="s">
        <v>6841</v>
      </c>
      <c r="J1229" s="56" t="s">
        <v>39</v>
      </c>
    </row>
    <row r="1230" spans="1:10" ht="12.75" customHeight="1" x14ac:dyDescent="0.3">
      <c r="A1230" s="56" t="s">
        <v>498</v>
      </c>
      <c r="B1230" s="56">
        <v>31</v>
      </c>
      <c r="C1230" s="56" t="s">
        <v>656</v>
      </c>
      <c r="D1230" s="56" t="s">
        <v>4868</v>
      </c>
      <c r="E1230" s="56" t="s">
        <v>1475</v>
      </c>
      <c r="F1230" s="56" t="s">
        <v>907</v>
      </c>
      <c r="G1230" s="56">
        <v>33</v>
      </c>
      <c r="H1230" s="56">
        <v>0</v>
      </c>
      <c r="I1230" s="56" t="s">
        <v>6841</v>
      </c>
      <c r="J1230" s="56" t="s">
        <v>39</v>
      </c>
    </row>
    <row r="1231" spans="1:10" ht="12.75" customHeight="1" x14ac:dyDescent="0.3">
      <c r="A1231" s="56" t="s">
        <v>498</v>
      </c>
      <c r="B1231" s="56">
        <v>32</v>
      </c>
      <c r="C1231" s="56" t="s">
        <v>656</v>
      </c>
      <c r="D1231" s="56" t="s">
        <v>4869</v>
      </c>
      <c r="E1231" s="56" t="s">
        <v>2036</v>
      </c>
      <c r="F1231" s="56" t="s">
        <v>907</v>
      </c>
      <c r="G1231" s="56">
        <v>50</v>
      </c>
      <c r="H1231" s="56">
        <v>0</v>
      </c>
      <c r="I1231" s="56" t="s">
        <v>6841</v>
      </c>
      <c r="J1231" s="56" t="s">
        <v>39</v>
      </c>
    </row>
    <row r="1232" spans="1:10" ht="12.75" customHeight="1" x14ac:dyDescent="0.3">
      <c r="A1232" s="56" t="s">
        <v>498</v>
      </c>
      <c r="B1232" s="56">
        <v>33</v>
      </c>
      <c r="C1232" s="56" t="s">
        <v>656</v>
      </c>
      <c r="D1232" s="56" t="s">
        <v>4870</v>
      </c>
      <c r="E1232" s="56" t="s">
        <v>1476</v>
      </c>
      <c r="F1232" s="56" t="s">
        <v>907</v>
      </c>
      <c r="G1232" s="56">
        <v>36.5</v>
      </c>
      <c r="H1232" s="56">
        <v>0</v>
      </c>
      <c r="I1232" s="56" t="s">
        <v>6841</v>
      </c>
      <c r="J1232" s="56" t="s">
        <v>39</v>
      </c>
    </row>
    <row r="1233" spans="1:10" ht="12.75" customHeight="1" x14ac:dyDescent="0.3">
      <c r="A1233" s="56" t="s">
        <v>498</v>
      </c>
      <c r="B1233" s="56">
        <v>34</v>
      </c>
      <c r="C1233" s="56" t="s">
        <v>656</v>
      </c>
      <c r="D1233" s="56" t="s">
        <v>4871</v>
      </c>
      <c r="E1233" s="56" t="s">
        <v>1477</v>
      </c>
      <c r="F1233" s="56" t="s">
        <v>907</v>
      </c>
      <c r="G1233" s="56">
        <v>19.999999999999996</v>
      </c>
      <c r="H1233" s="56">
        <v>0</v>
      </c>
      <c r="I1233" s="56" t="s">
        <v>810</v>
      </c>
      <c r="J1233" s="56" t="s">
        <v>39</v>
      </c>
    </row>
    <row r="1234" spans="1:10" ht="12.75" customHeight="1" x14ac:dyDescent="0.3">
      <c r="A1234" s="56" t="s">
        <v>498</v>
      </c>
      <c r="B1234" s="56">
        <v>35</v>
      </c>
      <c r="C1234" s="56" t="s">
        <v>656</v>
      </c>
      <c r="D1234" s="56" t="s">
        <v>4872</v>
      </c>
      <c r="E1234" s="56" t="s">
        <v>1478</v>
      </c>
      <c r="F1234" s="56" t="s">
        <v>907</v>
      </c>
      <c r="G1234" s="56">
        <v>37</v>
      </c>
      <c r="H1234" s="56">
        <v>0</v>
      </c>
      <c r="I1234" s="56" t="s">
        <v>6841</v>
      </c>
      <c r="J1234" s="56" t="s">
        <v>39</v>
      </c>
    </row>
    <row r="1235" spans="1:10" ht="12.75" customHeight="1" x14ac:dyDescent="0.3">
      <c r="A1235" s="56" t="s">
        <v>498</v>
      </c>
      <c r="B1235" s="56">
        <v>36</v>
      </c>
      <c r="C1235" s="56" t="s">
        <v>656</v>
      </c>
      <c r="D1235" s="56" t="s">
        <v>4873</v>
      </c>
      <c r="E1235" s="56" t="s">
        <v>1479</v>
      </c>
      <c r="F1235" s="56" t="s">
        <v>907</v>
      </c>
      <c r="G1235" s="56">
        <v>40</v>
      </c>
      <c r="H1235" s="56">
        <v>0</v>
      </c>
      <c r="I1235" s="56" t="s">
        <v>6841</v>
      </c>
      <c r="J1235" s="56" t="s">
        <v>39</v>
      </c>
    </row>
    <row r="1236" spans="1:10" ht="12.75" customHeight="1" x14ac:dyDescent="0.3">
      <c r="A1236" s="56" t="s">
        <v>498</v>
      </c>
      <c r="B1236" s="56">
        <v>37</v>
      </c>
      <c r="C1236" s="56" t="s">
        <v>656</v>
      </c>
      <c r="D1236" s="56" t="s">
        <v>4874</v>
      </c>
      <c r="E1236" s="56" t="s">
        <v>1481</v>
      </c>
      <c r="F1236" s="56" t="s">
        <v>907</v>
      </c>
      <c r="G1236" s="56">
        <v>52</v>
      </c>
      <c r="H1236" s="56">
        <v>0</v>
      </c>
      <c r="I1236" s="56" t="s">
        <v>6841</v>
      </c>
      <c r="J1236" s="56" t="s">
        <v>39</v>
      </c>
    </row>
    <row r="1237" spans="1:10" ht="12.75" customHeight="1" x14ac:dyDescent="0.3">
      <c r="A1237" s="56" t="s">
        <v>498</v>
      </c>
      <c r="B1237" s="56">
        <v>38</v>
      </c>
      <c r="C1237" s="56" t="s">
        <v>656</v>
      </c>
      <c r="D1237" s="56" t="s">
        <v>4875</v>
      </c>
      <c r="E1237" s="56" t="s">
        <v>1480</v>
      </c>
      <c r="F1237" s="56" t="s">
        <v>907</v>
      </c>
      <c r="G1237" s="56">
        <v>30</v>
      </c>
      <c r="H1237" s="56">
        <v>0</v>
      </c>
      <c r="I1237" s="56" t="s">
        <v>810</v>
      </c>
      <c r="J1237" s="56" t="s">
        <v>39</v>
      </c>
    </row>
    <row r="1238" spans="1:10" ht="12.75" customHeight="1" x14ac:dyDescent="0.3">
      <c r="A1238" s="56" t="s">
        <v>498</v>
      </c>
      <c r="B1238" s="56">
        <v>39</v>
      </c>
      <c r="C1238" s="56" t="s">
        <v>656</v>
      </c>
      <c r="D1238" s="56" t="s">
        <v>4876</v>
      </c>
      <c r="E1238" s="56" t="s">
        <v>1482</v>
      </c>
      <c r="F1238" s="56" t="s">
        <v>907</v>
      </c>
      <c r="G1238" s="56">
        <v>52</v>
      </c>
      <c r="H1238" s="56">
        <v>0</v>
      </c>
      <c r="I1238" s="56" t="s">
        <v>6841</v>
      </c>
      <c r="J1238" s="56" t="s">
        <v>39</v>
      </c>
    </row>
    <row r="1239" spans="1:10" ht="12.75" customHeight="1" x14ac:dyDescent="0.3">
      <c r="A1239" s="56" t="s">
        <v>498</v>
      </c>
      <c r="B1239" s="56">
        <v>40</v>
      </c>
      <c r="C1239" s="56" t="s">
        <v>656</v>
      </c>
      <c r="D1239" s="56" t="s">
        <v>4877</v>
      </c>
      <c r="E1239" s="56" t="s">
        <v>1483</v>
      </c>
      <c r="F1239" s="56" t="s">
        <v>907</v>
      </c>
      <c r="G1239" s="56">
        <v>19.999999999999996</v>
      </c>
      <c r="H1239" s="56">
        <v>0</v>
      </c>
      <c r="I1239" s="56" t="s">
        <v>6841</v>
      </c>
      <c r="J1239" s="56" t="s">
        <v>39</v>
      </c>
    </row>
    <row r="1240" spans="1:10" ht="12.75" customHeight="1" x14ac:dyDescent="0.3">
      <c r="A1240" s="56" t="s">
        <v>498</v>
      </c>
      <c r="B1240" s="56">
        <v>41</v>
      </c>
      <c r="C1240" s="56" t="s">
        <v>656</v>
      </c>
      <c r="D1240" s="56" t="s">
        <v>4878</v>
      </c>
      <c r="E1240" s="56" t="s">
        <v>1484</v>
      </c>
      <c r="F1240" s="56" t="s">
        <v>907</v>
      </c>
      <c r="G1240" s="56">
        <v>33.5</v>
      </c>
      <c r="H1240" s="56">
        <v>0</v>
      </c>
      <c r="I1240" s="56" t="s">
        <v>6841</v>
      </c>
      <c r="J1240" s="56" t="s">
        <v>39</v>
      </c>
    </row>
    <row r="1241" spans="1:10" ht="12.75" customHeight="1" x14ac:dyDescent="0.3">
      <c r="A1241" s="56" t="s">
        <v>498</v>
      </c>
      <c r="B1241" s="56">
        <v>42</v>
      </c>
      <c r="C1241" s="56" t="s">
        <v>656</v>
      </c>
      <c r="D1241" s="56" t="s">
        <v>4879</v>
      </c>
      <c r="E1241" s="56" t="s">
        <v>1487</v>
      </c>
      <c r="F1241" s="56" t="s">
        <v>907</v>
      </c>
      <c r="G1241" s="56">
        <v>46.5</v>
      </c>
      <c r="H1241" s="56">
        <v>0</v>
      </c>
      <c r="I1241" s="56" t="s">
        <v>6841</v>
      </c>
      <c r="J1241" s="56" t="s">
        <v>39</v>
      </c>
    </row>
    <row r="1242" spans="1:10" ht="12.75" customHeight="1" x14ac:dyDescent="0.3">
      <c r="A1242" s="56" t="s">
        <v>498</v>
      </c>
      <c r="B1242" s="56">
        <v>43</v>
      </c>
      <c r="C1242" s="56" t="s">
        <v>656</v>
      </c>
      <c r="D1242" s="56" t="s">
        <v>4880</v>
      </c>
      <c r="E1242" s="56" t="s">
        <v>1485</v>
      </c>
      <c r="F1242" s="56" t="s">
        <v>907</v>
      </c>
      <c r="G1242" s="56">
        <v>33</v>
      </c>
      <c r="H1242" s="56">
        <v>0</v>
      </c>
      <c r="I1242" s="56" t="s">
        <v>6841</v>
      </c>
      <c r="J1242" s="56" t="s">
        <v>39</v>
      </c>
    </row>
    <row r="1243" spans="1:10" ht="12.75" customHeight="1" x14ac:dyDescent="0.3">
      <c r="A1243" s="56" t="s">
        <v>498</v>
      </c>
      <c r="B1243" s="56">
        <v>44</v>
      </c>
      <c r="C1243" s="56" t="s">
        <v>656</v>
      </c>
      <c r="D1243" s="56" t="s">
        <v>4881</v>
      </c>
      <c r="E1243" s="56" t="s">
        <v>1486</v>
      </c>
      <c r="F1243" s="56" t="s">
        <v>907</v>
      </c>
      <c r="G1243" s="56">
        <v>55</v>
      </c>
      <c r="H1243" s="56">
        <v>0</v>
      </c>
      <c r="I1243" s="56" t="s">
        <v>6841</v>
      </c>
      <c r="J1243" s="56" t="s">
        <v>39</v>
      </c>
    </row>
    <row r="1244" spans="1:10" ht="12.75" customHeight="1" x14ac:dyDescent="0.3">
      <c r="A1244" s="56" t="s">
        <v>498</v>
      </c>
      <c r="B1244" s="56">
        <v>45</v>
      </c>
      <c r="C1244" s="56" t="s">
        <v>656</v>
      </c>
      <c r="D1244" s="56" t="s">
        <v>4882</v>
      </c>
      <c r="E1244" s="56" t="s">
        <v>1488</v>
      </c>
      <c r="F1244" s="56" t="s">
        <v>907</v>
      </c>
      <c r="G1244" s="56">
        <v>19.999999999999996</v>
      </c>
      <c r="H1244" s="56">
        <v>0</v>
      </c>
      <c r="I1244" s="56" t="s">
        <v>6841</v>
      </c>
      <c r="J1244" s="56" t="s">
        <v>39</v>
      </c>
    </row>
    <row r="1245" spans="1:10" ht="12.75" customHeight="1" x14ac:dyDescent="0.3">
      <c r="A1245" s="56" t="s">
        <v>498</v>
      </c>
      <c r="B1245" s="56">
        <v>46</v>
      </c>
      <c r="C1245" s="56" t="s">
        <v>656</v>
      </c>
      <c r="D1245" s="56" t="s">
        <v>4883</v>
      </c>
      <c r="E1245" s="56" t="s">
        <v>1489</v>
      </c>
      <c r="F1245" s="56" t="s">
        <v>907</v>
      </c>
      <c r="G1245" s="56">
        <v>60.999999999999986</v>
      </c>
      <c r="H1245" s="56">
        <v>0</v>
      </c>
      <c r="I1245" s="56" t="s">
        <v>6841</v>
      </c>
      <c r="J1245" s="56" t="s">
        <v>39</v>
      </c>
    </row>
    <row r="1246" spans="1:10" ht="12.75" customHeight="1" x14ac:dyDescent="0.3">
      <c r="A1246" s="56" t="s">
        <v>498</v>
      </c>
      <c r="B1246" s="56">
        <v>47</v>
      </c>
      <c r="C1246" s="56" t="s">
        <v>656</v>
      </c>
      <c r="D1246" s="56" t="s">
        <v>4884</v>
      </c>
      <c r="E1246" s="56" t="s">
        <v>2493</v>
      </c>
      <c r="F1246" s="56" t="s">
        <v>907</v>
      </c>
      <c r="G1246" s="56">
        <v>19.999999999999996</v>
      </c>
      <c r="H1246" s="56">
        <v>0</v>
      </c>
      <c r="I1246" s="56" t="s">
        <v>810</v>
      </c>
      <c r="J1246" s="56" t="s">
        <v>39</v>
      </c>
    </row>
    <row r="1247" spans="1:10" ht="12.75" customHeight="1" x14ac:dyDescent="0.3">
      <c r="A1247" s="56" t="s">
        <v>498</v>
      </c>
      <c r="B1247" s="56">
        <v>48</v>
      </c>
      <c r="C1247" s="56" t="s">
        <v>656</v>
      </c>
      <c r="D1247" s="56" t="s">
        <v>4885</v>
      </c>
      <c r="E1247" s="56" t="s">
        <v>1490</v>
      </c>
      <c r="F1247" s="56" t="s">
        <v>907</v>
      </c>
      <c r="G1247" s="56">
        <v>30</v>
      </c>
      <c r="H1247" s="56">
        <v>0</v>
      </c>
      <c r="I1247" s="56" t="s">
        <v>6841</v>
      </c>
      <c r="J1247" s="56" t="s">
        <v>39</v>
      </c>
    </row>
    <row r="1248" spans="1:10" ht="12.75" customHeight="1" x14ac:dyDescent="0.3">
      <c r="A1248" s="56" t="s">
        <v>206</v>
      </c>
      <c r="B1248" s="56">
        <v>1</v>
      </c>
      <c r="C1248" s="56" t="s">
        <v>14</v>
      </c>
      <c r="D1248" s="56" t="s">
        <v>4886</v>
      </c>
      <c r="E1248" s="56" t="s">
        <v>1494</v>
      </c>
      <c r="F1248" s="56" t="s">
        <v>907</v>
      </c>
      <c r="G1248" s="56">
        <v>84</v>
      </c>
      <c r="H1248" s="56">
        <v>0</v>
      </c>
      <c r="I1248" s="56" t="s">
        <v>811</v>
      </c>
      <c r="J1248" s="56" t="s">
        <v>39</v>
      </c>
    </row>
    <row r="1249" spans="1:10" ht="12.75" customHeight="1" x14ac:dyDescent="0.3">
      <c r="A1249" s="56" t="s">
        <v>206</v>
      </c>
      <c r="B1249" s="56">
        <v>2</v>
      </c>
      <c r="C1249" s="56" t="s">
        <v>14</v>
      </c>
      <c r="D1249" s="56" t="s">
        <v>4887</v>
      </c>
      <c r="E1249" s="56" t="s">
        <v>1495</v>
      </c>
      <c r="F1249" s="56" t="s">
        <v>907</v>
      </c>
      <c r="G1249" s="56">
        <v>17.5</v>
      </c>
      <c r="H1249" s="56">
        <v>0</v>
      </c>
      <c r="I1249" s="56" t="s">
        <v>811</v>
      </c>
      <c r="J1249" s="56" t="s">
        <v>39</v>
      </c>
    </row>
    <row r="1250" spans="1:10" ht="12.75" customHeight="1" x14ac:dyDescent="0.3">
      <c r="A1250" s="56" t="s">
        <v>206</v>
      </c>
      <c r="B1250" s="56">
        <v>3</v>
      </c>
      <c r="C1250" s="56" t="s">
        <v>14</v>
      </c>
      <c r="D1250" s="56" t="s">
        <v>4888</v>
      </c>
      <c r="E1250" s="56" t="s">
        <v>1496</v>
      </c>
      <c r="F1250" s="56" t="s">
        <v>907</v>
      </c>
      <c r="G1250" s="56">
        <v>17.5</v>
      </c>
      <c r="H1250" s="56">
        <v>0</v>
      </c>
      <c r="I1250" s="56" t="s">
        <v>811</v>
      </c>
      <c r="J1250" s="56" t="s">
        <v>39</v>
      </c>
    </row>
    <row r="1251" spans="1:10" ht="12.75" customHeight="1" x14ac:dyDescent="0.3">
      <c r="A1251" s="56" t="s">
        <v>206</v>
      </c>
      <c r="B1251" s="56">
        <v>4</v>
      </c>
      <c r="C1251" s="56" t="s">
        <v>14</v>
      </c>
      <c r="D1251" s="56" t="s">
        <v>4889</v>
      </c>
      <c r="E1251" s="56" t="s">
        <v>1497</v>
      </c>
      <c r="F1251" s="56" t="s">
        <v>907</v>
      </c>
      <c r="G1251" s="56">
        <v>22</v>
      </c>
      <c r="H1251" s="56">
        <v>0</v>
      </c>
      <c r="I1251" s="56" t="s">
        <v>811</v>
      </c>
      <c r="J1251" s="56" t="s">
        <v>39</v>
      </c>
    </row>
    <row r="1252" spans="1:10" ht="12.75" customHeight="1" x14ac:dyDescent="0.3">
      <c r="A1252" s="56" t="s">
        <v>206</v>
      </c>
      <c r="B1252" s="56">
        <v>5</v>
      </c>
      <c r="C1252" s="56" t="s">
        <v>14</v>
      </c>
      <c r="D1252" s="56" t="s">
        <v>4890</v>
      </c>
      <c r="E1252" s="56" t="s">
        <v>1498</v>
      </c>
      <c r="F1252" s="56" t="s">
        <v>907</v>
      </c>
      <c r="G1252" s="56">
        <v>23.5</v>
      </c>
      <c r="H1252" s="56">
        <v>0</v>
      </c>
      <c r="I1252" s="56" t="s">
        <v>811</v>
      </c>
      <c r="J1252" s="56" t="s">
        <v>39</v>
      </c>
    </row>
    <row r="1253" spans="1:10" ht="12.75" customHeight="1" x14ac:dyDescent="0.3">
      <c r="A1253" s="56" t="s">
        <v>206</v>
      </c>
      <c r="B1253" s="56">
        <v>6</v>
      </c>
      <c r="C1253" s="56" t="s">
        <v>14</v>
      </c>
      <c r="D1253" s="56" t="s">
        <v>4891</v>
      </c>
      <c r="E1253" s="56" t="s">
        <v>1499</v>
      </c>
      <c r="F1253" s="56" t="s">
        <v>907</v>
      </c>
      <c r="G1253" s="56">
        <v>18</v>
      </c>
      <c r="H1253" s="56">
        <v>0</v>
      </c>
      <c r="I1253" s="56" t="s">
        <v>811</v>
      </c>
      <c r="J1253" s="56" t="s">
        <v>39</v>
      </c>
    </row>
    <row r="1254" spans="1:10" ht="12.75" customHeight="1" x14ac:dyDescent="0.3">
      <c r="A1254" s="56" t="s">
        <v>206</v>
      </c>
      <c r="B1254" s="56">
        <v>7</v>
      </c>
      <c r="C1254" s="56" t="s">
        <v>14</v>
      </c>
      <c r="D1254" s="56" t="s">
        <v>4892</v>
      </c>
      <c r="E1254" s="56" t="s">
        <v>1500</v>
      </c>
      <c r="F1254" s="56" t="s">
        <v>907</v>
      </c>
      <c r="G1254" s="56">
        <v>17.5</v>
      </c>
      <c r="H1254" s="56">
        <v>0</v>
      </c>
      <c r="I1254" s="56" t="s">
        <v>811</v>
      </c>
      <c r="J1254" s="56" t="s">
        <v>39</v>
      </c>
    </row>
    <row r="1255" spans="1:10" ht="12.75" customHeight="1" x14ac:dyDescent="0.3">
      <c r="A1255" s="56" t="s">
        <v>206</v>
      </c>
      <c r="B1255" s="56">
        <v>8</v>
      </c>
      <c r="C1255" s="56" t="s">
        <v>14</v>
      </c>
      <c r="D1255" s="56" t="s">
        <v>4893</v>
      </c>
      <c r="E1255" s="56" t="s">
        <v>1501</v>
      </c>
      <c r="F1255" s="56" t="s">
        <v>907</v>
      </c>
      <c r="G1255" s="56">
        <v>38</v>
      </c>
      <c r="H1255" s="56">
        <v>0</v>
      </c>
      <c r="I1255" s="56" t="s">
        <v>811</v>
      </c>
      <c r="J1255" s="56" t="s">
        <v>39</v>
      </c>
    </row>
    <row r="1256" spans="1:10" ht="12.75" customHeight="1" x14ac:dyDescent="0.3">
      <c r="A1256" s="56" t="s">
        <v>206</v>
      </c>
      <c r="B1256" s="56">
        <v>9</v>
      </c>
      <c r="C1256" s="56" t="s">
        <v>14</v>
      </c>
      <c r="D1256" s="56" t="s">
        <v>4894</v>
      </c>
      <c r="E1256" s="56" t="s">
        <v>1502</v>
      </c>
      <c r="F1256" s="56" t="s">
        <v>907</v>
      </c>
      <c r="G1256" s="56">
        <v>17.5</v>
      </c>
      <c r="H1256" s="56">
        <v>0</v>
      </c>
      <c r="I1256" s="56" t="s">
        <v>811</v>
      </c>
      <c r="J1256" s="56" t="s">
        <v>39</v>
      </c>
    </row>
    <row r="1257" spans="1:10" ht="12.75" customHeight="1" x14ac:dyDescent="0.3">
      <c r="A1257" s="56" t="s">
        <v>206</v>
      </c>
      <c r="B1257" s="56">
        <v>10</v>
      </c>
      <c r="C1257" s="56" t="s">
        <v>14</v>
      </c>
      <c r="D1257" s="56" t="s">
        <v>4895</v>
      </c>
      <c r="E1257" s="56" t="s">
        <v>1503</v>
      </c>
      <c r="F1257" s="56" t="s">
        <v>907</v>
      </c>
      <c r="G1257" s="56">
        <v>25</v>
      </c>
      <c r="H1257" s="56">
        <v>0</v>
      </c>
      <c r="I1257" s="56" t="s">
        <v>811</v>
      </c>
      <c r="J1257" s="56" t="s">
        <v>39</v>
      </c>
    </row>
    <row r="1258" spans="1:10" ht="12.75" customHeight="1" x14ac:dyDescent="0.3">
      <c r="A1258" s="56" t="s">
        <v>206</v>
      </c>
      <c r="B1258" s="56">
        <v>11</v>
      </c>
      <c r="C1258" s="56" t="s">
        <v>14</v>
      </c>
      <c r="D1258" s="56" t="s">
        <v>4896</v>
      </c>
      <c r="E1258" s="56" t="s">
        <v>1504</v>
      </c>
      <c r="F1258" s="56" t="s">
        <v>907</v>
      </c>
      <c r="G1258" s="56">
        <v>42</v>
      </c>
      <c r="H1258" s="56">
        <v>0</v>
      </c>
      <c r="I1258" s="56" t="s">
        <v>811</v>
      </c>
      <c r="J1258" s="56" t="s">
        <v>39</v>
      </c>
    </row>
    <row r="1259" spans="1:10" ht="12.75" customHeight="1" x14ac:dyDescent="0.3">
      <c r="A1259" s="56" t="s">
        <v>206</v>
      </c>
      <c r="B1259" s="56">
        <v>12</v>
      </c>
      <c r="C1259" s="56" t="s">
        <v>14</v>
      </c>
      <c r="D1259" s="56" t="s">
        <v>4897</v>
      </c>
      <c r="E1259" s="56" t="s">
        <v>1505</v>
      </c>
      <c r="F1259" s="56" t="s">
        <v>907</v>
      </c>
      <c r="G1259" s="56">
        <v>87</v>
      </c>
      <c r="H1259" s="56">
        <v>0</v>
      </c>
      <c r="I1259" s="56" t="s">
        <v>811</v>
      </c>
      <c r="J1259" s="56" t="s">
        <v>39</v>
      </c>
    </row>
    <row r="1260" spans="1:10" ht="12.75" customHeight="1" x14ac:dyDescent="0.3">
      <c r="A1260" s="56" t="s">
        <v>206</v>
      </c>
      <c r="B1260" s="56">
        <v>13</v>
      </c>
      <c r="C1260" s="56" t="s">
        <v>14</v>
      </c>
      <c r="D1260" s="56" t="s">
        <v>4898</v>
      </c>
      <c r="E1260" s="56" t="s">
        <v>1506</v>
      </c>
      <c r="F1260" s="56" t="s">
        <v>907</v>
      </c>
      <c r="G1260" s="56">
        <v>5</v>
      </c>
      <c r="H1260" s="56">
        <v>0</v>
      </c>
      <c r="I1260" s="56" t="s">
        <v>811</v>
      </c>
      <c r="J1260" s="56" t="s">
        <v>39</v>
      </c>
    </row>
    <row r="1261" spans="1:10" ht="12.75" customHeight="1" x14ac:dyDescent="0.3">
      <c r="A1261" s="56" t="s">
        <v>206</v>
      </c>
      <c r="B1261" s="56">
        <v>14</v>
      </c>
      <c r="C1261" s="56" t="s">
        <v>14</v>
      </c>
      <c r="D1261" s="56" t="s">
        <v>4899</v>
      </c>
      <c r="E1261" s="56" t="s">
        <v>1507</v>
      </c>
      <c r="F1261" s="56" t="s">
        <v>907</v>
      </c>
      <c r="G1261" s="56">
        <v>22</v>
      </c>
      <c r="H1261" s="56">
        <v>0</v>
      </c>
      <c r="I1261" s="56" t="s">
        <v>811</v>
      </c>
      <c r="J1261" s="56" t="s">
        <v>39</v>
      </c>
    </row>
    <row r="1262" spans="1:10" ht="12.75" customHeight="1" x14ac:dyDescent="0.3">
      <c r="A1262" s="56" t="s">
        <v>206</v>
      </c>
      <c r="B1262" s="56">
        <v>15</v>
      </c>
      <c r="C1262" s="56" t="s">
        <v>14</v>
      </c>
      <c r="D1262" s="56" t="s">
        <v>4900</v>
      </c>
      <c r="E1262" s="56" t="s">
        <v>1508</v>
      </c>
      <c r="F1262" s="56" t="s">
        <v>907</v>
      </c>
      <c r="G1262" s="56">
        <v>12</v>
      </c>
      <c r="H1262" s="56">
        <v>0</v>
      </c>
      <c r="I1262" s="56" t="s">
        <v>811</v>
      </c>
      <c r="J1262" s="56" t="s">
        <v>39</v>
      </c>
    </row>
    <row r="1263" spans="1:10" ht="12.75" customHeight="1" x14ac:dyDescent="0.3">
      <c r="A1263" s="56" t="s">
        <v>206</v>
      </c>
      <c r="B1263" s="56">
        <v>16</v>
      </c>
      <c r="C1263" s="56" t="s">
        <v>14</v>
      </c>
      <c r="D1263" s="56" t="s">
        <v>4901</v>
      </c>
      <c r="E1263" s="56" t="s">
        <v>1509</v>
      </c>
      <c r="F1263" s="56" t="s">
        <v>907</v>
      </c>
      <c r="G1263" s="56">
        <v>56</v>
      </c>
      <c r="H1263" s="56">
        <v>0</v>
      </c>
      <c r="I1263" s="56" t="s">
        <v>811</v>
      </c>
      <c r="J1263" s="56" t="s">
        <v>39</v>
      </c>
    </row>
    <row r="1264" spans="1:10" ht="12.75" customHeight="1" x14ac:dyDescent="0.3">
      <c r="A1264" s="56" t="s">
        <v>206</v>
      </c>
      <c r="B1264" s="56">
        <v>17</v>
      </c>
      <c r="C1264" s="56" t="s">
        <v>14</v>
      </c>
      <c r="D1264" s="56" t="s">
        <v>4902</v>
      </c>
      <c r="E1264" s="56" t="s">
        <v>1510</v>
      </c>
      <c r="F1264" s="56" t="s">
        <v>907</v>
      </c>
      <c r="G1264" s="56">
        <v>43.25</v>
      </c>
      <c r="H1264" s="56">
        <v>0</v>
      </c>
      <c r="I1264" s="56" t="s">
        <v>811</v>
      </c>
      <c r="J1264" s="56" t="s">
        <v>39</v>
      </c>
    </row>
    <row r="1265" spans="1:10" ht="12.75" customHeight="1" x14ac:dyDescent="0.3">
      <c r="A1265" s="56" t="s">
        <v>206</v>
      </c>
      <c r="B1265" s="56">
        <v>18</v>
      </c>
      <c r="C1265" s="56" t="s">
        <v>14</v>
      </c>
      <c r="D1265" s="56" t="s">
        <v>4903</v>
      </c>
      <c r="E1265" s="56" t="s">
        <v>1511</v>
      </c>
      <c r="F1265" s="56" t="s">
        <v>907</v>
      </c>
      <c r="G1265" s="56">
        <v>35.25</v>
      </c>
      <c r="H1265" s="56">
        <v>0</v>
      </c>
      <c r="I1265" s="56" t="s">
        <v>811</v>
      </c>
      <c r="J1265" s="56" t="s">
        <v>39</v>
      </c>
    </row>
    <row r="1266" spans="1:10" ht="12.75" customHeight="1" x14ac:dyDescent="0.3">
      <c r="A1266" s="56" t="s">
        <v>206</v>
      </c>
      <c r="B1266" s="56">
        <v>19</v>
      </c>
      <c r="C1266" s="56" t="s">
        <v>14</v>
      </c>
      <c r="D1266" s="56" t="s">
        <v>4904</v>
      </c>
      <c r="E1266" s="56" t="s">
        <v>1512</v>
      </c>
      <c r="F1266" s="56" t="s">
        <v>907</v>
      </c>
      <c r="G1266" s="56">
        <v>33.5</v>
      </c>
      <c r="H1266" s="56">
        <v>0</v>
      </c>
      <c r="I1266" s="56" t="s">
        <v>811</v>
      </c>
      <c r="J1266" s="56" t="s">
        <v>39</v>
      </c>
    </row>
    <row r="1267" spans="1:10" ht="12.75" customHeight="1" x14ac:dyDescent="0.3">
      <c r="A1267" s="56" t="s">
        <v>206</v>
      </c>
      <c r="B1267" s="56">
        <v>20</v>
      </c>
      <c r="C1267" s="56" t="s">
        <v>14</v>
      </c>
      <c r="D1267" s="56" t="s">
        <v>4905</v>
      </c>
      <c r="E1267" s="56" t="s">
        <v>1513</v>
      </c>
      <c r="F1267" s="56" t="s">
        <v>907</v>
      </c>
      <c r="G1267" s="56">
        <v>10</v>
      </c>
      <c r="H1267" s="56">
        <v>0</v>
      </c>
      <c r="I1267" s="56" t="s">
        <v>811</v>
      </c>
      <c r="J1267" s="56" t="s">
        <v>39</v>
      </c>
    </row>
    <row r="1268" spans="1:10" ht="12.75" customHeight="1" x14ac:dyDescent="0.3">
      <c r="A1268" s="56" t="s">
        <v>206</v>
      </c>
      <c r="B1268" s="56">
        <v>21</v>
      </c>
      <c r="C1268" s="56" t="s">
        <v>14</v>
      </c>
      <c r="D1268" s="56" t="s">
        <v>4906</v>
      </c>
      <c r="E1268" s="56" t="s">
        <v>1514</v>
      </c>
      <c r="F1268" s="56" t="s">
        <v>907</v>
      </c>
      <c r="G1268" s="56">
        <v>15</v>
      </c>
      <c r="H1268" s="56">
        <v>0</v>
      </c>
      <c r="I1268" s="56" t="s">
        <v>811</v>
      </c>
      <c r="J1268" s="56" t="s">
        <v>39</v>
      </c>
    </row>
    <row r="1269" spans="1:10" ht="12.75" customHeight="1" x14ac:dyDescent="0.3">
      <c r="A1269" s="56" t="s">
        <v>206</v>
      </c>
      <c r="B1269" s="56">
        <v>22</v>
      </c>
      <c r="C1269" s="56" t="s">
        <v>14</v>
      </c>
      <c r="D1269" s="56" t="s">
        <v>4907</v>
      </c>
      <c r="E1269" s="56" t="s">
        <v>1515</v>
      </c>
      <c r="F1269" s="56" t="s">
        <v>907</v>
      </c>
      <c r="G1269" s="56">
        <v>10</v>
      </c>
      <c r="H1269" s="56">
        <v>0</v>
      </c>
      <c r="I1269" s="56" t="s">
        <v>811</v>
      </c>
      <c r="J1269" s="56" t="s">
        <v>39</v>
      </c>
    </row>
    <row r="1270" spans="1:10" ht="12.75" customHeight="1" x14ac:dyDescent="0.3">
      <c r="A1270" s="56" t="s">
        <v>206</v>
      </c>
      <c r="B1270" s="56">
        <v>23</v>
      </c>
      <c r="C1270" s="56" t="s">
        <v>14</v>
      </c>
      <c r="D1270" s="56" t="s">
        <v>4908</v>
      </c>
      <c r="E1270" s="56" t="s">
        <v>1516</v>
      </c>
      <c r="F1270" s="56" t="s">
        <v>907</v>
      </c>
      <c r="G1270" s="56">
        <v>51.1</v>
      </c>
      <c r="H1270" s="56">
        <v>0</v>
      </c>
      <c r="I1270" s="56" t="s">
        <v>811</v>
      </c>
      <c r="J1270" s="56" t="s">
        <v>39</v>
      </c>
    </row>
    <row r="1271" spans="1:10" ht="12.75" customHeight="1" x14ac:dyDescent="0.3">
      <c r="A1271" s="56" t="s">
        <v>206</v>
      </c>
      <c r="B1271" s="56">
        <v>24</v>
      </c>
      <c r="C1271" s="56" t="s">
        <v>14</v>
      </c>
      <c r="D1271" s="56" t="s">
        <v>4909</v>
      </c>
      <c r="E1271" s="56" t="s">
        <v>1517</v>
      </c>
      <c r="F1271" s="56" t="s">
        <v>907</v>
      </c>
      <c r="G1271" s="56">
        <v>37.75</v>
      </c>
      <c r="H1271" s="56">
        <v>0</v>
      </c>
      <c r="I1271" s="56" t="s">
        <v>811</v>
      </c>
      <c r="J1271" s="56" t="s">
        <v>39</v>
      </c>
    </row>
    <row r="1272" spans="1:10" ht="12.75" customHeight="1" x14ac:dyDescent="0.3">
      <c r="A1272" s="56" t="s">
        <v>206</v>
      </c>
      <c r="B1272" s="56">
        <v>25</v>
      </c>
      <c r="C1272" s="56" t="s">
        <v>14</v>
      </c>
      <c r="D1272" s="56" t="s">
        <v>4910</v>
      </c>
      <c r="E1272" s="56" t="s">
        <v>1518</v>
      </c>
      <c r="F1272" s="56" t="s">
        <v>907</v>
      </c>
      <c r="G1272" s="56">
        <v>16</v>
      </c>
      <c r="H1272" s="56">
        <v>0</v>
      </c>
      <c r="I1272" s="56" t="s">
        <v>811</v>
      </c>
      <c r="J1272" s="56" t="s">
        <v>39</v>
      </c>
    </row>
    <row r="1273" spans="1:10" ht="12.75" customHeight="1" x14ac:dyDescent="0.3">
      <c r="A1273" s="56" t="s">
        <v>206</v>
      </c>
      <c r="B1273" s="56">
        <v>26</v>
      </c>
      <c r="C1273" s="56" t="s">
        <v>14</v>
      </c>
      <c r="D1273" s="56" t="s">
        <v>4911</v>
      </c>
      <c r="E1273" s="56" t="s">
        <v>1519</v>
      </c>
      <c r="F1273" s="56" t="s">
        <v>907</v>
      </c>
      <c r="G1273" s="56">
        <v>14</v>
      </c>
      <c r="H1273" s="56">
        <v>0</v>
      </c>
      <c r="I1273" s="56" t="s">
        <v>811</v>
      </c>
      <c r="J1273" s="56" t="s">
        <v>39</v>
      </c>
    </row>
    <row r="1274" spans="1:10" ht="12.75" customHeight="1" x14ac:dyDescent="0.3">
      <c r="A1274" s="56" t="s">
        <v>206</v>
      </c>
      <c r="B1274" s="56">
        <v>27</v>
      </c>
      <c r="C1274" s="56" t="s">
        <v>14</v>
      </c>
      <c r="D1274" s="56" t="s">
        <v>4912</v>
      </c>
      <c r="E1274" s="56" t="s">
        <v>1520</v>
      </c>
      <c r="F1274" s="56" t="s">
        <v>907</v>
      </c>
      <c r="G1274" s="56">
        <v>28</v>
      </c>
      <c r="H1274" s="56">
        <v>0</v>
      </c>
      <c r="I1274" s="56" t="s">
        <v>811</v>
      </c>
      <c r="J1274" s="56" t="s">
        <v>39</v>
      </c>
    </row>
    <row r="1275" spans="1:10" ht="12.75" customHeight="1" x14ac:dyDescent="0.3">
      <c r="A1275" s="56" t="s">
        <v>206</v>
      </c>
      <c r="B1275" s="56">
        <v>28</v>
      </c>
      <c r="C1275" s="56" t="s">
        <v>14</v>
      </c>
      <c r="D1275" s="56" t="s">
        <v>4913</v>
      </c>
      <c r="E1275" s="56" t="s">
        <v>1521</v>
      </c>
      <c r="F1275" s="56" t="s">
        <v>907</v>
      </c>
      <c r="G1275" s="56">
        <v>37</v>
      </c>
      <c r="H1275" s="56">
        <v>0</v>
      </c>
      <c r="I1275" s="56" t="s">
        <v>811</v>
      </c>
      <c r="J1275" s="56" t="s">
        <v>39</v>
      </c>
    </row>
    <row r="1276" spans="1:10" ht="12.75" customHeight="1" x14ac:dyDescent="0.3">
      <c r="A1276" s="56" t="s">
        <v>206</v>
      </c>
      <c r="B1276" s="56">
        <v>29</v>
      </c>
      <c r="C1276" s="56" t="s">
        <v>14</v>
      </c>
      <c r="D1276" s="56" t="s">
        <v>4914</v>
      </c>
      <c r="E1276" s="56" t="s">
        <v>1522</v>
      </c>
      <c r="F1276" s="56" t="s">
        <v>907</v>
      </c>
      <c r="G1276" s="56">
        <v>22.7</v>
      </c>
      <c r="H1276" s="56">
        <v>0</v>
      </c>
      <c r="I1276" s="56" t="s">
        <v>811</v>
      </c>
      <c r="J1276" s="56" t="s">
        <v>39</v>
      </c>
    </row>
    <row r="1277" spans="1:10" ht="12.75" customHeight="1" x14ac:dyDescent="0.3">
      <c r="A1277" s="56" t="s">
        <v>206</v>
      </c>
      <c r="B1277" s="56">
        <v>30</v>
      </c>
      <c r="C1277" s="56" t="s">
        <v>14</v>
      </c>
      <c r="D1277" s="56" t="s">
        <v>4915</v>
      </c>
      <c r="E1277" s="56" t="s">
        <v>1523</v>
      </c>
      <c r="F1277" s="56" t="s">
        <v>907</v>
      </c>
      <c r="G1277" s="56">
        <v>56</v>
      </c>
      <c r="H1277" s="56">
        <v>0</v>
      </c>
      <c r="I1277" s="56" t="s">
        <v>811</v>
      </c>
      <c r="J1277" s="56" t="s">
        <v>39</v>
      </c>
    </row>
    <row r="1278" spans="1:10" ht="12.75" customHeight="1" x14ac:dyDescent="0.3">
      <c r="A1278" s="56" t="s">
        <v>206</v>
      </c>
      <c r="B1278" s="56">
        <v>31</v>
      </c>
      <c r="C1278" s="56" t="s">
        <v>14</v>
      </c>
      <c r="D1278" s="56" t="s">
        <v>4916</v>
      </c>
      <c r="E1278" s="56" t="s">
        <v>1524</v>
      </c>
      <c r="F1278" s="56" t="s">
        <v>907</v>
      </c>
      <c r="G1278" s="56">
        <v>42</v>
      </c>
      <c r="H1278" s="56">
        <v>0</v>
      </c>
      <c r="I1278" s="56" t="s">
        <v>811</v>
      </c>
      <c r="J1278" s="56" t="s">
        <v>39</v>
      </c>
    </row>
    <row r="1279" spans="1:10" ht="12.75" customHeight="1" x14ac:dyDescent="0.3">
      <c r="A1279" s="56" t="s">
        <v>206</v>
      </c>
      <c r="B1279" s="56">
        <v>32</v>
      </c>
      <c r="C1279" s="56" t="s">
        <v>14</v>
      </c>
      <c r="D1279" s="56" t="s">
        <v>4917</v>
      </c>
      <c r="E1279" s="56" t="s">
        <v>1525</v>
      </c>
      <c r="F1279" s="56" t="s">
        <v>907</v>
      </c>
      <c r="G1279" s="56">
        <v>41</v>
      </c>
      <c r="H1279" s="56">
        <v>0</v>
      </c>
      <c r="I1279" s="56" t="s">
        <v>811</v>
      </c>
      <c r="J1279" s="56" t="s">
        <v>39</v>
      </c>
    </row>
    <row r="1280" spans="1:10" ht="12.75" customHeight="1" x14ac:dyDescent="0.3">
      <c r="A1280" s="56" t="s">
        <v>206</v>
      </c>
      <c r="B1280" s="56">
        <v>33</v>
      </c>
      <c r="C1280" s="56" t="s">
        <v>14</v>
      </c>
      <c r="D1280" s="56" t="s">
        <v>4918</v>
      </c>
      <c r="E1280" s="56" t="s">
        <v>1526</v>
      </c>
      <c r="F1280" s="56" t="s">
        <v>907</v>
      </c>
      <c r="G1280" s="56">
        <v>83</v>
      </c>
      <c r="H1280" s="56">
        <v>0</v>
      </c>
      <c r="I1280" s="56" t="s">
        <v>811</v>
      </c>
      <c r="J1280" s="56" t="s">
        <v>39</v>
      </c>
    </row>
    <row r="1281" spans="1:10" ht="12.75" customHeight="1" x14ac:dyDescent="0.3">
      <c r="A1281" s="56" t="s">
        <v>206</v>
      </c>
      <c r="B1281" s="56">
        <v>34</v>
      </c>
      <c r="C1281" s="56" t="s">
        <v>14</v>
      </c>
      <c r="D1281" s="56" t="s">
        <v>4919</v>
      </c>
      <c r="E1281" s="56" t="s">
        <v>1527</v>
      </c>
      <c r="F1281" s="56" t="s">
        <v>907</v>
      </c>
      <c r="G1281" s="56">
        <v>27</v>
      </c>
      <c r="H1281" s="56">
        <v>0</v>
      </c>
      <c r="I1281" s="56" t="s">
        <v>811</v>
      </c>
      <c r="J1281" s="56" t="s">
        <v>39</v>
      </c>
    </row>
    <row r="1282" spans="1:10" ht="12.75" customHeight="1" x14ac:dyDescent="0.3">
      <c r="A1282" s="56" t="s">
        <v>206</v>
      </c>
      <c r="B1282" s="56">
        <v>35</v>
      </c>
      <c r="C1282" s="56" t="s">
        <v>14</v>
      </c>
      <c r="D1282" s="56" t="s">
        <v>4920</v>
      </c>
      <c r="E1282" s="56" t="s">
        <v>1528</v>
      </c>
      <c r="F1282" s="56" t="s">
        <v>907</v>
      </c>
      <c r="G1282" s="56">
        <v>18</v>
      </c>
      <c r="H1282" s="56">
        <v>0</v>
      </c>
      <c r="I1282" s="56" t="s">
        <v>811</v>
      </c>
      <c r="J1282" s="56" t="s">
        <v>39</v>
      </c>
    </row>
    <row r="1283" spans="1:10" ht="12.75" customHeight="1" x14ac:dyDescent="0.3">
      <c r="A1283" s="56" t="s">
        <v>206</v>
      </c>
      <c r="B1283" s="56">
        <v>36</v>
      </c>
      <c r="C1283" s="56" t="s">
        <v>14</v>
      </c>
      <c r="D1283" s="56" t="s">
        <v>4921</v>
      </c>
      <c r="E1283" s="56" t="s">
        <v>1529</v>
      </c>
      <c r="F1283" s="56" t="s">
        <v>907</v>
      </c>
      <c r="G1283" s="56">
        <v>42</v>
      </c>
      <c r="H1283" s="56">
        <v>0</v>
      </c>
      <c r="I1283" s="56" t="s">
        <v>811</v>
      </c>
      <c r="J1283" s="56" t="s">
        <v>39</v>
      </c>
    </row>
    <row r="1284" spans="1:10" ht="12.75" customHeight="1" x14ac:dyDescent="0.3">
      <c r="A1284" s="56" t="s">
        <v>206</v>
      </c>
      <c r="B1284" s="56">
        <v>37</v>
      </c>
      <c r="C1284" s="56" t="s">
        <v>14</v>
      </c>
      <c r="D1284" s="56" t="s">
        <v>4922</v>
      </c>
      <c r="E1284" s="56" t="s">
        <v>1530</v>
      </c>
      <c r="F1284" s="56" t="s">
        <v>907</v>
      </c>
      <c r="G1284" s="56">
        <v>27</v>
      </c>
      <c r="H1284" s="56">
        <v>0</v>
      </c>
      <c r="I1284" s="56" t="s">
        <v>811</v>
      </c>
      <c r="J1284" s="56" t="s">
        <v>39</v>
      </c>
    </row>
    <row r="1285" spans="1:10" ht="12.75" customHeight="1" x14ac:dyDescent="0.3">
      <c r="A1285" s="56" t="s">
        <v>206</v>
      </c>
      <c r="B1285" s="56">
        <v>38</v>
      </c>
      <c r="C1285" s="56" t="s">
        <v>14</v>
      </c>
      <c r="D1285" s="56" t="s">
        <v>4923</v>
      </c>
      <c r="E1285" s="56" t="s">
        <v>1531</v>
      </c>
      <c r="F1285" s="56" t="s">
        <v>907</v>
      </c>
      <c r="G1285" s="56">
        <v>46</v>
      </c>
      <c r="H1285" s="56">
        <v>0</v>
      </c>
      <c r="I1285" s="56" t="s">
        <v>811</v>
      </c>
      <c r="J1285" s="56" t="s">
        <v>39</v>
      </c>
    </row>
    <row r="1286" spans="1:10" ht="12.75" customHeight="1" x14ac:dyDescent="0.3">
      <c r="A1286" s="56" t="s">
        <v>206</v>
      </c>
      <c r="B1286" s="56">
        <v>39</v>
      </c>
      <c r="C1286" s="56" t="s">
        <v>14</v>
      </c>
      <c r="D1286" s="56" t="s">
        <v>4924</v>
      </c>
      <c r="E1286" s="56" t="s">
        <v>1532</v>
      </c>
      <c r="F1286" s="56" t="s">
        <v>907</v>
      </c>
      <c r="G1286" s="56">
        <v>2</v>
      </c>
      <c r="H1286" s="56">
        <v>0</v>
      </c>
      <c r="I1286" s="56" t="s">
        <v>811</v>
      </c>
      <c r="J1286" s="56" t="s">
        <v>39</v>
      </c>
    </row>
    <row r="1287" spans="1:10" ht="12.75" customHeight="1" x14ac:dyDescent="0.3">
      <c r="A1287" s="56" t="s">
        <v>206</v>
      </c>
      <c r="B1287" s="56">
        <v>40</v>
      </c>
      <c r="C1287" s="56" t="s">
        <v>14</v>
      </c>
      <c r="D1287" s="56" t="s">
        <v>4925</v>
      </c>
      <c r="E1287" s="56" t="s">
        <v>1533</v>
      </c>
      <c r="F1287" s="56" t="s">
        <v>907</v>
      </c>
      <c r="G1287" s="56">
        <v>16.5</v>
      </c>
      <c r="H1287" s="56">
        <v>0</v>
      </c>
      <c r="I1287" s="56" t="s">
        <v>811</v>
      </c>
      <c r="J1287" s="56" t="s">
        <v>39</v>
      </c>
    </row>
    <row r="1288" spans="1:10" ht="12.75" customHeight="1" x14ac:dyDescent="0.3">
      <c r="A1288" s="56" t="s">
        <v>206</v>
      </c>
      <c r="B1288" s="56">
        <v>41</v>
      </c>
      <c r="C1288" s="56" t="s">
        <v>14</v>
      </c>
      <c r="D1288" s="56" t="s">
        <v>4926</v>
      </c>
      <c r="E1288" s="56" t="s">
        <v>1541</v>
      </c>
      <c r="F1288" s="56" t="s">
        <v>908</v>
      </c>
      <c r="G1288" s="56">
        <v>15</v>
      </c>
      <c r="H1288" s="56">
        <v>0</v>
      </c>
      <c r="I1288" s="56" t="s">
        <v>811</v>
      </c>
      <c r="J1288" s="56" t="s">
        <v>39</v>
      </c>
    </row>
    <row r="1289" spans="1:10" ht="12.75" customHeight="1" x14ac:dyDescent="0.3">
      <c r="A1289" s="56" t="s">
        <v>206</v>
      </c>
      <c r="B1289" s="56">
        <v>42</v>
      </c>
      <c r="C1289" s="56" t="s">
        <v>14</v>
      </c>
      <c r="D1289" s="56" t="s">
        <v>4927</v>
      </c>
      <c r="E1289" s="56" t="s">
        <v>1544</v>
      </c>
      <c r="F1289" s="56" t="s">
        <v>908</v>
      </c>
      <c r="G1289" s="56">
        <v>18.600000000000001</v>
      </c>
      <c r="H1289" s="56">
        <v>0</v>
      </c>
      <c r="I1289" s="56" t="s">
        <v>811</v>
      </c>
      <c r="J1289" s="56" t="s">
        <v>39</v>
      </c>
    </row>
    <row r="1290" spans="1:10" ht="12.75" customHeight="1" x14ac:dyDescent="0.3">
      <c r="A1290" s="56" t="s">
        <v>206</v>
      </c>
      <c r="B1290" s="56">
        <v>43</v>
      </c>
      <c r="C1290" s="56" t="s">
        <v>14</v>
      </c>
      <c r="D1290" s="56" t="s">
        <v>4928</v>
      </c>
      <c r="E1290" s="56" t="s">
        <v>1542</v>
      </c>
      <c r="F1290" s="56" t="s">
        <v>908</v>
      </c>
      <c r="G1290" s="56">
        <v>17</v>
      </c>
      <c r="H1290" s="56">
        <v>0</v>
      </c>
      <c r="I1290" s="56" t="s">
        <v>811</v>
      </c>
      <c r="J1290" s="56" t="s">
        <v>39</v>
      </c>
    </row>
    <row r="1291" spans="1:10" ht="12.75" customHeight="1" x14ac:dyDescent="0.3">
      <c r="A1291" s="56" t="s">
        <v>206</v>
      </c>
      <c r="B1291" s="56">
        <v>44</v>
      </c>
      <c r="C1291" s="56" t="s">
        <v>14</v>
      </c>
      <c r="D1291" s="56" t="s">
        <v>4929</v>
      </c>
      <c r="E1291" s="56" t="s">
        <v>1543</v>
      </c>
      <c r="F1291" s="56" t="s">
        <v>908</v>
      </c>
      <c r="G1291" s="56">
        <v>21</v>
      </c>
      <c r="H1291" s="56">
        <v>0</v>
      </c>
      <c r="I1291" s="56" t="s">
        <v>811</v>
      </c>
      <c r="J1291" s="56" t="s">
        <v>39</v>
      </c>
    </row>
    <row r="1292" spans="1:10" ht="12.75" customHeight="1" x14ac:dyDescent="0.3">
      <c r="A1292" s="56" t="s">
        <v>206</v>
      </c>
      <c r="B1292" s="56">
        <v>45</v>
      </c>
      <c r="C1292" s="56" t="s">
        <v>14</v>
      </c>
      <c r="D1292" s="56" t="s">
        <v>4930</v>
      </c>
      <c r="E1292" s="56" t="s">
        <v>1540</v>
      </c>
      <c r="F1292" s="56" t="s">
        <v>908</v>
      </c>
      <c r="G1292" s="56">
        <v>13.8</v>
      </c>
      <c r="H1292" s="56">
        <v>0</v>
      </c>
      <c r="I1292" s="56" t="s">
        <v>811</v>
      </c>
      <c r="J1292" s="56" t="s">
        <v>39</v>
      </c>
    </row>
    <row r="1293" spans="1:10" ht="12.75" customHeight="1" x14ac:dyDescent="0.3">
      <c r="A1293" s="56" t="s">
        <v>206</v>
      </c>
      <c r="B1293" s="56">
        <v>46</v>
      </c>
      <c r="C1293" s="56" t="s">
        <v>14</v>
      </c>
      <c r="D1293" s="56" t="s">
        <v>4931</v>
      </c>
      <c r="E1293" s="56" t="s">
        <v>1546</v>
      </c>
      <c r="F1293" s="56" t="s">
        <v>908</v>
      </c>
      <c r="G1293" s="56">
        <v>17.8</v>
      </c>
      <c r="H1293" s="56">
        <v>0</v>
      </c>
      <c r="I1293" s="56" t="s">
        <v>811</v>
      </c>
      <c r="J1293" s="56" t="s">
        <v>39</v>
      </c>
    </row>
    <row r="1294" spans="1:10" ht="12.75" customHeight="1" x14ac:dyDescent="0.3">
      <c r="A1294" s="56" t="s">
        <v>206</v>
      </c>
      <c r="B1294" s="56">
        <v>47</v>
      </c>
      <c r="C1294" s="56" t="s">
        <v>14</v>
      </c>
      <c r="D1294" s="56" t="s">
        <v>4932</v>
      </c>
      <c r="E1294" s="56" t="s">
        <v>2347</v>
      </c>
      <c r="F1294" s="56" t="s">
        <v>908</v>
      </c>
      <c r="G1294" s="56">
        <v>15</v>
      </c>
      <c r="H1294" s="56">
        <v>0</v>
      </c>
      <c r="I1294" s="56" t="s">
        <v>811</v>
      </c>
      <c r="J1294" s="56" t="s">
        <v>39</v>
      </c>
    </row>
    <row r="1295" spans="1:10" ht="12.75" customHeight="1" x14ac:dyDescent="0.3">
      <c r="A1295" s="56" t="s">
        <v>206</v>
      </c>
      <c r="B1295" s="56">
        <v>48</v>
      </c>
      <c r="C1295" s="56" t="s">
        <v>14</v>
      </c>
      <c r="D1295" s="56" t="s">
        <v>4933</v>
      </c>
      <c r="E1295" s="56" t="s">
        <v>1545</v>
      </c>
      <c r="F1295" s="56" t="s">
        <v>908</v>
      </c>
      <c r="G1295" s="56">
        <v>13.8</v>
      </c>
      <c r="H1295" s="56">
        <v>0</v>
      </c>
      <c r="I1295" s="56" t="s">
        <v>811</v>
      </c>
      <c r="J1295" s="56" t="s">
        <v>39</v>
      </c>
    </row>
    <row r="1296" spans="1:10" ht="12.75" customHeight="1" x14ac:dyDescent="0.3">
      <c r="A1296" s="56" t="s">
        <v>206</v>
      </c>
      <c r="B1296" s="56">
        <v>49</v>
      </c>
      <c r="C1296" s="56" t="s">
        <v>14</v>
      </c>
      <c r="D1296" s="56" t="s">
        <v>4934</v>
      </c>
      <c r="E1296" s="56" t="s">
        <v>1534</v>
      </c>
      <c r="F1296" s="56" t="s">
        <v>907</v>
      </c>
      <c r="G1296" s="56">
        <v>2</v>
      </c>
      <c r="H1296" s="56">
        <v>0</v>
      </c>
      <c r="I1296" s="56" t="s">
        <v>810</v>
      </c>
      <c r="J1296" s="56" t="s">
        <v>39</v>
      </c>
    </row>
    <row r="1297" spans="1:10" ht="12.75" customHeight="1" x14ac:dyDescent="0.3">
      <c r="A1297" s="56" t="s">
        <v>206</v>
      </c>
      <c r="B1297" s="56">
        <v>50</v>
      </c>
      <c r="C1297" s="56" t="s">
        <v>14</v>
      </c>
      <c r="D1297" s="56" t="s">
        <v>4935</v>
      </c>
      <c r="E1297" s="56" t="s">
        <v>1535</v>
      </c>
      <c r="F1297" s="56" t="s">
        <v>907</v>
      </c>
      <c r="G1297" s="56">
        <v>2</v>
      </c>
      <c r="H1297" s="56">
        <v>0</v>
      </c>
      <c r="I1297" s="56" t="s">
        <v>810</v>
      </c>
      <c r="J1297" s="56" t="s">
        <v>39</v>
      </c>
    </row>
    <row r="1298" spans="1:10" ht="12.75" customHeight="1" x14ac:dyDescent="0.3">
      <c r="A1298" s="56" t="s">
        <v>206</v>
      </c>
      <c r="B1298" s="56">
        <v>51</v>
      </c>
      <c r="C1298" s="56" t="s">
        <v>14</v>
      </c>
      <c r="D1298" s="56" t="s">
        <v>4936</v>
      </c>
      <c r="E1298" s="56" t="s">
        <v>1536</v>
      </c>
      <c r="F1298" s="56" t="s">
        <v>907</v>
      </c>
      <c r="G1298" s="56">
        <v>2</v>
      </c>
      <c r="H1298" s="56">
        <v>0</v>
      </c>
      <c r="I1298" s="56" t="s">
        <v>810</v>
      </c>
      <c r="J1298" s="56" t="s">
        <v>39</v>
      </c>
    </row>
    <row r="1299" spans="1:10" ht="12.75" customHeight="1" x14ac:dyDescent="0.3">
      <c r="A1299" s="56" t="s">
        <v>206</v>
      </c>
      <c r="B1299" s="56">
        <v>52</v>
      </c>
      <c r="C1299" s="56" t="s">
        <v>14</v>
      </c>
      <c r="D1299" s="56" t="s">
        <v>4937</v>
      </c>
      <c r="E1299" s="56" t="s">
        <v>1537</v>
      </c>
      <c r="F1299" s="56" t="s">
        <v>907</v>
      </c>
      <c r="G1299" s="56">
        <v>2</v>
      </c>
      <c r="H1299" s="56">
        <v>0</v>
      </c>
      <c r="I1299" s="56" t="s">
        <v>810</v>
      </c>
      <c r="J1299" s="56" t="s">
        <v>39</v>
      </c>
    </row>
    <row r="1300" spans="1:10" ht="12.75" customHeight="1" x14ac:dyDescent="0.3">
      <c r="A1300" s="56" t="s">
        <v>206</v>
      </c>
      <c r="B1300" s="56">
        <v>53</v>
      </c>
      <c r="C1300" s="56" t="s">
        <v>14</v>
      </c>
      <c r="D1300" s="56" t="s">
        <v>4938</v>
      </c>
      <c r="E1300" s="56" t="s">
        <v>1538</v>
      </c>
      <c r="F1300" s="56" t="s">
        <v>907</v>
      </c>
      <c r="G1300" s="56">
        <v>2</v>
      </c>
      <c r="H1300" s="56">
        <v>0</v>
      </c>
      <c r="I1300" s="56" t="s">
        <v>810</v>
      </c>
      <c r="J1300" s="56" t="s">
        <v>39</v>
      </c>
    </row>
    <row r="1301" spans="1:10" ht="12.75" customHeight="1" x14ac:dyDescent="0.3">
      <c r="A1301" s="56" t="s">
        <v>206</v>
      </c>
      <c r="B1301" s="56">
        <v>54</v>
      </c>
      <c r="C1301" s="56" t="s">
        <v>14</v>
      </c>
      <c r="D1301" s="56" t="s">
        <v>4939</v>
      </c>
      <c r="E1301" s="56" t="s">
        <v>1539</v>
      </c>
      <c r="F1301" s="56" t="s">
        <v>907</v>
      </c>
      <c r="G1301" s="56">
        <v>2</v>
      </c>
      <c r="H1301" s="56">
        <v>0</v>
      </c>
      <c r="I1301" s="56" t="s">
        <v>810</v>
      </c>
      <c r="J1301" s="56" t="s">
        <v>39</v>
      </c>
    </row>
    <row r="1302" spans="1:10" ht="12.75" customHeight="1" x14ac:dyDescent="0.3">
      <c r="A1302" s="56" t="s">
        <v>438</v>
      </c>
      <c r="B1302" s="56">
        <v>1</v>
      </c>
      <c r="C1302" s="56" t="s">
        <v>259</v>
      </c>
      <c r="D1302" s="56" t="s">
        <v>4940</v>
      </c>
      <c r="E1302" s="56" t="s">
        <v>1547</v>
      </c>
      <c r="F1302" s="56" t="s">
        <v>907</v>
      </c>
      <c r="G1302" s="56">
        <v>28</v>
      </c>
      <c r="H1302" s="56">
        <v>0</v>
      </c>
      <c r="I1302" s="56" t="s">
        <v>6841</v>
      </c>
      <c r="J1302" s="56" t="s">
        <v>39</v>
      </c>
    </row>
    <row r="1303" spans="1:10" ht="12.75" customHeight="1" x14ac:dyDescent="0.3">
      <c r="A1303" s="56" t="s">
        <v>438</v>
      </c>
      <c r="B1303" s="56">
        <v>2</v>
      </c>
      <c r="C1303" s="56" t="s">
        <v>259</v>
      </c>
      <c r="D1303" s="56" t="s">
        <v>4941</v>
      </c>
      <c r="E1303" s="56" t="s">
        <v>1548</v>
      </c>
      <c r="F1303" s="56" t="s">
        <v>907</v>
      </c>
      <c r="G1303" s="56">
        <v>34</v>
      </c>
      <c r="H1303" s="56">
        <v>0</v>
      </c>
      <c r="I1303" s="56" t="s">
        <v>6841</v>
      </c>
      <c r="J1303" s="56" t="s">
        <v>39</v>
      </c>
    </row>
    <row r="1304" spans="1:10" ht="12.75" customHeight="1" x14ac:dyDescent="0.3">
      <c r="A1304" s="56" t="s">
        <v>438</v>
      </c>
      <c r="B1304" s="56">
        <v>3</v>
      </c>
      <c r="C1304" s="56" t="s">
        <v>259</v>
      </c>
      <c r="D1304" s="56" t="s">
        <v>4942</v>
      </c>
      <c r="E1304" s="56" t="s">
        <v>1549</v>
      </c>
      <c r="F1304" s="56" t="s">
        <v>907</v>
      </c>
      <c r="G1304" s="56">
        <v>37</v>
      </c>
      <c r="H1304" s="56">
        <v>0</v>
      </c>
      <c r="I1304" s="56" t="s">
        <v>6841</v>
      </c>
      <c r="J1304" s="56" t="s">
        <v>39</v>
      </c>
    </row>
    <row r="1305" spans="1:10" ht="12.75" customHeight="1" x14ac:dyDescent="0.3">
      <c r="A1305" s="56" t="s">
        <v>438</v>
      </c>
      <c r="B1305" s="56">
        <v>4</v>
      </c>
      <c r="C1305" s="56" t="s">
        <v>259</v>
      </c>
      <c r="D1305" s="56" t="s">
        <v>4943</v>
      </c>
      <c r="E1305" s="56" t="s">
        <v>1550</v>
      </c>
      <c r="F1305" s="56" t="s">
        <v>907</v>
      </c>
      <c r="G1305" s="56">
        <v>53</v>
      </c>
      <c r="H1305" s="56">
        <v>0</v>
      </c>
      <c r="I1305" s="56" t="s">
        <v>6841</v>
      </c>
      <c r="J1305" s="56" t="s">
        <v>39</v>
      </c>
    </row>
    <row r="1306" spans="1:10" ht="12.75" customHeight="1" x14ac:dyDescent="0.3">
      <c r="A1306" s="56" t="s">
        <v>438</v>
      </c>
      <c r="B1306" s="56">
        <v>5</v>
      </c>
      <c r="C1306" s="56" t="s">
        <v>259</v>
      </c>
      <c r="D1306" s="56" t="s">
        <v>4944</v>
      </c>
      <c r="E1306" s="56" t="s">
        <v>1551</v>
      </c>
      <c r="F1306" s="56" t="s">
        <v>907</v>
      </c>
      <c r="G1306" s="56">
        <v>35</v>
      </c>
      <c r="H1306" s="56">
        <v>0</v>
      </c>
      <c r="I1306" s="56" t="s">
        <v>6841</v>
      </c>
      <c r="J1306" s="56" t="s">
        <v>39</v>
      </c>
    </row>
    <row r="1307" spans="1:10" ht="12.75" customHeight="1" x14ac:dyDescent="0.3">
      <c r="A1307" s="56" t="s">
        <v>438</v>
      </c>
      <c r="B1307" s="56">
        <v>6</v>
      </c>
      <c r="C1307" s="56" t="s">
        <v>259</v>
      </c>
      <c r="D1307" s="56" t="s">
        <v>4945</v>
      </c>
      <c r="E1307" s="56" t="s">
        <v>1552</v>
      </c>
      <c r="F1307" s="56" t="s">
        <v>907</v>
      </c>
      <c r="G1307" s="56">
        <v>56</v>
      </c>
      <c r="H1307" s="56">
        <v>0</v>
      </c>
      <c r="I1307" s="56" t="s">
        <v>6841</v>
      </c>
      <c r="J1307" s="56" t="s">
        <v>39</v>
      </c>
    </row>
    <row r="1308" spans="1:10" ht="12.75" customHeight="1" x14ac:dyDescent="0.3">
      <c r="A1308" s="56" t="s">
        <v>438</v>
      </c>
      <c r="B1308" s="56">
        <v>7</v>
      </c>
      <c r="C1308" s="56" t="s">
        <v>259</v>
      </c>
      <c r="D1308" s="56" t="s">
        <v>4946</v>
      </c>
      <c r="E1308" s="56" t="s">
        <v>1553</v>
      </c>
      <c r="F1308" s="56" t="s">
        <v>907</v>
      </c>
      <c r="G1308" s="56">
        <v>37</v>
      </c>
      <c r="H1308" s="56">
        <v>0</v>
      </c>
      <c r="I1308" s="56" t="s">
        <v>6841</v>
      </c>
      <c r="J1308" s="56" t="s">
        <v>39</v>
      </c>
    </row>
    <row r="1309" spans="1:10" ht="12.75" customHeight="1" x14ac:dyDescent="0.3">
      <c r="A1309" s="56" t="s">
        <v>438</v>
      </c>
      <c r="B1309" s="56">
        <v>8</v>
      </c>
      <c r="C1309" s="56" t="s">
        <v>259</v>
      </c>
      <c r="D1309" s="56" t="s">
        <v>4947</v>
      </c>
      <c r="E1309" s="56" t="s">
        <v>1554</v>
      </c>
      <c r="F1309" s="56" t="s">
        <v>907</v>
      </c>
      <c r="G1309" s="56">
        <v>53</v>
      </c>
      <c r="H1309" s="56">
        <v>0</v>
      </c>
      <c r="I1309" s="56" t="s">
        <v>6841</v>
      </c>
      <c r="J1309" s="56" t="s">
        <v>39</v>
      </c>
    </row>
    <row r="1310" spans="1:10" ht="12.75" customHeight="1" x14ac:dyDescent="0.3">
      <c r="A1310" s="56" t="s">
        <v>438</v>
      </c>
      <c r="B1310" s="56">
        <v>9</v>
      </c>
      <c r="C1310" s="56" t="s">
        <v>259</v>
      </c>
      <c r="D1310" s="56" t="s">
        <v>4948</v>
      </c>
      <c r="E1310" s="56" t="s">
        <v>1555</v>
      </c>
      <c r="F1310" s="56" t="s">
        <v>907</v>
      </c>
      <c r="G1310" s="56">
        <v>57.5</v>
      </c>
      <c r="H1310" s="56">
        <v>0</v>
      </c>
      <c r="I1310" s="56" t="s">
        <v>6841</v>
      </c>
      <c r="J1310" s="56" t="s">
        <v>39</v>
      </c>
    </row>
    <row r="1311" spans="1:10" ht="12.75" customHeight="1" x14ac:dyDescent="0.3">
      <c r="A1311" s="56" t="s">
        <v>438</v>
      </c>
      <c r="B1311" s="56">
        <v>10</v>
      </c>
      <c r="C1311" s="56" t="s">
        <v>259</v>
      </c>
      <c r="D1311" s="56" t="s">
        <v>4949</v>
      </c>
      <c r="E1311" s="56" t="s">
        <v>1556</v>
      </c>
      <c r="F1311" s="56" t="s">
        <v>907</v>
      </c>
      <c r="G1311" s="56">
        <v>37</v>
      </c>
      <c r="H1311" s="56">
        <v>0</v>
      </c>
      <c r="I1311" s="56" t="s">
        <v>6841</v>
      </c>
      <c r="J1311" s="56" t="s">
        <v>39</v>
      </c>
    </row>
    <row r="1312" spans="1:10" ht="12.75" customHeight="1" x14ac:dyDescent="0.3">
      <c r="A1312" s="56" t="s">
        <v>438</v>
      </c>
      <c r="B1312" s="56">
        <v>11</v>
      </c>
      <c r="C1312" s="56" t="s">
        <v>259</v>
      </c>
      <c r="D1312" s="56" t="s">
        <v>4950</v>
      </c>
      <c r="E1312" s="56" t="s">
        <v>1557</v>
      </c>
      <c r="F1312" s="56" t="s">
        <v>907</v>
      </c>
      <c r="G1312" s="56">
        <v>37</v>
      </c>
      <c r="H1312" s="56">
        <v>0</v>
      </c>
      <c r="I1312" s="56" t="s">
        <v>6841</v>
      </c>
      <c r="J1312" s="56" t="s">
        <v>39</v>
      </c>
    </row>
    <row r="1313" spans="1:10" ht="12.75" customHeight="1" x14ac:dyDescent="0.3">
      <c r="A1313" s="56" t="s">
        <v>207</v>
      </c>
      <c r="B1313" s="56">
        <v>1</v>
      </c>
      <c r="C1313" s="56" t="s">
        <v>15</v>
      </c>
      <c r="D1313" s="56" t="s">
        <v>4951</v>
      </c>
      <c r="E1313" s="56" t="s">
        <v>1562</v>
      </c>
      <c r="F1313" s="56" t="s">
        <v>907</v>
      </c>
      <c r="G1313" s="56">
        <v>34</v>
      </c>
      <c r="H1313" s="56">
        <v>0</v>
      </c>
      <c r="I1313" s="56" t="s">
        <v>6841</v>
      </c>
      <c r="J1313" s="56" t="s">
        <v>39</v>
      </c>
    </row>
    <row r="1314" spans="1:10" ht="12.75" customHeight="1" x14ac:dyDescent="0.3">
      <c r="A1314" s="56" t="s">
        <v>207</v>
      </c>
      <c r="B1314" s="56">
        <v>2</v>
      </c>
      <c r="C1314" s="56" t="s">
        <v>15</v>
      </c>
      <c r="D1314" s="56" t="s">
        <v>4952</v>
      </c>
      <c r="E1314" s="56" t="s">
        <v>1559</v>
      </c>
      <c r="F1314" s="56" t="s">
        <v>907</v>
      </c>
      <c r="G1314" s="56">
        <v>42.5</v>
      </c>
      <c r="H1314" s="56">
        <v>0</v>
      </c>
      <c r="I1314" s="56" t="s">
        <v>6841</v>
      </c>
      <c r="J1314" s="56" t="s">
        <v>39</v>
      </c>
    </row>
    <row r="1315" spans="1:10" ht="12.75" customHeight="1" x14ac:dyDescent="0.3">
      <c r="A1315" s="56" t="s">
        <v>207</v>
      </c>
      <c r="B1315" s="56">
        <v>3</v>
      </c>
      <c r="C1315" s="56" t="s">
        <v>15</v>
      </c>
      <c r="D1315" s="56" t="s">
        <v>4953</v>
      </c>
      <c r="E1315" s="56" t="s">
        <v>1560</v>
      </c>
      <c r="F1315" s="56" t="s">
        <v>907</v>
      </c>
      <c r="G1315" s="56">
        <v>16</v>
      </c>
      <c r="H1315" s="56">
        <v>0</v>
      </c>
      <c r="I1315" s="56" t="s">
        <v>6841</v>
      </c>
      <c r="J1315" s="56" t="s">
        <v>39</v>
      </c>
    </row>
    <row r="1316" spans="1:10" ht="12.75" customHeight="1" x14ac:dyDescent="0.3">
      <c r="A1316" s="56" t="s">
        <v>207</v>
      </c>
      <c r="B1316" s="56">
        <v>4</v>
      </c>
      <c r="C1316" s="56" t="s">
        <v>15</v>
      </c>
      <c r="D1316" s="56" t="s">
        <v>4954</v>
      </c>
      <c r="E1316" s="56" t="s">
        <v>1563</v>
      </c>
      <c r="F1316" s="56" t="s">
        <v>907</v>
      </c>
      <c r="G1316" s="56">
        <v>34</v>
      </c>
      <c r="H1316" s="56">
        <v>0</v>
      </c>
      <c r="I1316" s="56" t="s">
        <v>6841</v>
      </c>
      <c r="J1316" s="56" t="s">
        <v>39</v>
      </c>
    </row>
    <row r="1317" spans="1:10" ht="12.75" customHeight="1" x14ac:dyDescent="0.3">
      <c r="A1317" s="56" t="s">
        <v>207</v>
      </c>
      <c r="B1317" s="56">
        <v>5</v>
      </c>
      <c r="C1317" s="56" t="s">
        <v>15</v>
      </c>
      <c r="D1317" s="56" t="s">
        <v>4955</v>
      </c>
      <c r="E1317" s="56" t="s">
        <v>1558</v>
      </c>
      <c r="F1317" s="56" t="s">
        <v>907</v>
      </c>
      <c r="G1317" s="56">
        <v>34</v>
      </c>
      <c r="H1317" s="56">
        <v>0</v>
      </c>
      <c r="I1317" s="56" t="s">
        <v>6841</v>
      </c>
      <c r="J1317" s="56" t="s">
        <v>39</v>
      </c>
    </row>
    <row r="1318" spans="1:10" ht="12.75" customHeight="1" x14ac:dyDescent="0.3">
      <c r="A1318" s="56" t="s">
        <v>207</v>
      </c>
      <c r="B1318" s="56">
        <v>6</v>
      </c>
      <c r="C1318" s="56" t="s">
        <v>15</v>
      </c>
      <c r="D1318" s="56" t="s">
        <v>4956</v>
      </c>
      <c r="E1318" s="56" t="s">
        <v>1561</v>
      </c>
      <c r="F1318" s="56" t="s">
        <v>907</v>
      </c>
      <c r="G1318" s="56">
        <v>31</v>
      </c>
      <c r="H1318" s="56">
        <v>0</v>
      </c>
      <c r="I1318" s="56" t="s">
        <v>6841</v>
      </c>
      <c r="J1318" s="56" t="s">
        <v>39</v>
      </c>
    </row>
    <row r="1319" spans="1:10" ht="12.75" customHeight="1" x14ac:dyDescent="0.3">
      <c r="A1319" s="56" t="s">
        <v>207</v>
      </c>
      <c r="B1319" s="56">
        <v>7</v>
      </c>
      <c r="C1319" s="56" t="s">
        <v>15</v>
      </c>
      <c r="D1319" s="56" t="s">
        <v>4957</v>
      </c>
      <c r="E1319" s="56" t="s">
        <v>6973</v>
      </c>
      <c r="F1319" s="56" t="s">
        <v>907</v>
      </c>
      <c r="G1319" s="56">
        <v>42</v>
      </c>
      <c r="H1319" s="56">
        <v>0</v>
      </c>
      <c r="I1319" s="56" t="s">
        <v>6841</v>
      </c>
      <c r="J1319" s="56" t="s">
        <v>39</v>
      </c>
    </row>
    <row r="1320" spans="1:10" ht="12.75" customHeight="1" x14ac:dyDescent="0.3">
      <c r="A1320" s="56" t="s">
        <v>454</v>
      </c>
      <c r="B1320" s="56">
        <v>1</v>
      </c>
      <c r="C1320" s="56" t="s">
        <v>455</v>
      </c>
      <c r="D1320" s="56" t="s">
        <v>4958</v>
      </c>
      <c r="E1320" s="56" t="s">
        <v>2149</v>
      </c>
      <c r="F1320" s="56" t="s">
        <v>907</v>
      </c>
      <c r="G1320" s="56">
        <v>18</v>
      </c>
      <c r="H1320" s="56">
        <v>0</v>
      </c>
      <c r="I1320" s="56" t="s">
        <v>810</v>
      </c>
      <c r="J1320" s="56" t="s">
        <v>40</v>
      </c>
    </row>
    <row r="1321" spans="1:10" ht="12.75" customHeight="1" x14ac:dyDescent="0.3">
      <c r="A1321" s="56" t="s">
        <v>454</v>
      </c>
      <c r="B1321" s="56">
        <v>2</v>
      </c>
      <c r="C1321" s="56" t="s">
        <v>455</v>
      </c>
      <c r="D1321" s="56" t="s">
        <v>4959</v>
      </c>
      <c r="E1321" s="56" t="s">
        <v>2150</v>
      </c>
      <c r="F1321" s="56" t="s">
        <v>907</v>
      </c>
      <c r="G1321" s="56">
        <v>13</v>
      </c>
      <c r="H1321" s="56">
        <v>0</v>
      </c>
      <c r="I1321" s="56" t="s">
        <v>810</v>
      </c>
      <c r="J1321" s="56" t="s">
        <v>40</v>
      </c>
    </row>
    <row r="1322" spans="1:10" ht="12.75" customHeight="1" x14ac:dyDescent="0.3">
      <c r="A1322" s="56" t="s">
        <v>454</v>
      </c>
      <c r="B1322" s="56">
        <v>3</v>
      </c>
      <c r="C1322" s="56" t="s">
        <v>455</v>
      </c>
      <c r="D1322" s="56" t="s">
        <v>4960</v>
      </c>
      <c r="E1322" s="56" t="s">
        <v>2039</v>
      </c>
      <c r="F1322" s="56" t="s">
        <v>907</v>
      </c>
      <c r="G1322" s="56">
        <v>24.5</v>
      </c>
      <c r="H1322" s="56">
        <v>0</v>
      </c>
      <c r="I1322" s="56" t="s">
        <v>6841</v>
      </c>
      <c r="J1322" s="56" t="s">
        <v>39</v>
      </c>
    </row>
    <row r="1323" spans="1:10" ht="12.75" customHeight="1" x14ac:dyDescent="0.3">
      <c r="A1323" s="56" t="s">
        <v>454</v>
      </c>
      <c r="B1323" s="56">
        <v>4</v>
      </c>
      <c r="C1323" s="56" t="s">
        <v>455</v>
      </c>
      <c r="D1323" s="56" t="s">
        <v>4961</v>
      </c>
      <c r="E1323" s="56" t="s">
        <v>2151</v>
      </c>
      <c r="F1323" s="56" t="s">
        <v>907</v>
      </c>
      <c r="G1323" s="56">
        <v>15</v>
      </c>
      <c r="H1323" s="56">
        <v>0</v>
      </c>
      <c r="I1323" s="56" t="s">
        <v>810</v>
      </c>
      <c r="J1323" s="56" t="s">
        <v>40</v>
      </c>
    </row>
    <row r="1324" spans="1:10" ht="12.75" customHeight="1" x14ac:dyDescent="0.3">
      <c r="A1324" s="56" t="s">
        <v>454</v>
      </c>
      <c r="B1324" s="56">
        <v>5</v>
      </c>
      <c r="C1324" s="56" t="s">
        <v>455</v>
      </c>
      <c r="D1324" s="56" t="s">
        <v>4962</v>
      </c>
      <c r="E1324" s="56" t="s">
        <v>2152</v>
      </c>
      <c r="F1324" s="56" t="s">
        <v>907</v>
      </c>
      <c r="G1324" s="56">
        <v>10</v>
      </c>
      <c r="H1324" s="56">
        <v>0</v>
      </c>
      <c r="I1324" s="56" t="s">
        <v>810</v>
      </c>
      <c r="J1324" s="56" t="s">
        <v>40</v>
      </c>
    </row>
    <row r="1325" spans="1:10" ht="12.75" customHeight="1" x14ac:dyDescent="0.3">
      <c r="A1325" s="56" t="s">
        <v>454</v>
      </c>
      <c r="B1325" s="56">
        <v>6</v>
      </c>
      <c r="C1325" s="56" t="s">
        <v>455</v>
      </c>
      <c r="D1325" s="56" t="s">
        <v>4963</v>
      </c>
      <c r="E1325" s="56" t="s">
        <v>2040</v>
      </c>
      <c r="F1325" s="56" t="s">
        <v>907</v>
      </c>
      <c r="G1325" s="56">
        <v>24.5</v>
      </c>
      <c r="H1325" s="56">
        <v>0</v>
      </c>
      <c r="I1325" s="56" t="s">
        <v>6841</v>
      </c>
      <c r="J1325" s="56" t="s">
        <v>39</v>
      </c>
    </row>
    <row r="1326" spans="1:10" ht="12.75" customHeight="1" x14ac:dyDescent="0.3">
      <c r="A1326" s="56" t="s">
        <v>454</v>
      </c>
      <c r="B1326" s="56">
        <v>7</v>
      </c>
      <c r="C1326" s="56" t="s">
        <v>455</v>
      </c>
      <c r="D1326" s="56" t="s">
        <v>4964</v>
      </c>
      <c r="E1326" s="56" t="s">
        <v>2041</v>
      </c>
      <c r="F1326" s="56" t="s">
        <v>907</v>
      </c>
      <c r="G1326" s="56">
        <v>50</v>
      </c>
      <c r="H1326" s="56">
        <v>0</v>
      </c>
      <c r="I1326" s="56" t="s">
        <v>6841</v>
      </c>
      <c r="J1326" s="56" t="s">
        <v>39</v>
      </c>
    </row>
    <row r="1327" spans="1:10" ht="12.75" customHeight="1" x14ac:dyDescent="0.3">
      <c r="A1327" s="56" t="s">
        <v>454</v>
      </c>
      <c r="B1327" s="56">
        <v>8</v>
      </c>
      <c r="C1327" s="56" t="s">
        <v>455</v>
      </c>
      <c r="D1327" s="56" t="s">
        <v>4965</v>
      </c>
      <c r="E1327" s="56" t="s">
        <v>2042</v>
      </c>
      <c r="F1327" s="56" t="s">
        <v>907</v>
      </c>
      <c r="G1327" s="56">
        <v>42</v>
      </c>
      <c r="H1327" s="56">
        <v>0</v>
      </c>
      <c r="I1327" s="56" t="s">
        <v>6841</v>
      </c>
      <c r="J1327" s="56" t="s">
        <v>39</v>
      </c>
    </row>
    <row r="1328" spans="1:10" ht="12.75" customHeight="1" x14ac:dyDescent="0.3">
      <c r="A1328" s="56" t="s">
        <v>454</v>
      </c>
      <c r="B1328" s="56">
        <v>9</v>
      </c>
      <c r="C1328" s="56" t="s">
        <v>455</v>
      </c>
      <c r="D1328" s="56" t="s">
        <v>4966</v>
      </c>
      <c r="E1328" s="56" t="s">
        <v>2043</v>
      </c>
      <c r="F1328" s="56" t="s">
        <v>907</v>
      </c>
      <c r="G1328" s="56">
        <v>27.5</v>
      </c>
      <c r="H1328" s="56">
        <v>0</v>
      </c>
      <c r="I1328" s="56" t="s">
        <v>6841</v>
      </c>
      <c r="J1328" s="56" t="s">
        <v>39</v>
      </c>
    </row>
    <row r="1329" spans="1:10" ht="12.75" customHeight="1" x14ac:dyDescent="0.3">
      <c r="A1329" s="56" t="s">
        <v>454</v>
      </c>
      <c r="B1329" s="56">
        <v>10</v>
      </c>
      <c r="C1329" s="56" t="s">
        <v>455</v>
      </c>
      <c r="D1329" s="56" t="s">
        <v>4967</v>
      </c>
      <c r="E1329" s="56" t="s">
        <v>2153</v>
      </c>
      <c r="F1329" s="56" t="s">
        <v>907</v>
      </c>
      <c r="G1329" s="56">
        <v>22.5</v>
      </c>
      <c r="H1329" s="56">
        <v>0</v>
      </c>
      <c r="I1329" s="56" t="s">
        <v>810</v>
      </c>
      <c r="J1329" s="56" t="s">
        <v>40</v>
      </c>
    </row>
    <row r="1330" spans="1:10" ht="12.75" customHeight="1" x14ac:dyDescent="0.3">
      <c r="A1330" s="56" t="s">
        <v>454</v>
      </c>
      <c r="B1330" s="56">
        <v>11</v>
      </c>
      <c r="C1330" s="56" t="s">
        <v>455</v>
      </c>
      <c r="D1330" s="56" t="s">
        <v>4968</v>
      </c>
      <c r="E1330" s="56" t="s">
        <v>2044</v>
      </c>
      <c r="F1330" s="56" t="s">
        <v>907</v>
      </c>
      <c r="G1330" s="56">
        <v>24</v>
      </c>
      <c r="H1330" s="56">
        <v>0</v>
      </c>
      <c r="I1330" s="56" t="s">
        <v>6841</v>
      </c>
      <c r="J1330" s="56" t="s">
        <v>39</v>
      </c>
    </row>
    <row r="1331" spans="1:10" ht="12.75" customHeight="1" x14ac:dyDescent="0.3">
      <c r="A1331" s="56" t="s">
        <v>454</v>
      </c>
      <c r="B1331" s="56">
        <v>12</v>
      </c>
      <c r="C1331" s="56" t="s">
        <v>455</v>
      </c>
      <c r="D1331" s="56" t="s">
        <v>4969</v>
      </c>
      <c r="E1331" s="56" t="s">
        <v>2037</v>
      </c>
      <c r="F1331" s="56" t="s">
        <v>908</v>
      </c>
      <c r="G1331" s="56">
        <v>9</v>
      </c>
      <c r="H1331" s="56">
        <v>0</v>
      </c>
      <c r="I1331" s="56" t="s">
        <v>6841</v>
      </c>
      <c r="J1331" s="56" t="s">
        <v>39</v>
      </c>
    </row>
    <row r="1332" spans="1:10" ht="12.75" customHeight="1" x14ac:dyDescent="0.3">
      <c r="A1332" s="56" t="s">
        <v>454</v>
      </c>
      <c r="B1332" s="56">
        <v>13</v>
      </c>
      <c r="C1332" s="56" t="s">
        <v>455</v>
      </c>
      <c r="D1332" s="56" t="s">
        <v>4970</v>
      </c>
      <c r="E1332" s="56" t="s">
        <v>2038</v>
      </c>
      <c r="F1332" s="56" t="s">
        <v>908</v>
      </c>
      <c r="G1332" s="56">
        <v>9</v>
      </c>
      <c r="H1332" s="56">
        <v>0</v>
      </c>
      <c r="I1332" s="56" t="s">
        <v>6841</v>
      </c>
      <c r="J1332" s="56" t="s">
        <v>39</v>
      </c>
    </row>
    <row r="1333" spans="1:10" ht="12.75" customHeight="1" x14ac:dyDescent="0.3">
      <c r="A1333" s="56" t="s">
        <v>694</v>
      </c>
      <c r="B1333" s="56">
        <v>1</v>
      </c>
      <c r="C1333" s="56" t="s">
        <v>260</v>
      </c>
      <c r="D1333" s="56" t="s">
        <v>4971</v>
      </c>
      <c r="E1333" s="56" t="s">
        <v>2348</v>
      </c>
      <c r="F1333" s="56" t="s">
        <v>907</v>
      </c>
      <c r="G1333" s="56">
        <v>58</v>
      </c>
      <c r="H1333" s="56">
        <v>0</v>
      </c>
      <c r="I1333" s="56" t="s">
        <v>6841</v>
      </c>
      <c r="J1333" s="56" t="s">
        <v>39</v>
      </c>
    </row>
    <row r="1334" spans="1:10" ht="12.75" customHeight="1" x14ac:dyDescent="0.3">
      <c r="A1334" s="56" t="s">
        <v>694</v>
      </c>
      <c r="B1334" s="56">
        <v>2</v>
      </c>
      <c r="C1334" s="56" t="s">
        <v>260</v>
      </c>
      <c r="D1334" s="56" t="s">
        <v>4972</v>
      </c>
      <c r="E1334" s="56" t="s">
        <v>2349</v>
      </c>
      <c r="F1334" s="56" t="s">
        <v>907</v>
      </c>
      <c r="G1334" s="56">
        <v>47</v>
      </c>
      <c r="H1334" s="56">
        <v>0</v>
      </c>
      <c r="I1334" s="56" t="s">
        <v>6841</v>
      </c>
      <c r="J1334" s="56" t="s">
        <v>39</v>
      </c>
    </row>
    <row r="1335" spans="1:10" ht="12.75" customHeight="1" x14ac:dyDescent="0.3">
      <c r="A1335" s="56" t="s">
        <v>694</v>
      </c>
      <c r="B1335" s="56">
        <v>3</v>
      </c>
      <c r="C1335" s="56" t="s">
        <v>260</v>
      </c>
      <c r="D1335" s="56" t="s">
        <v>4973</v>
      </c>
      <c r="E1335" s="56" t="s">
        <v>2350</v>
      </c>
      <c r="F1335" s="56" t="s">
        <v>907</v>
      </c>
      <c r="G1335" s="56">
        <v>54</v>
      </c>
      <c r="H1335" s="56">
        <v>0</v>
      </c>
      <c r="I1335" s="56" t="s">
        <v>6841</v>
      </c>
      <c r="J1335" s="56" t="s">
        <v>39</v>
      </c>
    </row>
    <row r="1336" spans="1:10" ht="12.75" customHeight="1" x14ac:dyDescent="0.3">
      <c r="A1336" s="56" t="s">
        <v>694</v>
      </c>
      <c r="B1336" s="56">
        <v>4</v>
      </c>
      <c r="C1336" s="56" t="s">
        <v>260</v>
      </c>
      <c r="D1336" s="56" t="s">
        <v>4974</v>
      </c>
      <c r="E1336" s="56" t="s">
        <v>2351</v>
      </c>
      <c r="F1336" s="56" t="s">
        <v>907</v>
      </c>
      <c r="G1336" s="56">
        <v>36</v>
      </c>
      <c r="H1336" s="56">
        <v>0</v>
      </c>
      <c r="I1336" s="56" t="s">
        <v>6841</v>
      </c>
      <c r="J1336" s="56" t="s">
        <v>39</v>
      </c>
    </row>
    <row r="1337" spans="1:10" ht="12.75" customHeight="1" x14ac:dyDescent="0.3">
      <c r="A1337" s="56" t="s">
        <v>694</v>
      </c>
      <c r="B1337" s="56">
        <v>5</v>
      </c>
      <c r="C1337" s="56" t="s">
        <v>260</v>
      </c>
      <c r="D1337" s="56" t="s">
        <v>4975</v>
      </c>
      <c r="E1337" s="56" t="s">
        <v>2352</v>
      </c>
      <c r="F1337" s="56" t="s">
        <v>907</v>
      </c>
      <c r="G1337" s="56">
        <v>36</v>
      </c>
      <c r="H1337" s="56">
        <v>0</v>
      </c>
      <c r="I1337" s="56" t="s">
        <v>6841</v>
      </c>
      <c r="J1337" s="56" t="s">
        <v>39</v>
      </c>
    </row>
    <row r="1338" spans="1:10" ht="12.75" customHeight="1" x14ac:dyDescent="0.3">
      <c r="A1338" s="56" t="s">
        <v>694</v>
      </c>
      <c r="B1338" s="56">
        <v>6</v>
      </c>
      <c r="C1338" s="56" t="s">
        <v>260</v>
      </c>
      <c r="D1338" s="56" t="s">
        <v>4976</v>
      </c>
      <c r="E1338" s="56" t="s">
        <v>2353</v>
      </c>
      <c r="F1338" s="56" t="s">
        <v>907</v>
      </c>
      <c r="G1338" s="56">
        <v>36</v>
      </c>
      <c r="H1338" s="56">
        <v>0</v>
      </c>
      <c r="I1338" s="56" t="s">
        <v>6841</v>
      </c>
      <c r="J1338" s="56" t="s">
        <v>39</v>
      </c>
    </row>
    <row r="1339" spans="1:10" ht="12.75" customHeight="1" x14ac:dyDescent="0.3">
      <c r="A1339" s="56" t="s">
        <v>694</v>
      </c>
      <c r="B1339" s="56">
        <v>7</v>
      </c>
      <c r="C1339" s="56" t="s">
        <v>260</v>
      </c>
      <c r="D1339" s="56" t="s">
        <v>4977</v>
      </c>
      <c r="E1339" s="56" t="s">
        <v>2354</v>
      </c>
      <c r="F1339" s="56" t="s">
        <v>907</v>
      </c>
      <c r="G1339" s="56">
        <v>30.5</v>
      </c>
      <c r="H1339" s="56">
        <v>0</v>
      </c>
      <c r="I1339" s="56" t="s">
        <v>6841</v>
      </c>
      <c r="J1339" s="56" t="s">
        <v>39</v>
      </c>
    </row>
    <row r="1340" spans="1:10" ht="12.75" customHeight="1" x14ac:dyDescent="0.3">
      <c r="A1340" s="56" t="s">
        <v>694</v>
      </c>
      <c r="B1340" s="56">
        <v>8</v>
      </c>
      <c r="C1340" s="56" t="s">
        <v>260</v>
      </c>
      <c r="D1340" s="56" t="s">
        <v>4978</v>
      </c>
      <c r="E1340" s="56" t="s">
        <v>2355</v>
      </c>
      <c r="F1340" s="56" t="s">
        <v>907</v>
      </c>
      <c r="G1340" s="56">
        <v>30.5</v>
      </c>
      <c r="H1340" s="56">
        <v>0</v>
      </c>
      <c r="I1340" s="56" t="s">
        <v>6841</v>
      </c>
      <c r="J1340" s="56" t="s">
        <v>39</v>
      </c>
    </row>
    <row r="1341" spans="1:10" ht="12.75" customHeight="1" x14ac:dyDescent="0.3">
      <c r="A1341" s="56" t="s">
        <v>694</v>
      </c>
      <c r="B1341" s="56">
        <v>9</v>
      </c>
      <c r="C1341" s="56" t="s">
        <v>260</v>
      </c>
      <c r="D1341" s="56" t="s">
        <v>4979</v>
      </c>
      <c r="E1341" s="56" t="s">
        <v>2356</v>
      </c>
      <c r="F1341" s="56" t="s">
        <v>907</v>
      </c>
      <c r="G1341" s="56">
        <v>26.5</v>
      </c>
      <c r="H1341" s="56">
        <v>0</v>
      </c>
      <c r="I1341" s="56" t="s">
        <v>6841</v>
      </c>
      <c r="J1341" s="56" t="s">
        <v>39</v>
      </c>
    </row>
    <row r="1342" spans="1:10" ht="12.75" customHeight="1" x14ac:dyDescent="0.3">
      <c r="A1342" s="56" t="s">
        <v>694</v>
      </c>
      <c r="B1342" s="56">
        <v>10</v>
      </c>
      <c r="C1342" s="56" t="s">
        <v>260</v>
      </c>
      <c r="D1342" s="56" t="s">
        <v>6974</v>
      </c>
      <c r="E1342" s="56" t="s">
        <v>6975</v>
      </c>
      <c r="F1342" s="56" t="s">
        <v>907</v>
      </c>
      <c r="G1342" s="56">
        <v>28.5</v>
      </c>
      <c r="H1342" s="56">
        <v>0</v>
      </c>
      <c r="I1342" s="56" t="s">
        <v>6841</v>
      </c>
      <c r="J1342" s="56" t="s">
        <v>39</v>
      </c>
    </row>
    <row r="1343" spans="1:10" ht="12.75" customHeight="1" x14ac:dyDescent="0.3">
      <c r="A1343" s="56" t="s">
        <v>695</v>
      </c>
      <c r="B1343" s="56">
        <v>1</v>
      </c>
      <c r="C1343" s="56" t="s">
        <v>696</v>
      </c>
      <c r="D1343" s="56" t="s">
        <v>4980</v>
      </c>
      <c r="E1343" s="56" t="s">
        <v>1565</v>
      </c>
      <c r="F1343" s="56" t="s">
        <v>907</v>
      </c>
      <c r="G1343" s="56">
        <v>54</v>
      </c>
      <c r="H1343" s="56">
        <v>0</v>
      </c>
      <c r="I1343" s="56" t="s">
        <v>6841</v>
      </c>
      <c r="J1343" s="56" t="s">
        <v>39</v>
      </c>
    </row>
    <row r="1344" spans="1:10" ht="12.75" customHeight="1" x14ac:dyDescent="0.3">
      <c r="A1344" s="56" t="s">
        <v>695</v>
      </c>
      <c r="B1344" s="56">
        <v>2</v>
      </c>
      <c r="C1344" s="56" t="s">
        <v>696</v>
      </c>
      <c r="D1344" s="56" t="s">
        <v>4981</v>
      </c>
      <c r="E1344" s="56" t="s">
        <v>1564</v>
      </c>
      <c r="F1344" s="56" t="s">
        <v>907</v>
      </c>
      <c r="G1344" s="56">
        <v>58</v>
      </c>
      <c r="H1344" s="56">
        <v>0</v>
      </c>
      <c r="I1344" s="56" t="s">
        <v>6841</v>
      </c>
      <c r="J1344" s="56" t="s">
        <v>39</v>
      </c>
    </row>
    <row r="1345" spans="1:10" ht="12.75" customHeight="1" x14ac:dyDescent="0.3">
      <c r="A1345" s="56" t="s">
        <v>695</v>
      </c>
      <c r="B1345" s="56">
        <v>3</v>
      </c>
      <c r="C1345" s="56" t="s">
        <v>696</v>
      </c>
      <c r="D1345" s="56" t="s">
        <v>4982</v>
      </c>
      <c r="E1345" s="56" t="s">
        <v>1566</v>
      </c>
      <c r="F1345" s="56" t="s">
        <v>907</v>
      </c>
      <c r="G1345" s="56">
        <v>29</v>
      </c>
      <c r="H1345" s="56">
        <v>0</v>
      </c>
      <c r="I1345" s="56" t="s">
        <v>6841</v>
      </c>
      <c r="J1345" s="56" t="s">
        <v>39</v>
      </c>
    </row>
    <row r="1346" spans="1:10" ht="12.75" customHeight="1" x14ac:dyDescent="0.3">
      <c r="A1346" s="56" t="s">
        <v>695</v>
      </c>
      <c r="B1346" s="56">
        <v>4</v>
      </c>
      <c r="C1346" s="56" t="s">
        <v>696</v>
      </c>
      <c r="D1346" s="56" t="s">
        <v>4983</v>
      </c>
      <c r="E1346" s="56" t="s">
        <v>1569</v>
      </c>
      <c r="F1346" s="56" t="s">
        <v>907</v>
      </c>
      <c r="G1346" s="56">
        <v>54</v>
      </c>
      <c r="H1346" s="56">
        <v>0</v>
      </c>
      <c r="I1346" s="56" t="s">
        <v>6841</v>
      </c>
      <c r="J1346" s="56" t="s">
        <v>39</v>
      </c>
    </row>
    <row r="1347" spans="1:10" ht="12.75" customHeight="1" x14ac:dyDescent="0.3">
      <c r="A1347" s="56" t="s">
        <v>695</v>
      </c>
      <c r="B1347" s="56">
        <v>5</v>
      </c>
      <c r="C1347" s="56" t="s">
        <v>696</v>
      </c>
      <c r="D1347" s="56" t="s">
        <v>4984</v>
      </c>
      <c r="E1347" s="56" t="s">
        <v>1567</v>
      </c>
      <c r="F1347" s="56" t="s">
        <v>907</v>
      </c>
      <c r="G1347" s="56">
        <v>54</v>
      </c>
      <c r="H1347" s="56">
        <v>0</v>
      </c>
      <c r="I1347" s="56" t="s">
        <v>6841</v>
      </c>
      <c r="J1347" s="56" t="s">
        <v>39</v>
      </c>
    </row>
    <row r="1348" spans="1:10" ht="12.75" customHeight="1" x14ac:dyDescent="0.3">
      <c r="A1348" s="56" t="s">
        <v>695</v>
      </c>
      <c r="B1348" s="56">
        <v>6</v>
      </c>
      <c r="C1348" s="56" t="s">
        <v>696</v>
      </c>
      <c r="D1348" s="56" t="s">
        <v>4985</v>
      </c>
      <c r="E1348" s="56" t="s">
        <v>1568</v>
      </c>
      <c r="F1348" s="56" t="s">
        <v>907</v>
      </c>
      <c r="G1348" s="56">
        <v>29.5</v>
      </c>
      <c r="H1348" s="56">
        <v>0</v>
      </c>
      <c r="I1348" s="56" t="s">
        <v>6841</v>
      </c>
      <c r="J1348" s="56" t="s">
        <v>39</v>
      </c>
    </row>
    <row r="1349" spans="1:10" ht="12.75" customHeight="1" x14ac:dyDescent="0.3">
      <c r="A1349" s="56" t="s">
        <v>657</v>
      </c>
      <c r="B1349" s="56">
        <v>1</v>
      </c>
      <c r="C1349" s="56" t="s">
        <v>658</v>
      </c>
      <c r="D1349" s="56" t="s">
        <v>4986</v>
      </c>
      <c r="E1349" s="56" t="s">
        <v>1662</v>
      </c>
      <c r="F1349" s="56" t="s">
        <v>907</v>
      </c>
      <c r="G1349" s="56">
        <v>40</v>
      </c>
      <c r="H1349" s="56">
        <v>0</v>
      </c>
      <c r="I1349" s="56" t="s">
        <v>6841</v>
      </c>
      <c r="J1349" s="56" t="s">
        <v>39</v>
      </c>
    </row>
    <row r="1350" spans="1:10" ht="12.75" customHeight="1" x14ac:dyDescent="0.3">
      <c r="A1350" s="56" t="s">
        <v>657</v>
      </c>
      <c r="B1350" s="56">
        <v>2</v>
      </c>
      <c r="C1350" s="56" t="s">
        <v>658</v>
      </c>
      <c r="D1350" s="56" t="s">
        <v>4987</v>
      </c>
      <c r="E1350" s="56" t="s">
        <v>1584</v>
      </c>
      <c r="F1350" s="56" t="s">
        <v>907</v>
      </c>
      <c r="G1350" s="56">
        <v>8</v>
      </c>
      <c r="H1350" s="56">
        <v>0</v>
      </c>
      <c r="I1350" s="56" t="s">
        <v>6841</v>
      </c>
      <c r="J1350" s="56" t="s">
        <v>39</v>
      </c>
    </row>
    <row r="1351" spans="1:10" ht="12.75" customHeight="1" x14ac:dyDescent="0.3">
      <c r="A1351" s="56" t="s">
        <v>657</v>
      </c>
      <c r="B1351" s="56">
        <v>3</v>
      </c>
      <c r="C1351" s="56" t="s">
        <v>658</v>
      </c>
      <c r="D1351" s="56" t="s">
        <v>4988</v>
      </c>
      <c r="E1351" s="56" t="s">
        <v>1594</v>
      </c>
      <c r="F1351" s="56" t="s">
        <v>907</v>
      </c>
      <c r="G1351" s="56">
        <v>20</v>
      </c>
      <c r="H1351" s="56">
        <v>0</v>
      </c>
      <c r="I1351" s="56" t="s">
        <v>6841</v>
      </c>
      <c r="J1351" s="56" t="s">
        <v>39</v>
      </c>
    </row>
    <row r="1352" spans="1:10" ht="12.75" customHeight="1" x14ac:dyDescent="0.3">
      <c r="A1352" s="56" t="s">
        <v>657</v>
      </c>
      <c r="B1352" s="56">
        <v>4</v>
      </c>
      <c r="C1352" s="56" t="s">
        <v>658</v>
      </c>
      <c r="D1352" s="56" t="s">
        <v>4989</v>
      </c>
      <c r="E1352" s="56" t="s">
        <v>1649</v>
      </c>
      <c r="F1352" s="56" t="s">
        <v>907</v>
      </c>
      <c r="G1352" s="56">
        <v>55</v>
      </c>
      <c r="H1352" s="56">
        <v>0</v>
      </c>
      <c r="I1352" s="56" t="s">
        <v>6841</v>
      </c>
      <c r="J1352" s="56" t="s">
        <v>39</v>
      </c>
    </row>
    <row r="1353" spans="1:10" ht="12.75" customHeight="1" x14ac:dyDescent="0.3">
      <c r="A1353" s="56" t="s">
        <v>657</v>
      </c>
      <c r="B1353" s="56">
        <v>5</v>
      </c>
      <c r="C1353" s="56" t="s">
        <v>658</v>
      </c>
      <c r="D1353" s="56" t="s">
        <v>4990</v>
      </c>
      <c r="E1353" s="56" t="s">
        <v>1585</v>
      </c>
      <c r="F1353" s="56" t="s">
        <v>907</v>
      </c>
      <c r="G1353" s="56">
        <v>30</v>
      </c>
      <c r="H1353" s="56">
        <v>0</v>
      </c>
      <c r="I1353" s="56" t="s">
        <v>6841</v>
      </c>
      <c r="J1353" s="56" t="s">
        <v>39</v>
      </c>
    </row>
    <row r="1354" spans="1:10" ht="12.75" customHeight="1" x14ac:dyDescent="0.3">
      <c r="A1354" s="56" t="s">
        <v>657</v>
      </c>
      <c r="B1354" s="56">
        <v>6</v>
      </c>
      <c r="C1354" s="56" t="s">
        <v>658</v>
      </c>
      <c r="D1354" s="56" t="s">
        <v>4991</v>
      </c>
      <c r="E1354" s="56" t="s">
        <v>1619</v>
      </c>
      <c r="F1354" s="56" t="s">
        <v>907</v>
      </c>
      <c r="G1354" s="56">
        <v>20</v>
      </c>
      <c r="H1354" s="56">
        <v>0</v>
      </c>
      <c r="I1354" s="56" t="s">
        <v>6841</v>
      </c>
      <c r="J1354" s="56" t="s">
        <v>39</v>
      </c>
    </row>
    <row r="1355" spans="1:10" ht="12.75" customHeight="1" x14ac:dyDescent="0.3">
      <c r="A1355" s="56" t="s">
        <v>657</v>
      </c>
      <c r="B1355" s="56">
        <v>7</v>
      </c>
      <c r="C1355" s="56" t="s">
        <v>658</v>
      </c>
      <c r="D1355" s="56" t="s">
        <v>4992</v>
      </c>
      <c r="E1355" s="56" t="s">
        <v>1589</v>
      </c>
      <c r="F1355" s="56" t="s">
        <v>907</v>
      </c>
      <c r="G1355" s="56">
        <v>40</v>
      </c>
      <c r="H1355" s="56">
        <v>0</v>
      </c>
      <c r="I1355" s="56" t="s">
        <v>6841</v>
      </c>
      <c r="J1355" s="56" t="s">
        <v>39</v>
      </c>
    </row>
    <row r="1356" spans="1:10" ht="12.75" customHeight="1" x14ac:dyDescent="0.3">
      <c r="A1356" s="56" t="s">
        <v>657</v>
      </c>
      <c r="B1356" s="56">
        <v>8</v>
      </c>
      <c r="C1356" s="56" t="s">
        <v>658</v>
      </c>
      <c r="D1356" s="56" t="s">
        <v>4993</v>
      </c>
      <c r="E1356" s="56" t="s">
        <v>1651</v>
      </c>
      <c r="F1356" s="56" t="s">
        <v>907</v>
      </c>
      <c r="G1356" s="56">
        <v>13</v>
      </c>
      <c r="H1356" s="56">
        <v>0</v>
      </c>
      <c r="I1356" s="56" t="s">
        <v>6841</v>
      </c>
      <c r="J1356" s="56" t="s">
        <v>39</v>
      </c>
    </row>
    <row r="1357" spans="1:10" ht="12.75" customHeight="1" x14ac:dyDescent="0.3">
      <c r="A1357" s="56" t="s">
        <v>657</v>
      </c>
      <c r="B1357" s="56">
        <v>9</v>
      </c>
      <c r="C1357" s="56" t="s">
        <v>658</v>
      </c>
      <c r="D1357" s="56" t="s">
        <v>4994</v>
      </c>
      <c r="E1357" s="56" t="s">
        <v>1642</v>
      </c>
      <c r="F1357" s="56" t="s">
        <v>907</v>
      </c>
      <c r="G1357" s="56">
        <v>40</v>
      </c>
      <c r="H1357" s="56">
        <v>0</v>
      </c>
      <c r="I1357" s="56" t="s">
        <v>6841</v>
      </c>
      <c r="J1357" s="56" t="s">
        <v>39</v>
      </c>
    </row>
    <row r="1358" spans="1:10" ht="12.75" customHeight="1" x14ac:dyDescent="0.3">
      <c r="A1358" s="56" t="s">
        <v>657</v>
      </c>
      <c r="B1358" s="56">
        <v>10</v>
      </c>
      <c r="C1358" s="56" t="s">
        <v>658</v>
      </c>
      <c r="D1358" s="56" t="s">
        <v>4995</v>
      </c>
      <c r="E1358" s="56" t="s">
        <v>1617</v>
      </c>
      <c r="F1358" s="56" t="s">
        <v>907</v>
      </c>
      <c r="G1358" s="56">
        <v>11</v>
      </c>
      <c r="H1358" s="56">
        <v>0</v>
      </c>
      <c r="I1358" s="56" t="s">
        <v>6841</v>
      </c>
      <c r="J1358" s="56" t="s">
        <v>39</v>
      </c>
    </row>
    <row r="1359" spans="1:10" ht="12.75" customHeight="1" x14ac:dyDescent="0.3">
      <c r="A1359" s="56" t="s">
        <v>657</v>
      </c>
      <c r="B1359" s="56">
        <v>11</v>
      </c>
      <c r="C1359" s="56" t="s">
        <v>658</v>
      </c>
      <c r="D1359" s="56" t="s">
        <v>4996</v>
      </c>
      <c r="E1359" s="56" t="s">
        <v>1623</v>
      </c>
      <c r="F1359" s="56" t="s">
        <v>907</v>
      </c>
      <c r="G1359" s="56">
        <v>55</v>
      </c>
      <c r="H1359" s="56">
        <v>0</v>
      </c>
      <c r="I1359" s="56" t="s">
        <v>6841</v>
      </c>
      <c r="J1359" s="56" t="s">
        <v>39</v>
      </c>
    </row>
    <row r="1360" spans="1:10" ht="12.75" customHeight="1" x14ac:dyDescent="0.3">
      <c r="A1360" s="56" t="s">
        <v>657</v>
      </c>
      <c r="B1360" s="56">
        <v>12</v>
      </c>
      <c r="C1360" s="56" t="s">
        <v>658</v>
      </c>
      <c r="D1360" s="56" t="s">
        <v>4997</v>
      </c>
      <c r="E1360" s="56" t="s">
        <v>1622</v>
      </c>
      <c r="F1360" s="56" t="s">
        <v>907</v>
      </c>
      <c r="G1360" s="56">
        <v>55</v>
      </c>
      <c r="H1360" s="56">
        <v>0</v>
      </c>
      <c r="I1360" s="56" t="s">
        <v>6841</v>
      </c>
      <c r="J1360" s="56" t="s">
        <v>39</v>
      </c>
    </row>
    <row r="1361" spans="1:10" ht="12.75" customHeight="1" x14ac:dyDescent="0.3">
      <c r="A1361" s="56" t="s">
        <v>657</v>
      </c>
      <c r="B1361" s="56">
        <v>13</v>
      </c>
      <c r="C1361" s="56" t="s">
        <v>658</v>
      </c>
      <c r="D1361" s="56" t="s">
        <v>4998</v>
      </c>
      <c r="E1361" s="56" t="s">
        <v>1653</v>
      </c>
      <c r="F1361" s="56" t="s">
        <v>907</v>
      </c>
      <c r="G1361" s="56">
        <v>18</v>
      </c>
      <c r="H1361" s="56">
        <v>0</v>
      </c>
      <c r="I1361" s="56" t="s">
        <v>6841</v>
      </c>
      <c r="J1361" s="56" t="s">
        <v>39</v>
      </c>
    </row>
    <row r="1362" spans="1:10" ht="12.75" customHeight="1" x14ac:dyDescent="0.3">
      <c r="A1362" s="56" t="s">
        <v>657</v>
      </c>
      <c r="B1362" s="56">
        <v>14</v>
      </c>
      <c r="C1362" s="56" t="s">
        <v>658</v>
      </c>
      <c r="D1362" s="56" t="s">
        <v>4999</v>
      </c>
      <c r="E1362" s="56" t="s">
        <v>1578</v>
      </c>
      <c r="F1362" s="56" t="s">
        <v>907</v>
      </c>
      <c r="G1362" s="56">
        <v>45</v>
      </c>
      <c r="H1362" s="56">
        <v>0</v>
      </c>
      <c r="I1362" s="56" t="s">
        <v>6841</v>
      </c>
      <c r="J1362" s="56" t="s">
        <v>39</v>
      </c>
    </row>
    <row r="1363" spans="1:10" ht="12.75" customHeight="1" x14ac:dyDescent="0.3">
      <c r="A1363" s="56" t="s">
        <v>657</v>
      </c>
      <c r="B1363" s="56">
        <v>15</v>
      </c>
      <c r="C1363" s="56" t="s">
        <v>658</v>
      </c>
      <c r="D1363" s="56" t="s">
        <v>5000</v>
      </c>
      <c r="E1363" s="56" t="s">
        <v>1592</v>
      </c>
      <c r="F1363" s="56" t="s">
        <v>907</v>
      </c>
      <c r="G1363" s="56">
        <v>40</v>
      </c>
      <c r="H1363" s="56">
        <v>0</v>
      </c>
      <c r="I1363" s="56" t="s">
        <v>6841</v>
      </c>
      <c r="J1363" s="56" t="s">
        <v>39</v>
      </c>
    </row>
    <row r="1364" spans="1:10" ht="12.75" customHeight="1" x14ac:dyDescent="0.3">
      <c r="A1364" s="56" t="s">
        <v>657</v>
      </c>
      <c r="B1364" s="56">
        <v>16</v>
      </c>
      <c r="C1364" s="56" t="s">
        <v>658</v>
      </c>
      <c r="D1364" s="56" t="s">
        <v>5001</v>
      </c>
      <c r="E1364" s="56" t="s">
        <v>1444</v>
      </c>
      <c r="F1364" s="56" t="s">
        <v>907</v>
      </c>
      <c r="G1364" s="56">
        <v>55</v>
      </c>
      <c r="H1364" s="56">
        <v>0</v>
      </c>
      <c r="I1364" s="56" t="s">
        <v>6841</v>
      </c>
      <c r="J1364" s="56" t="s">
        <v>39</v>
      </c>
    </row>
    <row r="1365" spans="1:10" ht="12.75" customHeight="1" x14ac:dyDescent="0.3">
      <c r="A1365" s="56" t="s">
        <v>657</v>
      </c>
      <c r="B1365" s="56">
        <v>17</v>
      </c>
      <c r="C1365" s="56" t="s">
        <v>658</v>
      </c>
      <c r="D1365" s="56" t="s">
        <v>5002</v>
      </c>
      <c r="E1365" s="56" t="s">
        <v>1664</v>
      </c>
      <c r="F1365" s="56" t="s">
        <v>907</v>
      </c>
      <c r="G1365" s="56">
        <v>40</v>
      </c>
      <c r="H1365" s="56">
        <v>0</v>
      </c>
      <c r="I1365" s="56" t="s">
        <v>6841</v>
      </c>
      <c r="J1365" s="56" t="s">
        <v>39</v>
      </c>
    </row>
    <row r="1366" spans="1:10" ht="12.75" customHeight="1" x14ac:dyDescent="0.3">
      <c r="A1366" s="56" t="s">
        <v>657</v>
      </c>
      <c r="B1366" s="56">
        <v>18</v>
      </c>
      <c r="C1366" s="56" t="s">
        <v>658</v>
      </c>
      <c r="D1366" s="56" t="s">
        <v>5003</v>
      </c>
      <c r="E1366" s="56" t="s">
        <v>1644</v>
      </c>
      <c r="F1366" s="56" t="s">
        <v>907</v>
      </c>
      <c r="G1366" s="56">
        <v>42.5</v>
      </c>
      <c r="H1366" s="56">
        <v>0</v>
      </c>
      <c r="I1366" s="56" t="s">
        <v>6841</v>
      </c>
      <c r="J1366" s="56" t="s">
        <v>39</v>
      </c>
    </row>
    <row r="1367" spans="1:10" ht="12.75" customHeight="1" x14ac:dyDescent="0.3">
      <c r="A1367" s="56" t="s">
        <v>657</v>
      </c>
      <c r="B1367" s="56">
        <v>19</v>
      </c>
      <c r="C1367" s="56" t="s">
        <v>658</v>
      </c>
      <c r="D1367" s="56" t="s">
        <v>5004</v>
      </c>
      <c r="E1367" s="56" t="s">
        <v>1593</v>
      </c>
      <c r="F1367" s="56" t="s">
        <v>907</v>
      </c>
      <c r="G1367" s="56">
        <v>57.5</v>
      </c>
      <c r="H1367" s="56">
        <v>0</v>
      </c>
      <c r="I1367" s="56" t="s">
        <v>6841</v>
      </c>
      <c r="J1367" s="56" t="s">
        <v>39</v>
      </c>
    </row>
    <row r="1368" spans="1:10" ht="12.75" customHeight="1" x14ac:dyDescent="0.3">
      <c r="A1368" s="56" t="s">
        <v>657</v>
      </c>
      <c r="B1368" s="56">
        <v>20</v>
      </c>
      <c r="C1368" s="56" t="s">
        <v>658</v>
      </c>
      <c r="D1368" s="56" t="s">
        <v>5005</v>
      </c>
      <c r="E1368" s="56" t="s">
        <v>1597</v>
      </c>
      <c r="F1368" s="56" t="s">
        <v>907</v>
      </c>
      <c r="G1368" s="56">
        <v>19</v>
      </c>
      <c r="H1368" s="56">
        <v>0</v>
      </c>
      <c r="I1368" s="56" t="s">
        <v>6841</v>
      </c>
      <c r="J1368" s="56" t="s">
        <v>39</v>
      </c>
    </row>
    <row r="1369" spans="1:10" ht="12.75" customHeight="1" x14ac:dyDescent="0.3">
      <c r="A1369" s="56" t="s">
        <v>657</v>
      </c>
      <c r="B1369" s="56">
        <v>21</v>
      </c>
      <c r="C1369" s="56" t="s">
        <v>658</v>
      </c>
      <c r="D1369" s="56" t="s">
        <v>5006</v>
      </c>
      <c r="E1369" s="56" t="s">
        <v>1574</v>
      </c>
      <c r="F1369" s="56" t="s">
        <v>907</v>
      </c>
      <c r="G1369" s="56">
        <v>59</v>
      </c>
      <c r="H1369" s="56">
        <v>39</v>
      </c>
      <c r="I1369" s="56" t="s">
        <v>6841</v>
      </c>
      <c r="J1369" s="56" t="s">
        <v>39</v>
      </c>
    </row>
    <row r="1370" spans="1:10" ht="12.75" customHeight="1" x14ac:dyDescent="0.3">
      <c r="A1370" s="56" t="s">
        <v>657</v>
      </c>
      <c r="B1370" s="56">
        <v>22</v>
      </c>
      <c r="C1370" s="56" t="s">
        <v>658</v>
      </c>
      <c r="D1370" s="56" t="s">
        <v>5007</v>
      </c>
      <c r="E1370" s="56" t="s">
        <v>1576</v>
      </c>
      <c r="F1370" s="56" t="s">
        <v>907</v>
      </c>
      <c r="G1370" s="56">
        <v>55</v>
      </c>
      <c r="H1370" s="56">
        <v>0</v>
      </c>
      <c r="I1370" s="56" t="s">
        <v>6841</v>
      </c>
      <c r="J1370" s="56" t="s">
        <v>39</v>
      </c>
    </row>
    <row r="1371" spans="1:10" ht="12.75" customHeight="1" x14ac:dyDescent="0.3">
      <c r="A1371" s="56" t="s">
        <v>657</v>
      </c>
      <c r="B1371" s="56">
        <v>23</v>
      </c>
      <c r="C1371" s="56" t="s">
        <v>658</v>
      </c>
      <c r="D1371" s="56" t="s">
        <v>5008</v>
      </c>
      <c r="E1371" s="56" t="s">
        <v>1633</v>
      </c>
      <c r="F1371" s="56" t="s">
        <v>907</v>
      </c>
      <c r="G1371" s="56">
        <v>17.5</v>
      </c>
      <c r="H1371" s="56">
        <v>0</v>
      </c>
      <c r="I1371" s="56" t="s">
        <v>6841</v>
      </c>
      <c r="J1371" s="56" t="s">
        <v>39</v>
      </c>
    </row>
    <row r="1372" spans="1:10" ht="12.75" customHeight="1" x14ac:dyDescent="0.3">
      <c r="A1372" s="56" t="s">
        <v>657</v>
      </c>
      <c r="B1372" s="56">
        <v>24</v>
      </c>
      <c r="C1372" s="56" t="s">
        <v>658</v>
      </c>
      <c r="D1372" s="56" t="s">
        <v>5009</v>
      </c>
      <c r="E1372" s="56" t="s">
        <v>1659</v>
      </c>
      <c r="F1372" s="56" t="s">
        <v>907</v>
      </c>
      <c r="G1372" s="56">
        <v>48</v>
      </c>
      <c r="H1372" s="56">
        <v>0</v>
      </c>
      <c r="I1372" s="56" t="s">
        <v>6841</v>
      </c>
      <c r="J1372" s="56" t="s">
        <v>39</v>
      </c>
    </row>
    <row r="1373" spans="1:10" ht="12.75" customHeight="1" x14ac:dyDescent="0.3">
      <c r="A1373" s="56" t="s">
        <v>657</v>
      </c>
      <c r="B1373" s="56">
        <v>25</v>
      </c>
      <c r="C1373" s="56" t="s">
        <v>658</v>
      </c>
      <c r="D1373" s="56" t="s">
        <v>5010</v>
      </c>
      <c r="E1373" s="56" t="s">
        <v>1616</v>
      </c>
      <c r="F1373" s="56" t="s">
        <v>907</v>
      </c>
      <c r="G1373" s="56">
        <v>53</v>
      </c>
      <c r="H1373" s="56">
        <v>0</v>
      </c>
      <c r="I1373" s="56" t="s">
        <v>6841</v>
      </c>
      <c r="J1373" s="56" t="s">
        <v>39</v>
      </c>
    </row>
    <row r="1374" spans="1:10" ht="12.75" customHeight="1" x14ac:dyDescent="0.3">
      <c r="A1374" s="56" t="s">
        <v>657</v>
      </c>
      <c r="B1374" s="56">
        <v>26</v>
      </c>
      <c r="C1374" s="56" t="s">
        <v>658</v>
      </c>
      <c r="D1374" s="56" t="s">
        <v>5011</v>
      </c>
      <c r="E1374" s="56" t="s">
        <v>1605</v>
      </c>
      <c r="F1374" s="56" t="s">
        <v>907</v>
      </c>
      <c r="G1374" s="56">
        <v>32</v>
      </c>
      <c r="H1374" s="56">
        <v>0</v>
      </c>
      <c r="I1374" s="56" t="s">
        <v>6841</v>
      </c>
      <c r="J1374" s="56" t="s">
        <v>39</v>
      </c>
    </row>
    <row r="1375" spans="1:10" ht="12.75" customHeight="1" x14ac:dyDescent="0.3">
      <c r="A1375" s="56" t="s">
        <v>657</v>
      </c>
      <c r="B1375" s="56">
        <v>27</v>
      </c>
      <c r="C1375" s="56" t="s">
        <v>658</v>
      </c>
      <c r="D1375" s="56" t="s">
        <v>5012</v>
      </c>
      <c r="E1375" s="56" t="s">
        <v>1581</v>
      </c>
      <c r="F1375" s="56" t="s">
        <v>907</v>
      </c>
      <c r="G1375" s="56">
        <v>61</v>
      </c>
      <c r="H1375" s="56">
        <v>0</v>
      </c>
      <c r="I1375" s="56" t="s">
        <v>6841</v>
      </c>
      <c r="J1375" s="56" t="s">
        <v>39</v>
      </c>
    </row>
    <row r="1376" spans="1:10" ht="12.75" customHeight="1" x14ac:dyDescent="0.3">
      <c r="A1376" s="56" t="s">
        <v>657</v>
      </c>
      <c r="B1376" s="56">
        <v>28</v>
      </c>
      <c r="C1376" s="56" t="s">
        <v>658</v>
      </c>
      <c r="D1376" s="56" t="s">
        <v>5013</v>
      </c>
      <c r="E1376" s="56" t="s">
        <v>1599</v>
      </c>
      <c r="F1376" s="56" t="s">
        <v>907</v>
      </c>
      <c r="G1376" s="56">
        <v>53</v>
      </c>
      <c r="H1376" s="56">
        <v>0</v>
      </c>
      <c r="I1376" s="56" t="s">
        <v>6841</v>
      </c>
      <c r="J1376" s="56" t="s">
        <v>39</v>
      </c>
    </row>
    <row r="1377" spans="1:10" ht="12.75" customHeight="1" x14ac:dyDescent="0.3">
      <c r="A1377" s="56" t="s">
        <v>657</v>
      </c>
      <c r="B1377" s="56">
        <v>29</v>
      </c>
      <c r="C1377" s="56" t="s">
        <v>658</v>
      </c>
      <c r="D1377" s="56" t="s">
        <v>5014</v>
      </c>
      <c r="E1377" s="56" t="s">
        <v>1611</v>
      </c>
      <c r="F1377" s="56" t="s">
        <v>907</v>
      </c>
      <c r="G1377" s="56">
        <v>12</v>
      </c>
      <c r="H1377" s="56">
        <v>0</v>
      </c>
      <c r="I1377" s="56" t="s">
        <v>6841</v>
      </c>
      <c r="J1377" s="56" t="s">
        <v>39</v>
      </c>
    </row>
    <row r="1378" spans="1:10" ht="12.75" customHeight="1" x14ac:dyDescent="0.3">
      <c r="A1378" s="56" t="s">
        <v>657</v>
      </c>
      <c r="B1378" s="56">
        <v>30</v>
      </c>
      <c r="C1378" s="56" t="s">
        <v>658</v>
      </c>
      <c r="D1378" s="56" t="s">
        <v>5015</v>
      </c>
      <c r="E1378" s="56" t="s">
        <v>1630</v>
      </c>
      <c r="F1378" s="56" t="s">
        <v>907</v>
      </c>
      <c r="G1378" s="56">
        <v>16</v>
      </c>
      <c r="H1378" s="56">
        <v>0</v>
      </c>
      <c r="I1378" s="56" t="s">
        <v>6841</v>
      </c>
      <c r="J1378" s="56" t="s">
        <v>39</v>
      </c>
    </row>
    <row r="1379" spans="1:10" ht="12.75" customHeight="1" x14ac:dyDescent="0.3">
      <c r="A1379" s="56" t="s">
        <v>657</v>
      </c>
      <c r="B1379" s="56">
        <v>31</v>
      </c>
      <c r="C1379" s="56" t="s">
        <v>658</v>
      </c>
      <c r="D1379" s="56" t="s">
        <v>5016</v>
      </c>
      <c r="E1379" s="56" t="s">
        <v>1607</v>
      </c>
      <c r="F1379" s="56" t="s">
        <v>907</v>
      </c>
      <c r="G1379" s="56">
        <v>28</v>
      </c>
      <c r="H1379" s="56">
        <v>0</v>
      </c>
      <c r="I1379" s="56" t="s">
        <v>6841</v>
      </c>
      <c r="J1379" s="56" t="s">
        <v>39</v>
      </c>
    </row>
    <row r="1380" spans="1:10" ht="12.75" customHeight="1" x14ac:dyDescent="0.3">
      <c r="A1380" s="56" t="s">
        <v>657</v>
      </c>
      <c r="B1380" s="56">
        <v>32</v>
      </c>
      <c r="C1380" s="56" t="s">
        <v>658</v>
      </c>
      <c r="D1380" s="56" t="s">
        <v>5017</v>
      </c>
      <c r="E1380" s="56" t="s">
        <v>1645</v>
      </c>
      <c r="F1380" s="56" t="s">
        <v>907</v>
      </c>
      <c r="G1380" s="56">
        <v>23</v>
      </c>
      <c r="H1380" s="56">
        <v>0</v>
      </c>
      <c r="I1380" s="56" t="s">
        <v>6841</v>
      </c>
      <c r="J1380" s="56" t="s">
        <v>39</v>
      </c>
    </row>
    <row r="1381" spans="1:10" ht="12.75" customHeight="1" x14ac:dyDescent="0.3">
      <c r="A1381" s="56" t="s">
        <v>657</v>
      </c>
      <c r="B1381" s="56">
        <v>33</v>
      </c>
      <c r="C1381" s="56" t="s">
        <v>658</v>
      </c>
      <c r="D1381" s="56" t="s">
        <v>5018</v>
      </c>
      <c r="E1381" s="56" t="s">
        <v>1654</v>
      </c>
      <c r="F1381" s="56" t="s">
        <v>907</v>
      </c>
      <c r="G1381" s="56">
        <v>18</v>
      </c>
      <c r="H1381" s="56">
        <v>0</v>
      </c>
      <c r="I1381" s="56" t="s">
        <v>6841</v>
      </c>
      <c r="J1381" s="56" t="s">
        <v>39</v>
      </c>
    </row>
    <row r="1382" spans="1:10" ht="12.75" customHeight="1" x14ac:dyDescent="0.3">
      <c r="A1382" s="56" t="s">
        <v>657</v>
      </c>
      <c r="B1382" s="56">
        <v>34</v>
      </c>
      <c r="C1382" s="56" t="s">
        <v>658</v>
      </c>
      <c r="D1382" s="56" t="s">
        <v>5019</v>
      </c>
      <c r="E1382" s="56" t="s">
        <v>1588</v>
      </c>
      <c r="F1382" s="56" t="s">
        <v>907</v>
      </c>
      <c r="G1382" s="56">
        <v>53</v>
      </c>
      <c r="H1382" s="56">
        <v>0</v>
      </c>
      <c r="I1382" s="56" t="s">
        <v>6841</v>
      </c>
      <c r="J1382" s="56" t="s">
        <v>39</v>
      </c>
    </row>
    <row r="1383" spans="1:10" ht="12.75" customHeight="1" x14ac:dyDescent="0.3">
      <c r="A1383" s="56" t="s">
        <v>657</v>
      </c>
      <c r="B1383" s="56">
        <v>35</v>
      </c>
      <c r="C1383" s="56" t="s">
        <v>658</v>
      </c>
      <c r="D1383" s="56" t="s">
        <v>5020</v>
      </c>
      <c r="E1383" s="56" t="s">
        <v>1625</v>
      </c>
      <c r="F1383" s="56" t="s">
        <v>907</v>
      </c>
      <c r="G1383" s="56">
        <v>23</v>
      </c>
      <c r="H1383" s="56">
        <v>61</v>
      </c>
      <c r="I1383" s="56" t="s">
        <v>6841</v>
      </c>
      <c r="J1383" s="56" t="s">
        <v>39</v>
      </c>
    </row>
    <row r="1384" spans="1:10" ht="12.75" customHeight="1" x14ac:dyDescent="0.3">
      <c r="A1384" s="56" t="s">
        <v>657</v>
      </c>
      <c r="B1384" s="56">
        <v>36</v>
      </c>
      <c r="C1384" s="56" t="s">
        <v>658</v>
      </c>
      <c r="D1384" s="56" t="s">
        <v>5021</v>
      </c>
      <c r="E1384" s="56" t="s">
        <v>1631</v>
      </c>
      <c r="F1384" s="56" t="s">
        <v>907</v>
      </c>
      <c r="G1384" s="56">
        <v>23</v>
      </c>
      <c r="H1384" s="56">
        <v>0</v>
      </c>
      <c r="I1384" s="56" t="s">
        <v>6841</v>
      </c>
      <c r="J1384" s="56" t="s">
        <v>39</v>
      </c>
    </row>
    <row r="1385" spans="1:10" ht="12.75" customHeight="1" x14ac:dyDescent="0.3">
      <c r="A1385" s="56" t="s">
        <v>657</v>
      </c>
      <c r="B1385" s="56">
        <v>37</v>
      </c>
      <c r="C1385" s="56" t="s">
        <v>658</v>
      </c>
      <c r="D1385" s="56" t="s">
        <v>5022</v>
      </c>
      <c r="E1385" s="56" t="s">
        <v>1598</v>
      </c>
      <c r="F1385" s="56" t="s">
        <v>907</v>
      </c>
      <c r="G1385" s="56">
        <v>17</v>
      </c>
      <c r="H1385" s="56">
        <v>0</v>
      </c>
      <c r="I1385" s="56" t="s">
        <v>6841</v>
      </c>
      <c r="J1385" s="56" t="s">
        <v>39</v>
      </c>
    </row>
    <row r="1386" spans="1:10" ht="12.75" customHeight="1" x14ac:dyDescent="0.3">
      <c r="A1386" s="56" t="s">
        <v>657</v>
      </c>
      <c r="B1386" s="56">
        <v>38</v>
      </c>
      <c r="C1386" s="56" t="s">
        <v>658</v>
      </c>
      <c r="D1386" s="56" t="s">
        <v>5023</v>
      </c>
      <c r="E1386" s="56" t="s">
        <v>1583</v>
      </c>
      <c r="F1386" s="56" t="s">
        <v>907</v>
      </c>
      <c r="G1386" s="56">
        <v>53</v>
      </c>
      <c r="H1386" s="56">
        <v>0</v>
      </c>
      <c r="I1386" s="56" t="s">
        <v>6841</v>
      </c>
      <c r="J1386" s="56" t="s">
        <v>39</v>
      </c>
    </row>
    <row r="1387" spans="1:10" ht="12.75" customHeight="1" x14ac:dyDescent="0.3">
      <c r="A1387" s="56" t="s">
        <v>657</v>
      </c>
      <c r="B1387" s="56">
        <v>39</v>
      </c>
      <c r="C1387" s="56" t="s">
        <v>658</v>
      </c>
      <c r="D1387" s="56" t="s">
        <v>5024</v>
      </c>
      <c r="E1387" s="56" t="s">
        <v>1641</v>
      </c>
      <c r="F1387" s="56" t="s">
        <v>907</v>
      </c>
      <c r="G1387" s="56">
        <v>32</v>
      </c>
      <c r="H1387" s="56">
        <v>0</v>
      </c>
      <c r="I1387" s="56" t="s">
        <v>6841</v>
      </c>
      <c r="J1387" s="56" t="s">
        <v>39</v>
      </c>
    </row>
    <row r="1388" spans="1:10" ht="12.75" customHeight="1" x14ac:dyDescent="0.3">
      <c r="A1388" s="56" t="s">
        <v>657</v>
      </c>
      <c r="B1388" s="56">
        <v>40</v>
      </c>
      <c r="C1388" s="56" t="s">
        <v>658</v>
      </c>
      <c r="D1388" s="56" t="s">
        <v>5025</v>
      </c>
      <c r="E1388" s="56" t="s">
        <v>1602</v>
      </c>
      <c r="F1388" s="56" t="s">
        <v>907</v>
      </c>
      <c r="G1388" s="56">
        <v>36</v>
      </c>
      <c r="H1388" s="56">
        <v>0</v>
      </c>
      <c r="I1388" s="56" t="s">
        <v>6841</v>
      </c>
      <c r="J1388" s="56" t="s">
        <v>39</v>
      </c>
    </row>
    <row r="1389" spans="1:10" ht="12.75" customHeight="1" x14ac:dyDescent="0.3">
      <c r="A1389" s="56" t="s">
        <v>657</v>
      </c>
      <c r="B1389" s="56">
        <v>41</v>
      </c>
      <c r="C1389" s="56" t="s">
        <v>658</v>
      </c>
      <c r="D1389" s="56" t="s">
        <v>5026</v>
      </c>
      <c r="E1389" s="56" t="s">
        <v>1665</v>
      </c>
      <c r="F1389" s="56" t="s">
        <v>907</v>
      </c>
      <c r="G1389" s="56">
        <v>42</v>
      </c>
      <c r="H1389" s="56">
        <v>0</v>
      </c>
      <c r="I1389" s="56" t="s">
        <v>6841</v>
      </c>
      <c r="J1389" s="56" t="s">
        <v>39</v>
      </c>
    </row>
    <row r="1390" spans="1:10" ht="12.75" customHeight="1" x14ac:dyDescent="0.3">
      <c r="A1390" s="56" t="s">
        <v>657</v>
      </c>
      <c r="B1390" s="56">
        <v>42</v>
      </c>
      <c r="C1390" s="56" t="s">
        <v>658</v>
      </c>
      <c r="D1390" s="56" t="s">
        <v>5027</v>
      </c>
      <c r="E1390" s="56" t="s">
        <v>1663</v>
      </c>
      <c r="F1390" s="56" t="s">
        <v>907</v>
      </c>
      <c r="G1390" s="56">
        <v>18</v>
      </c>
      <c r="H1390" s="56">
        <v>0</v>
      </c>
      <c r="I1390" s="56" t="s">
        <v>6841</v>
      </c>
      <c r="J1390" s="56" t="s">
        <v>39</v>
      </c>
    </row>
    <row r="1391" spans="1:10" ht="12.75" customHeight="1" x14ac:dyDescent="0.3">
      <c r="A1391" s="56" t="s">
        <v>657</v>
      </c>
      <c r="B1391" s="56">
        <v>43</v>
      </c>
      <c r="C1391" s="56" t="s">
        <v>658</v>
      </c>
      <c r="D1391" s="56" t="s">
        <v>5028</v>
      </c>
      <c r="E1391" s="56" t="s">
        <v>1606</v>
      </c>
      <c r="F1391" s="56" t="s">
        <v>907</v>
      </c>
      <c r="G1391" s="56">
        <v>22</v>
      </c>
      <c r="H1391" s="56">
        <v>0</v>
      </c>
      <c r="I1391" s="56" t="s">
        <v>6841</v>
      </c>
      <c r="J1391" s="56" t="s">
        <v>39</v>
      </c>
    </row>
    <row r="1392" spans="1:10" ht="12.75" customHeight="1" x14ac:dyDescent="0.3">
      <c r="A1392" s="56" t="s">
        <v>657</v>
      </c>
      <c r="B1392" s="56">
        <v>44</v>
      </c>
      <c r="C1392" s="56" t="s">
        <v>658</v>
      </c>
      <c r="D1392" s="56" t="s">
        <v>5029</v>
      </c>
      <c r="E1392" s="56" t="s">
        <v>1656</v>
      </c>
      <c r="F1392" s="56" t="s">
        <v>907</v>
      </c>
      <c r="G1392" s="56">
        <v>27</v>
      </c>
      <c r="H1392" s="56">
        <v>0</v>
      </c>
      <c r="I1392" s="56" t="s">
        <v>6841</v>
      </c>
      <c r="J1392" s="56" t="s">
        <v>39</v>
      </c>
    </row>
    <row r="1393" spans="1:10" ht="12.75" customHeight="1" x14ac:dyDescent="0.3">
      <c r="A1393" s="56" t="s">
        <v>657</v>
      </c>
      <c r="B1393" s="56">
        <v>45</v>
      </c>
      <c r="C1393" s="56" t="s">
        <v>658</v>
      </c>
      <c r="D1393" s="56" t="s">
        <v>5030</v>
      </c>
      <c r="E1393" s="56" t="s">
        <v>1577</v>
      </c>
      <c r="F1393" s="56" t="s">
        <v>907</v>
      </c>
      <c r="G1393" s="56">
        <v>22</v>
      </c>
      <c r="H1393" s="56">
        <v>0</v>
      </c>
      <c r="I1393" s="56" t="s">
        <v>6841</v>
      </c>
      <c r="J1393" s="56" t="s">
        <v>39</v>
      </c>
    </row>
    <row r="1394" spans="1:10" ht="12.75" customHeight="1" x14ac:dyDescent="0.3">
      <c r="A1394" s="56" t="s">
        <v>657</v>
      </c>
      <c r="B1394" s="56">
        <v>46</v>
      </c>
      <c r="C1394" s="56" t="s">
        <v>658</v>
      </c>
      <c r="D1394" s="56" t="s">
        <v>5031</v>
      </c>
      <c r="E1394" s="56" t="s">
        <v>1661</v>
      </c>
      <c r="F1394" s="56" t="s">
        <v>907</v>
      </c>
      <c r="G1394" s="56">
        <v>40</v>
      </c>
      <c r="H1394" s="56">
        <v>0</v>
      </c>
      <c r="I1394" s="56" t="s">
        <v>6841</v>
      </c>
      <c r="J1394" s="56" t="s">
        <v>39</v>
      </c>
    </row>
    <row r="1395" spans="1:10" ht="12.75" customHeight="1" x14ac:dyDescent="0.3">
      <c r="A1395" s="56" t="s">
        <v>657</v>
      </c>
      <c r="B1395" s="56">
        <v>47</v>
      </c>
      <c r="C1395" s="56" t="s">
        <v>658</v>
      </c>
      <c r="D1395" s="56" t="s">
        <v>5032</v>
      </c>
      <c r="E1395" s="56" t="s">
        <v>1618</v>
      </c>
      <c r="F1395" s="56" t="s">
        <v>907</v>
      </c>
      <c r="G1395" s="56">
        <v>55</v>
      </c>
      <c r="H1395" s="56">
        <v>0</v>
      </c>
      <c r="I1395" s="56" t="s">
        <v>6841</v>
      </c>
      <c r="J1395" s="56" t="s">
        <v>39</v>
      </c>
    </row>
    <row r="1396" spans="1:10" ht="12.75" customHeight="1" x14ac:dyDescent="0.3">
      <c r="A1396" s="56" t="s">
        <v>657</v>
      </c>
      <c r="B1396" s="56">
        <v>48</v>
      </c>
      <c r="C1396" s="56" t="s">
        <v>658</v>
      </c>
      <c r="D1396" s="56" t="s">
        <v>5033</v>
      </c>
      <c r="E1396" s="56" t="s">
        <v>1635</v>
      </c>
      <c r="F1396" s="56" t="s">
        <v>907</v>
      </c>
      <c r="G1396" s="56">
        <v>18</v>
      </c>
      <c r="H1396" s="56">
        <v>0</v>
      </c>
      <c r="I1396" s="56" t="s">
        <v>6841</v>
      </c>
      <c r="J1396" s="56" t="s">
        <v>39</v>
      </c>
    </row>
    <row r="1397" spans="1:10" ht="12.75" customHeight="1" x14ac:dyDescent="0.3">
      <c r="A1397" s="56" t="s">
        <v>657</v>
      </c>
      <c r="B1397" s="56">
        <v>49</v>
      </c>
      <c r="C1397" s="56" t="s">
        <v>658</v>
      </c>
      <c r="D1397" s="56" t="s">
        <v>5034</v>
      </c>
      <c r="E1397" s="56" t="s">
        <v>1591</v>
      </c>
      <c r="F1397" s="56" t="s">
        <v>907</v>
      </c>
      <c r="G1397" s="56">
        <v>55</v>
      </c>
      <c r="H1397" s="56">
        <v>0</v>
      </c>
      <c r="I1397" s="56" t="s">
        <v>6841</v>
      </c>
      <c r="J1397" s="56" t="s">
        <v>39</v>
      </c>
    </row>
    <row r="1398" spans="1:10" ht="12.75" customHeight="1" x14ac:dyDescent="0.3">
      <c r="A1398" s="56" t="s">
        <v>657</v>
      </c>
      <c r="B1398" s="56">
        <v>50</v>
      </c>
      <c r="C1398" s="56" t="s">
        <v>658</v>
      </c>
      <c r="D1398" s="56" t="s">
        <v>5035</v>
      </c>
      <c r="E1398" s="56" t="s">
        <v>1601</v>
      </c>
      <c r="F1398" s="56" t="s">
        <v>907</v>
      </c>
      <c r="G1398" s="56">
        <v>18</v>
      </c>
      <c r="H1398" s="56">
        <v>0</v>
      </c>
      <c r="I1398" s="56" t="s">
        <v>6841</v>
      </c>
      <c r="J1398" s="56" t="s">
        <v>39</v>
      </c>
    </row>
    <row r="1399" spans="1:10" ht="12.75" customHeight="1" x14ac:dyDescent="0.3">
      <c r="A1399" s="56" t="s">
        <v>657</v>
      </c>
      <c r="B1399" s="56">
        <v>51</v>
      </c>
      <c r="C1399" s="56" t="s">
        <v>658</v>
      </c>
      <c r="D1399" s="56" t="s">
        <v>5036</v>
      </c>
      <c r="E1399" s="56" t="s">
        <v>1603</v>
      </c>
      <c r="F1399" s="56" t="s">
        <v>907</v>
      </c>
      <c r="G1399" s="56">
        <v>40</v>
      </c>
      <c r="H1399" s="56">
        <v>0</v>
      </c>
      <c r="I1399" s="56" t="s">
        <v>6841</v>
      </c>
      <c r="J1399" s="56" t="s">
        <v>39</v>
      </c>
    </row>
    <row r="1400" spans="1:10" ht="12.75" customHeight="1" x14ac:dyDescent="0.3">
      <c r="A1400" s="56" t="s">
        <v>657</v>
      </c>
      <c r="B1400" s="56">
        <v>52</v>
      </c>
      <c r="C1400" s="56" t="s">
        <v>658</v>
      </c>
      <c r="D1400" s="56" t="s">
        <v>5037</v>
      </c>
      <c r="E1400" s="56" t="s">
        <v>1615</v>
      </c>
      <c r="F1400" s="56" t="s">
        <v>907</v>
      </c>
      <c r="G1400" s="56">
        <v>40</v>
      </c>
      <c r="H1400" s="56">
        <v>0</v>
      </c>
      <c r="I1400" s="56" t="s">
        <v>6841</v>
      </c>
      <c r="J1400" s="56" t="s">
        <v>39</v>
      </c>
    </row>
    <row r="1401" spans="1:10" ht="12.75" customHeight="1" x14ac:dyDescent="0.3">
      <c r="A1401" s="56" t="s">
        <v>657</v>
      </c>
      <c r="B1401" s="56">
        <v>53</v>
      </c>
      <c r="C1401" s="56" t="s">
        <v>658</v>
      </c>
      <c r="D1401" s="56" t="s">
        <v>5038</v>
      </c>
      <c r="E1401" s="56" t="s">
        <v>1571</v>
      </c>
      <c r="F1401" s="56" t="s">
        <v>907</v>
      </c>
      <c r="G1401" s="56">
        <v>33</v>
      </c>
      <c r="H1401" s="56">
        <v>0</v>
      </c>
      <c r="I1401" s="56" t="s">
        <v>6841</v>
      </c>
      <c r="J1401" s="56" t="s">
        <v>39</v>
      </c>
    </row>
    <row r="1402" spans="1:10" ht="12.75" customHeight="1" x14ac:dyDescent="0.3">
      <c r="A1402" s="56" t="s">
        <v>657</v>
      </c>
      <c r="B1402" s="56">
        <v>54</v>
      </c>
      <c r="C1402" s="56" t="s">
        <v>658</v>
      </c>
      <c r="D1402" s="56" t="s">
        <v>5039</v>
      </c>
      <c r="E1402" s="56" t="s">
        <v>1608</v>
      </c>
      <c r="F1402" s="56" t="s">
        <v>907</v>
      </c>
      <c r="G1402" s="56">
        <v>40.5</v>
      </c>
      <c r="H1402" s="56">
        <v>0</v>
      </c>
      <c r="I1402" s="56" t="s">
        <v>6841</v>
      </c>
      <c r="J1402" s="56" t="s">
        <v>39</v>
      </c>
    </row>
    <row r="1403" spans="1:10" ht="12.75" customHeight="1" x14ac:dyDescent="0.3">
      <c r="A1403" s="56" t="s">
        <v>657</v>
      </c>
      <c r="B1403" s="56">
        <v>55</v>
      </c>
      <c r="C1403" s="56" t="s">
        <v>658</v>
      </c>
      <c r="D1403" s="56" t="s">
        <v>5040</v>
      </c>
      <c r="E1403" s="56" t="s">
        <v>1655</v>
      </c>
      <c r="F1403" s="56" t="s">
        <v>907</v>
      </c>
      <c r="G1403" s="56">
        <v>45</v>
      </c>
      <c r="H1403" s="56">
        <v>0</v>
      </c>
      <c r="I1403" s="56" t="s">
        <v>6841</v>
      </c>
      <c r="J1403" s="56" t="s">
        <v>39</v>
      </c>
    </row>
    <row r="1404" spans="1:10" ht="12.75" customHeight="1" x14ac:dyDescent="0.3">
      <c r="A1404" s="56" t="s">
        <v>657</v>
      </c>
      <c r="B1404" s="56">
        <v>56</v>
      </c>
      <c r="C1404" s="56" t="s">
        <v>658</v>
      </c>
      <c r="D1404" s="56" t="s">
        <v>5041</v>
      </c>
      <c r="E1404" s="56" t="s">
        <v>1572</v>
      </c>
      <c r="F1404" s="56" t="s">
        <v>907</v>
      </c>
      <c r="G1404" s="56">
        <v>40</v>
      </c>
      <c r="H1404" s="56">
        <v>0</v>
      </c>
      <c r="I1404" s="56" t="s">
        <v>6841</v>
      </c>
      <c r="J1404" s="56" t="s">
        <v>39</v>
      </c>
    </row>
    <row r="1405" spans="1:10" ht="12.75" customHeight="1" x14ac:dyDescent="0.3">
      <c r="A1405" s="56" t="s">
        <v>657</v>
      </c>
      <c r="B1405" s="56">
        <v>57</v>
      </c>
      <c r="C1405" s="56" t="s">
        <v>658</v>
      </c>
      <c r="D1405" s="56" t="s">
        <v>5042</v>
      </c>
      <c r="E1405" s="56" t="s">
        <v>1638</v>
      </c>
      <c r="F1405" s="56" t="s">
        <v>907</v>
      </c>
      <c r="G1405" s="56">
        <v>24</v>
      </c>
      <c r="H1405" s="56">
        <v>0</v>
      </c>
      <c r="I1405" s="56" t="s">
        <v>6841</v>
      </c>
      <c r="J1405" s="56" t="s">
        <v>39</v>
      </c>
    </row>
    <row r="1406" spans="1:10" ht="12.75" customHeight="1" x14ac:dyDescent="0.3">
      <c r="A1406" s="56" t="s">
        <v>657</v>
      </c>
      <c r="B1406" s="56">
        <v>58</v>
      </c>
      <c r="C1406" s="56" t="s">
        <v>658</v>
      </c>
      <c r="D1406" s="56" t="s">
        <v>5043</v>
      </c>
      <c r="E1406" s="56" t="s">
        <v>1634</v>
      </c>
      <c r="F1406" s="56" t="s">
        <v>907</v>
      </c>
      <c r="G1406" s="56">
        <v>40</v>
      </c>
      <c r="H1406" s="56">
        <v>44</v>
      </c>
      <c r="I1406" s="56" t="s">
        <v>6841</v>
      </c>
      <c r="J1406" s="56" t="s">
        <v>39</v>
      </c>
    </row>
    <row r="1407" spans="1:10" ht="12.75" customHeight="1" x14ac:dyDescent="0.3">
      <c r="A1407" s="56" t="s">
        <v>657</v>
      </c>
      <c r="B1407" s="56">
        <v>59</v>
      </c>
      <c r="C1407" s="56" t="s">
        <v>658</v>
      </c>
      <c r="D1407" s="56" t="s">
        <v>5044</v>
      </c>
      <c r="E1407" s="56" t="s">
        <v>1647</v>
      </c>
      <c r="F1407" s="56" t="s">
        <v>907</v>
      </c>
      <c r="G1407" s="56">
        <v>40</v>
      </c>
      <c r="H1407" s="56">
        <v>0</v>
      </c>
      <c r="I1407" s="56" t="s">
        <v>6841</v>
      </c>
      <c r="J1407" s="56" t="s">
        <v>39</v>
      </c>
    </row>
    <row r="1408" spans="1:10" ht="12.75" customHeight="1" x14ac:dyDescent="0.3">
      <c r="A1408" s="56" t="s">
        <v>657</v>
      </c>
      <c r="B1408" s="56">
        <v>60</v>
      </c>
      <c r="C1408" s="56" t="s">
        <v>658</v>
      </c>
      <c r="D1408" s="56" t="s">
        <v>5045</v>
      </c>
      <c r="E1408" s="56" t="s">
        <v>1613</v>
      </c>
      <c r="F1408" s="56" t="s">
        <v>907</v>
      </c>
      <c r="G1408" s="56">
        <v>19</v>
      </c>
      <c r="H1408" s="56">
        <v>0</v>
      </c>
      <c r="I1408" s="56" t="s">
        <v>6841</v>
      </c>
      <c r="J1408" s="56" t="s">
        <v>39</v>
      </c>
    </row>
    <row r="1409" spans="1:10" ht="12.75" customHeight="1" x14ac:dyDescent="0.3">
      <c r="A1409" s="56" t="s">
        <v>657</v>
      </c>
      <c r="B1409" s="56">
        <v>61</v>
      </c>
      <c r="C1409" s="56" t="s">
        <v>658</v>
      </c>
      <c r="D1409" s="56" t="s">
        <v>5046</v>
      </c>
      <c r="E1409" s="56" t="s">
        <v>1570</v>
      </c>
      <c r="F1409" s="56" t="s">
        <v>907</v>
      </c>
      <c r="G1409" s="56">
        <v>53</v>
      </c>
      <c r="H1409" s="56">
        <v>0</v>
      </c>
      <c r="I1409" s="56" t="s">
        <v>6841</v>
      </c>
      <c r="J1409" s="56" t="s">
        <v>39</v>
      </c>
    </row>
    <row r="1410" spans="1:10" ht="12.75" customHeight="1" x14ac:dyDescent="0.3">
      <c r="A1410" s="56" t="s">
        <v>657</v>
      </c>
      <c r="B1410" s="56">
        <v>62</v>
      </c>
      <c r="C1410" s="56" t="s">
        <v>658</v>
      </c>
      <c r="D1410" s="56" t="s">
        <v>5047</v>
      </c>
      <c r="E1410" s="56" t="s">
        <v>1637</v>
      </c>
      <c r="F1410" s="56" t="s">
        <v>907</v>
      </c>
      <c r="G1410" s="56">
        <v>25</v>
      </c>
      <c r="H1410" s="56">
        <v>0</v>
      </c>
      <c r="I1410" s="56" t="s">
        <v>6841</v>
      </c>
      <c r="J1410" s="56" t="s">
        <v>39</v>
      </c>
    </row>
    <row r="1411" spans="1:10" ht="12.75" customHeight="1" x14ac:dyDescent="0.3">
      <c r="A1411" s="56" t="s">
        <v>657</v>
      </c>
      <c r="B1411" s="56">
        <v>63</v>
      </c>
      <c r="C1411" s="56" t="s">
        <v>658</v>
      </c>
      <c r="D1411" s="56" t="s">
        <v>5048</v>
      </c>
      <c r="E1411" s="56" t="s">
        <v>1600</v>
      </c>
      <c r="F1411" s="56" t="s">
        <v>907</v>
      </c>
      <c r="G1411" s="56">
        <v>40</v>
      </c>
      <c r="H1411" s="56">
        <v>0</v>
      </c>
      <c r="I1411" s="56" t="s">
        <v>6841</v>
      </c>
      <c r="J1411" s="56" t="s">
        <v>39</v>
      </c>
    </row>
    <row r="1412" spans="1:10" ht="12.75" customHeight="1" x14ac:dyDescent="0.3">
      <c r="A1412" s="56" t="s">
        <v>657</v>
      </c>
      <c r="B1412" s="56">
        <v>64</v>
      </c>
      <c r="C1412" s="56" t="s">
        <v>658</v>
      </c>
      <c r="D1412" s="56" t="s">
        <v>5049</v>
      </c>
      <c r="E1412" s="56" t="s">
        <v>1658</v>
      </c>
      <c r="F1412" s="56" t="s">
        <v>907</v>
      </c>
      <c r="G1412" s="56">
        <v>26</v>
      </c>
      <c r="H1412" s="56">
        <v>0</v>
      </c>
      <c r="I1412" s="56" t="s">
        <v>6841</v>
      </c>
      <c r="J1412" s="56" t="s">
        <v>39</v>
      </c>
    </row>
    <row r="1413" spans="1:10" ht="12.75" customHeight="1" x14ac:dyDescent="0.3">
      <c r="A1413" s="56" t="s">
        <v>657</v>
      </c>
      <c r="B1413" s="56">
        <v>65</v>
      </c>
      <c r="C1413" s="56" t="s">
        <v>658</v>
      </c>
      <c r="D1413" s="56" t="s">
        <v>5050</v>
      </c>
      <c r="E1413" s="56" t="s">
        <v>1582</v>
      </c>
      <c r="F1413" s="56" t="s">
        <v>907</v>
      </c>
      <c r="G1413" s="56">
        <v>21</v>
      </c>
      <c r="H1413" s="56">
        <v>0</v>
      </c>
      <c r="I1413" s="56" t="s">
        <v>810</v>
      </c>
      <c r="J1413" s="56" t="s">
        <v>39</v>
      </c>
    </row>
    <row r="1414" spans="1:10" ht="12.75" customHeight="1" x14ac:dyDescent="0.3">
      <c r="A1414" s="56" t="s">
        <v>657</v>
      </c>
      <c r="B1414" s="56">
        <v>66</v>
      </c>
      <c r="C1414" s="56" t="s">
        <v>658</v>
      </c>
      <c r="D1414" s="56" t="s">
        <v>5051</v>
      </c>
      <c r="E1414" s="56" t="s">
        <v>1573</v>
      </c>
      <c r="F1414" s="56" t="s">
        <v>907</v>
      </c>
      <c r="G1414" s="56">
        <v>40</v>
      </c>
      <c r="H1414" s="56">
        <v>0</v>
      </c>
      <c r="I1414" s="56" t="s">
        <v>6841</v>
      </c>
      <c r="J1414" s="56" t="s">
        <v>39</v>
      </c>
    </row>
    <row r="1415" spans="1:10" ht="12.75" customHeight="1" x14ac:dyDescent="0.3">
      <c r="A1415" s="56" t="s">
        <v>657</v>
      </c>
      <c r="B1415" s="56">
        <v>67</v>
      </c>
      <c r="C1415" s="56" t="s">
        <v>658</v>
      </c>
      <c r="D1415" s="56" t="s">
        <v>5052</v>
      </c>
      <c r="E1415" s="56" t="s">
        <v>1639</v>
      </c>
      <c r="F1415" s="56" t="s">
        <v>907</v>
      </c>
      <c r="G1415" s="56">
        <v>16.5</v>
      </c>
      <c r="H1415" s="56">
        <v>0</v>
      </c>
      <c r="I1415" s="56" t="s">
        <v>6841</v>
      </c>
      <c r="J1415" s="56" t="s">
        <v>39</v>
      </c>
    </row>
    <row r="1416" spans="1:10" ht="12.75" customHeight="1" x14ac:dyDescent="0.3">
      <c r="A1416" s="56" t="s">
        <v>657</v>
      </c>
      <c r="B1416" s="56">
        <v>68</v>
      </c>
      <c r="C1416" s="56" t="s">
        <v>658</v>
      </c>
      <c r="D1416" s="56" t="s">
        <v>5053</v>
      </c>
      <c r="E1416" s="56" t="s">
        <v>1636</v>
      </c>
      <c r="F1416" s="56" t="s">
        <v>907</v>
      </c>
      <c r="G1416" s="56">
        <v>55</v>
      </c>
      <c r="H1416" s="56">
        <v>0</v>
      </c>
      <c r="I1416" s="56" t="s">
        <v>6841</v>
      </c>
      <c r="J1416" s="56" t="s">
        <v>39</v>
      </c>
    </row>
    <row r="1417" spans="1:10" ht="12.75" customHeight="1" x14ac:dyDescent="0.3">
      <c r="A1417" s="56" t="s">
        <v>657</v>
      </c>
      <c r="B1417" s="56">
        <v>69</v>
      </c>
      <c r="C1417" s="56" t="s">
        <v>658</v>
      </c>
      <c r="D1417" s="56" t="s">
        <v>5054</v>
      </c>
      <c r="E1417" s="56" t="s">
        <v>1614</v>
      </c>
      <c r="F1417" s="56" t="s">
        <v>907</v>
      </c>
      <c r="G1417" s="56">
        <v>53</v>
      </c>
      <c r="H1417" s="56">
        <v>0</v>
      </c>
      <c r="I1417" s="56" t="s">
        <v>6841</v>
      </c>
      <c r="J1417" s="56" t="s">
        <v>39</v>
      </c>
    </row>
    <row r="1418" spans="1:10" ht="12.75" customHeight="1" x14ac:dyDescent="0.3">
      <c r="A1418" s="56" t="s">
        <v>657</v>
      </c>
      <c r="B1418" s="56">
        <v>70</v>
      </c>
      <c r="C1418" s="56" t="s">
        <v>658</v>
      </c>
      <c r="D1418" s="56" t="s">
        <v>5055</v>
      </c>
      <c r="E1418" s="56" t="s">
        <v>1620</v>
      </c>
      <c r="F1418" s="56" t="s">
        <v>907</v>
      </c>
      <c r="G1418" s="56">
        <v>23</v>
      </c>
      <c r="H1418" s="56">
        <v>0</v>
      </c>
      <c r="I1418" s="56" t="s">
        <v>6841</v>
      </c>
      <c r="J1418" s="56" t="s">
        <v>39</v>
      </c>
    </row>
    <row r="1419" spans="1:10" ht="12.75" customHeight="1" x14ac:dyDescent="0.3">
      <c r="A1419" s="56" t="s">
        <v>657</v>
      </c>
      <c r="B1419" s="56">
        <v>71</v>
      </c>
      <c r="C1419" s="56" t="s">
        <v>658</v>
      </c>
      <c r="D1419" s="56" t="s">
        <v>5056</v>
      </c>
      <c r="E1419" s="56" t="s">
        <v>1646</v>
      </c>
      <c r="F1419" s="56" t="s">
        <v>907</v>
      </c>
      <c r="G1419" s="56">
        <v>28</v>
      </c>
      <c r="H1419" s="56">
        <v>0</v>
      </c>
      <c r="I1419" s="56" t="s">
        <v>6841</v>
      </c>
      <c r="J1419" s="56" t="s">
        <v>39</v>
      </c>
    </row>
    <row r="1420" spans="1:10" ht="12.75" customHeight="1" x14ac:dyDescent="0.3">
      <c r="A1420" s="56" t="s">
        <v>657</v>
      </c>
      <c r="B1420" s="56">
        <v>72</v>
      </c>
      <c r="C1420" s="56" t="s">
        <v>658</v>
      </c>
      <c r="D1420" s="56" t="s">
        <v>5057</v>
      </c>
      <c r="E1420" s="56" t="s">
        <v>1648</v>
      </c>
      <c r="F1420" s="56" t="s">
        <v>907</v>
      </c>
      <c r="G1420" s="56">
        <v>28</v>
      </c>
      <c r="H1420" s="56">
        <v>0</v>
      </c>
      <c r="I1420" s="56" t="s">
        <v>6841</v>
      </c>
      <c r="J1420" s="56" t="s">
        <v>39</v>
      </c>
    </row>
    <row r="1421" spans="1:10" ht="12.75" customHeight="1" x14ac:dyDescent="0.3">
      <c r="A1421" s="56" t="s">
        <v>657</v>
      </c>
      <c r="B1421" s="56">
        <v>73</v>
      </c>
      <c r="C1421" s="56" t="s">
        <v>658</v>
      </c>
      <c r="D1421" s="56" t="s">
        <v>5058</v>
      </c>
      <c r="E1421" s="56" t="s">
        <v>1612</v>
      </c>
      <c r="F1421" s="56" t="s">
        <v>907</v>
      </c>
      <c r="G1421" s="56">
        <v>55</v>
      </c>
      <c r="H1421" s="56">
        <v>0</v>
      </c>
      <c r="I1421" s="56" t="s">
        <v>6841</v>
      </c>
      <c r="J1421" s="56" t="s">
        <v>39</v>
      </c>
    </row>
    <row r="1422" spans="1:10" ht="12.75" customHeight="1" x14ac:dyDescent="0.3">
      <c r="A1422" s="56" t="s">
        <v>657</v>
      </c>
      <c r="B1422" s="56">
        <v>74</v>
      </c>
      <c r="C1422" s="56" t="s">
        <v>658</v>
      </c>
      <c r="D1422" s="56" t="s">
        <v>5059</v>
      </c>
      <c r="E1422" s="56" t="s">
        <v>1626</v>
      </c>
      <c r="F1422" s="56" t="s">
        <v>907</v>
      </c>
      <c r="G1422" s="56">
        <v>40</v>
      </c>
      <c r="H1422" s="56">
        <v>0</v>
      </c>
      <c r="I1422" s="56" t="s">
        <v>6841</v>
      </c>
      <c r="J1422" s="56" t="s">
        <v>39</v>
      </c>
    </row>
    <row r="1423" spans="1:10" ht="12.75" customHeight="1" x14ac:dyDescent="0.3">
      <c r="A1423" s="56" t="s">
        <v>657</v>
      </c>
      <c r="B1423" s="56">
        <v>75</v>
      </c>
      <c r="C1423" s="56" t="s">
        <v>658</v>
      </c>
      <c r="D1423" s="56" t="s">
        <v>5060</v>
      </c>
      <c r="E1423" s="56" t="s">
        <v>990</v>
      </c>
      <c r="F1423" s="56" t="s">
        <v>907</v>
      </c>
      <c r="G1423" s="56">
        <v>42.5</v>
      </c>
      <c r="H1423" s="56">
        <v>0</v>
      </c>
      <c r="I1423" s="56" t="s">
        <v>6841</v>
      </c>
      <c r="J1423" s="56" t="s">
        <v>39</v>
      </c>
    </row>
    <row r="1424" spans="1:10" ht="12.75" customHeight="1" x14ac:dyDescent="0.3">
      <c r="A1424" s="56" t="s">
        <v>657</v>
      </c>
      <c r="B1424" s="56">
        <v>76</v>
      </c>
      <c r="C1424" s="56" t="s">
        <v>658</v>
      </c>
      <c r="D1424" s="56" t="s">
        <v>5061</v>
      </c>
      <c r="E1424" s="56" t="s">
        <v>1575</v>
      </c>
      <c r="F1424" s="56" t="s">
        <v>907</v>
      </c>
      <c r="G1424" s="56">
        <v>12</v>
      </c>
      <c r="H1424" s="56">
        <v>0</v>
      </c>
      <c r="I1424" s="56" t="s">
        <v>6841</v>
      </c>
      <c r="J1424" s="56" t="s">
        <v>39</v>
      </c>
    </row>
    <row r="1425" spans="1:10" ht="12.75" customHeight="1" x14ac:dyDescent="0.3">
      <c r="A1425" s="56" t="s">
        <v>657</v>
      </c>
      <c r="B1425" s="56">
        <v>77</v>
      </c>
      <c r="C1425" s="56" t="s">
        <v>658</v>
      </c>
      <c r="D1425" s="56" t="s">
        <v>5062</v>
      </c>
      <c r="E1425" s="56" t="s">
        <v>1650</v>
      </c>
      <c r="F1425" s="56" t="s">
        <v>907</v>
      </c>
      <c r="G1425" s="56">
        <v>44</v>
      </c>
      <c r="H1425" s="56">
        <v>0</v>
      </c>
      <c r="I1425" s="56" t="s">
        <v>6841</v>
      </c>
      <c r="J1425" s="56" t="s">
        <v>39</v>
      </c>
    </row>
    <row r="1426" spans="1:10" ht="12.75" customHeight="1" x14ac:dyDescent="0.3">
      <c r="A1426" s="56" t="s">
        <v>657</v>
      </c>
      <c r="B1426" s="56">
        <v>78</v>
      </c>
      <c r="C1426" s="56" t="s">
        <v>658</v>
      </c>
      <c r="D1426" s="56" t="s">
        <v>5063</v>
      </c>
      <c r="E1426" s="56" t="s">
        <v>1632</v>
      </c>
      <c r="F1426" s="56" t="s">
        <v>907</v>
      </c>
      <c r="G1426" s="56">
        <v>42</v>
      </c>
      <c r="H1426" s="56">
        <v>0</v>
      </c>
      <c r="I1426" s="56" t="s">
        <v>6841</v>
      </c>
      <c r="J1426" s="56" t="s">
        <v>39</v>
      </c>
    </row>
    <row r="1427" spans="1:10" ht="12.75" customHeight="1" x14ac:dyDescent="0.3">
      <c r="A1427" s="56" t="s">
        <v>657</v>
      </c>
      <c r="B1427" s="56">
        <v>79</v>
      </c>
      <c r="C1427" s="56" t="s">
        <v>658</v>
      </c>
      <c r="D1427" s="56" t="s">
        <v>5064</v>
      </c>
      <c r="E1427" s="56" t="s">
        <v>1580</v>
      </c>
      <c r="F1427" s="56" t="s">
        <v>907</v>
      </c>
      <c r="G1427" s="56">
        <v>40</v>
      </c>
      <c r="H1427" s="56">
        <v>0</v>
      </c>
      <c r="I1427" s="56" t="s">
        <v>6841</v>
      </c>
      <c r="J1427" s="56" t="s">
        <v>39</v>
      </c>
    </row>
    <row r="1428" spans="1:10" ht="12.75" customHeight="1" x14ac:dyDescent="0.3">
      <c r="A1428" s="56" t="s">
        <v>657</v>
      </c>
      <c r="B1428" s="56">
        <v>80</v>
      </c>
      <c r="C1428" s="56" t="s">
        <v>658</v>
      </c>
      <c r="D1428" s="56" t="s">
        <v>5065</v>
      </c>
      <c r="E1428" s="56" t="s">
        <v>1610</v>
      </c>
      <c r="F1428" s="56" t="s">
        <v>907</v>
      </c>
      <c r="G1428" s="56">
        <v>26</v>
      </c>
      <c r="H1428" s="56">
        <v>0</v>
      </c>
      <c r="I1428" s="56" t="s">
        <v>6841</v>
      </c>
      <c r="J1428" s="56" t="s">
        <v>39</v>
      </c>
    </row>
    <row r="1429" spans="1:10" ht="12.75" customHeight="1" x14ac:dyDescent="0.3">
      <c r="A1429" s="56" t="s">
        <v>657</v>
      </c>
      <c r="B1429" s="56">
        <v>81</v>
      </c>
      <c r="C1429" s="56" t="s">
        <v>658</v>
      </c>
      <c r="D1429" s="56" t="s">
        <v>5066</v>
      </c>
      <c r="E1429" s="56" t="s">
        <v>1609</v>
      </c>
      <c r="F1429" s="56" t="s">
        <v>907</v>
      </c>
      <c r="G1429" s="56">
        <v>24</v>
      </c>
      <c r="H1429" s="56">
        <v>0</v>
      </c>
      <c r="I1429" s="56" t="s">
        <v>6841</v>
      </c>
      <c r="J1429" s="56" t="s">
        <v>39</v>
      </c>
    </row>
    <row r="1430" spans="1:10" ht="12.75" customHeight="1" x14ac:dyDescent="0.3">
      <c r="A1430" s="56" t="s">
        <v>657</v>
      </c>
      <c r="B1430" s="56">
        <v>82</v>
      </c>
      <c r="C1430" s="56" t="s">
        <v>658</v>
      </c>
      <c r="D1430" s="56" t="s">
        <v>5067</v>
      </c>
      <c r="E1430" s="56" t="s">
        <v>1587</v>
      </c>
      <c r="F1430" s="56" t="s">
        <v>907</v>
      </c>
      <c r="G1430" s="56">
        <v>40</v>
      </c>
      <c r="H1430" s="56">
        <v>0</v>
      </c>
      <c r="I1430" s="56" t="s">
        <v>6841</v>
      </c>
      <c r="J1430" s="56" t="s">
        <v>39</v>
      </c>
    </row>
    <row r="1431" spans="1:10" ht="12.75" customHeight="1" x14ac:dyDescent="0.3">
      <c r="A1431" s="56" t="s">
        <v>657</v>
      </c>
      <c r="B1431" s="56">
        <v>83</v>
      </c>
      <c r="C1431" s="56" t="s">
        <v>658</v>
      </c>
      <c r="D1431" s="56" t="s">
        <v>5068</v>
      </c>
      <c r="E1431" s="56" t="s">
        <v>1596</v>
      </c>
      <c r="F1431" s="56" t="s">
        <v>907</v>
      </c>
      <c r="G1431" s="56">
        <v>20</v>
      </c>
      <c r="H1431" s="56">
        <v>0</v>
      </c>
      <c r="I1431" s="56" t="s">
        <v>6841</v>
      </c>
      <c r="J1431" s="56" t="s">
        <v>39</v>
      </c>
    </row>
    <row r="1432" spans="1:10" ht="12.75" customHeight="1" x14ac:dyDescent="0.3">
      <c r="A1432" s="56" t="s">
        <v>657</v>
      </c>
      <c r="B1432" s="56">
        <v>84</v>
      </c>
      <c r="C1432" s="56" t="s">
        <v>658</v>
      </c>
      <c r="D1432" s="56" t="s">
        <v>5069</v>
      </c>
      <c r="E1432" s="56" t="s">
        <v>1621</v>
      </c>
      <c r="F1432" s="56" t="s">
        <v>907</v>
      </c>
      <c r="G1432" s="56">
        <v>52</v>
      </c>
      <c r="H1432" s="56">
        <v>0</v>
      </c>
      <c r="I1432" s="56" t="s">
        <v>6841</v>
      </c>
      <c r="J1432" s="56" t="s">
        <v>39</v>
      </c>
    </row>
    <row r="1433" spans="1:10" ht="12.75" customHeight="1" x14ac:dyDescent="0.3">
      <c r="A1433" s="56" t="s">
        <v>657</v>
      </c>
      <c r="B1433" s="56">
        <v>85</v>
      </c>
      <c r="C1433" s="56" t="s">
        <v>658</v>
      </c>
      <c r="D1433" s="56" t="s">
        <v>5070</v>
      </c>
      <c r="E1433" s="56" t="s">
        <v>1595</v>
      </c>
      <c r="F1433" s="56" t="s">
        <v>907</v>
      </c>
      <c r="G1433" s="56">
        <v>40</v>
      </c>
      <c r="H1433" s="56">
        <v>0</v>
      </c>
      <c r="I1433" s="56" t="s">
        <v>6841</v>
      </c>
      <c r="J1433" s="56" t="s">
        <v>39</v>
      </c>
    </row>
    <row r="1434" spans="1:10" ht="12.75" customHeight="1" x14ac:dyDescent="0.3">
      <c r="A1434" s="56" t="s">
        <v>657</v>
      </c>
      <c r="B1434" s="56">
        <v>86</v>
      </c>
      <c r="C1434" s="56" t="s">
        <v>658</v>
      </c>
      <c r="D1434" s="56" t="s">
        <v>5071</v>
      </c>
      <c r="E1434" s="56" t="s">
        <v>1657</v>
      </c>
      <c r="F1434" s="56" t="s">
        <v>907</v>
      </c>
      <c r="G1434" s="56">
        <v>49.5</v>
      </c>
      <c r="H1434" s="56">
        <v>0</v>
      </c>
      <c r="I1434" s="56" t="s">
        <v>6841</v>
      </c>
      <c r="J1434" s="56" t="s">
        <v>39</v>
      </c>
    </row>
    <row r="1435" spans="1:10" ht="12.75" customHeight="1" x14ac:dyDescent="0.3">
      <c r="A1435" s="56" t="s">
        <v>657</v>
      </c>
      <c r="B1435" s="56">
        <v>87</v>
      </c>
      <c r="C1435" s="56" t="s">
        <v>658</v>
      </c>
      <c r="D1435" s="56" t="s">
        <v>5072</v>
      </c>
      <c r="E1435" s="56" t="s">
        <v>1627</v>
      </c>
      <c r="F1435" s="56" t="s">
        <v>907</v>
      </c>
      <c r="G1435" s="56">
        <v>15</v>
      </c>
      <c r="H1435" s="56">
        <v>0</v>
      </c>
      <c r="I1435" s="56" t="s">
        <v>6841</v>
      </c>
      <c r="J1435" s="56" t="s">
        <v>39</v>
      </c>
    </row>
    <row r="1436" spans="1:10" ht="12.75" customHeight="1" x14ac:dyDescent="0.3">
      <c r="A1436" s="56" t="s">
        <v>657</v>
      </c>
      <c r="B1436" s="56">
        <v>88</v>
      </c>
      <c r="C1436" s="56" t="s">
        <v>658</v>
      </c>
      <c r="D1436" s="56" t="s">
        <v>5073</v>
      </c>
      <c r="E1436" s="56" t="s">
        <v>1660</v>
      </c>
      <c r="F1436" s="56" t="s">
        <v>907</v>
      </c>
      <c r="G1436" s="56">
        <v>55</v>
      </c>
      <c r="H1436" s="56">
        <v>0</v>
      </c>
      <c r="I1436" s="56" t="s">
        <v>6841</v>
      </c>
      <c r="J1436" s="56" t="s">
        <v>39</v>
      </c>
    </row>
    <row r="1437" spans="1:10" ht="12.75" customHeight="1" x14ac:dyDescent="0.3">
      <c r="A1437" s="56" t="s">
        <v>657</v>
      </c>
      <c r="B1437" s="56">
        <v>89</v>
      </c>
      <c r="C1437" s="56" t="s">
        <v>658</v>
      </c>
      <c r="D1437" s="56" t="s">
        <v>5074</v>
      </c>
      <c r="E1437" s="56" t="s">
        <v>1629</v>
      </c>
      <c r="F1437" s="56" t="s">
        <v>907</v>
      </c>
      <c r="G1437" s="56">
        <v>25</v>
      </c>
      <c r="H1437" s="56">
        <v>0</v>
      </c>
      <c r="I1437" s="56" t="s">
        <v>6841</v>
      </c>
      <c r="J1437" s="56" t="s">
        <v>39</v>
      </c>
    </row>
    <row r="1438" spans="1:10" ht="12.75" customHeight="1" x14ac:dyDescent="0.3">
      <c r="A1438" s="56" t="s">
        <v>657</v>
      </c>
      <c r="B1438" s="56">
        <v>90</v>
      </c>
      <c r="C1438" s="56" t="s">
        <v>658</v>
      </c>
      <c r="D1438" s="56" t="s">
        <v>5075</v>
      </c>
      <c r="E1438" s="56" t="s">
        <v>1628</v>
      </c>
      <c r="F1438" s="56" t="s">
        <v>907</v>
      </c>
      <c r="G1438" s="56">
        <v>61</v>
      </c>
      <c r="H1438" s="56">
        <v>0</v>
      </c>
      <c r="I1438" s="56" t="s">
        <v>6841</v>
      </c>
      <c r="J1438" s="56" t="s">
        <v>39</v>
      </c>
    </row>
    <row r="1439" spans="1:10" ht="12.75" customHeight="1" x14ac:dyDescent="0.3">
      <c r="A1439" s="56" t="s">
        <v>657</v>
      </c>
      <c r="B1439" s="56">
        <v>91</v>
      </c>
      <c r="C1439" s="56" t="s">
        <v>658</v>
      </c>
      <c r="D1439" s="56" t="s">
        <v>5076</v>
      </c>
      <c r="E1439" s="56" t="s">
        <v>1604</v>
      </c>
      <c r="F1439" s="56" t="s">
        <v>907</v>
      </c>
      <c r="G1439" s="56">
        <v>8</v>
      </c>
      <c r="H1439" s="56">
        <v>0</v>
      </c>
      <c r="I1439" s="56" t="s">
        <v>6841</v>
      </c>
      <c r="J1439" s="56" t="s">
        <v>39</v>
      </c>
    </row>
    <row r="1440" spans="1:10" ht="12.75" customHeight="1" x14ac:dyDescent="0.3">
      <c r="A1440" s="56" t="s">
        <v>657</v>
      </c>
      <c r="B1440" s="56">
        <v>92</v>
      </c>
      <c r="C1440" s="56" t="s">
        <v>658</v>
      </c>
      <c r="D1440" s="56" t="s">
        <v>5077</v>
      </c>
      <c r="E1440" s="56" t="s">
        <v>1640</v>
      </c>
      <c r="F1440" s="56" t="s">
        <v>907</v>
      </c>
      <c r="G1440" s="56">
        <v>19</v>
      </c>
      <c r="H1440" s="56">
        <v>0</v>
      </c>
      <c r="I1440" s="56" t="s">
        <v>6841</v>
      </c>
      <c r="J1440" s="56" t="s">
        <v>39</v>
      </c>
    </row>
    <row r="1441" spans="1:10" ht="12.75" customHeight="1" x14ac:dyDescent="0.3">
      <c r="A1441" s="56" t="s">
        <v>657</v>
      </c>
      <c r="B1441" s="56">
        <v>93</v>
      </c>
      <c r="C1441" s="56" t="s">
        <v>658</v>
      </c>
      <c r="D1441" s="56" t="s">
        <v>5078</v>
      </c>
      <c r="E1441" s="56" t="s">
        <v>1624</v>
      </c>
      <c r="F1441" s="56" t="s">
        <v>907</v>
      </c>
      <c r="G1441" s="56">
        <v>40</v>
      </c>
      <c r="H1441" s="56">
        <v>0</v>
      </c>
      <c r="I1441" s="56" t="s">
        <v>6841</v>
      </c>
      <c r="J1441" s="56" t="s">
        <v>39</v>
      </c>
    </row>
    <row r="1442" spans="1:10" ht="12.75" customHeight="1" x14ac:dyDescent="0.3">
      <c r="A1442" s="56" t="s">
        <v>657</v>
      </c>
      <c r="B1442" s="56">
        <v>94</v>
      </c>
      <c r="C1442" s="56" t="s">
        <v>658</v>
      </c>
      <c r="D1442" s="56" t="s">
        <v>5079</v>
      </c>
      <c r="E1442" s="56" t="s">
        <v>1643</v>
      </c>
      <c r="F1442" s="56" t="s">
        <v>907</v>
      </c>
      <c r="G1442" s="56">
        <v>32.5</v>
      </c>
      <c r="H1442" s="56">
        <v>0</v>
      </c>
      <c r="I1442" s="56" t="s">
        <v>6841</v>
      </c>
      <c r="J1442" s="56" t="s">
        <v>39</v>
      </c>
    </row>
    <row r="1443" spans="1:10" ht="12.75" customHeight="1" x14ac:dyDescent="0.3">
      <c r="A1443" s="56" t="s">
        <v>657</v>
      </c>
      <c r="B1443" s="56">
        <v>95</v>
      </c>
      <c r="C1443" s="56" t="s">
        <v>658</v>
      </c>
      <c r="D1443" s="56" t="s">
        <v>5080</v>
      </c>
      <c r="E1443" s="56" t="s">
        <v>1590</v>
      </c>
      <c r="F1443" s="56" t="s">
        <v>907</v>
      </c>
      <c r="G1443" s="56">
        <v>38</v>
      </c>
      <c r="H1443" s="56">
        <v>0</v>
      </c>
      <c r="I1443" s="56" t="s">
        <v>6841</v>
      </c>
      <c r="J1443" s="56" t="s">
        <v>39</v>
      </c>
    </row>
    <row r="1444" spans="1:10" ht="12.75" customHeight="1" x14ac:dyDescent="0.3">
      <c r="A1444" s="56" t="s">
        <v>657</v>
      </c>
      <c r="B1444" s="56">
        <v>96</v>
      </c>
      <c r="C1444" s="56" t="s">
        <v>658</v>
      </c>
      <c r="D1444" s="56" t="s">
        <v>5081</v>
      </c>
      <c r="E1444" s="56" t="s">
        <v>1586</v>
      </c>
      <c r="F1444" s="56" t="s">
        <v>907</v>
      </c>
      <c r="G1444" s="56">
        <v>59</v>
      </c>
      <c r="H1444" s="56">
        <v>0</v>
      </c>
      <c r="I1444" s="56" t="s">
        <v>6841</v>
      </c>
      <c r="J1444" s="56" t="s">
        <v>39</v>
      </c>
    </row>
    <row r="1445" spans="1:10" ht="12.75" customHeight="1" x14ac:dyDescent="0.3">
      <c r="A1445" s="56" t="s">
        <v>657</v>
      </c>
      <c r="B1445" s="56">
        <v>97</v>
      </c>
      <c r="C1445" s="56" t="s">
        <v>658</v>
      </c>
      <c r="D1445" s="56" t="s">
        <v>5082</v>
      </c>
      <c r="E1445" s="56" t="s">
        <v>1579</v>
      </c>
      <c r="F1445" s="56" t="s">
        <v>907</v>
      </c>
      <c r="G1445" s="56">
        <v>36</v>
      </c>
      <c r="H1445" s="56">
        <v>0</v>
      </c>
      <c r="I1445" s="56" t="s">
        <v>6841</v>
      </c>
      <c r="J1445" s="56" t="s">
        <v>39</v>
      </c>
    </row>
    <row r="1446" spans="1:10" ht="12.75" customHeight="1" x14ac:dyDescent="0.3">
      <c r="A1446" s="56" t="s">
        <v>657</v>
      </c>
      <c r="B1446" s="56">
        <v>98</v>
      </c>
      <c r="C1446" s="56" t="s">
        <v>658</v>
      </c>
      <c r="D1446" s="56" t="s">
        <v>5083</v>
      </c>
      <c r="E1446" s="56" t="s">
        <v>1652</v>
      </c>
      <c r="F1446" s="56" t="s">
        <v>907</v>
      </c>
      <c r="G1446" s="56">
        <v>19</v>
      </c>
      <c r="H1446" s="56">
        <v>0</v>
      </c>
      <c r="I1446" s="56" t="s">
        <v>6841</v>
      </c>
      <c r="J1446" s="56" t="s">
        <v>39</v>
      </c>
    </row>
    <row r="1447" spans="1:10" ht="12.75" customHeight="1" x14ac:dyDescent="0.3">
      <c r="A1447" s="56" t="s">
        <v>657</v>
      </c>
      <c r="B1447" s="56">
        <v>99</v>
      </c>
      <c r="C1447" s="56" t="s">
        <v>658</v>
      </c>
      <c r="D1447" s="56" t="s">
        <v>5084</v>
      </c>
      <c r="E1447" s="56" t="s">
        <v>1666</v>
      </c>
      <c r="F1447" s="56" t="s">
        <v>907</v>
      </c>
      <c r="G1447" s="56">
        <v>12.5</v>
      </c>
      <c r="H1447" s="56">
        <v>0</v>
      </c>
      <c r="I1447" s="56" t="s">
        <v>6841</v>
      </c>
      <c r="J1447" s="56" t="s">
        <v>39</v>
      </c>
    </row>
    <row r="1448" spans="1:10" ht="12.75" customHeight="1" x14ac:dyDescent="0.3">
      <c r="A1448" s="56" t="s">
        <v>657</v>
      </c>
      <c r="B1448" s="56">
        <v>100</v>
      </c>
      <c r="C1448" s="56" t="s">
        <v>658</v>
      </c>
      <c r="D1448" s="56" t="s">
        <v>5085</v>
      </c>
      <c r="E1448" s="56" t="s">
        <v>5086</v>
      </c>
      <c r="F1448" s="56" t="s">
        <v>908</v>
      </c>
      <c r="G1448" s="56">
        <v>0</v>
      </c>
      <c r="H1448" s="56">
        <v>0</v>
      </c>
      <c r="I1448" s="56" t="s">
        <v>6841</v>
      </c>
      <c r="J1448" s="56" t="s">
        <v>39</v>
      </c>
    </row>
    <row r="1449" spans="1:10" ht="12.75" customHeight="1" x14ac:dyDescent="0.3">
      <c r="A1449" s="56" t="s">
        <v>657</v>
      </c>
      <c r="B1449" s="56">
        <v>101</v>
      </c>
      <c r="C1449" s="56" t="s">
        <v>658</v>
      </c>
      <c r="D1449" s="56" t="s">
        <v>5087</v>
      </c>
      <c r="E1449" s="56" t="s">
        <v>5088</v>
      </c>
      <c r="F1449" s="56" t="s">
        <v>908</v>
      </c>
      <c r="G1449" s="56">
        <v>0</v>
      </c>
      <c r="H1449" s="56">
        <v>0</v>
      </c>
      <c r="I1449" s="56" t="s">
        <v>6841</v>
      </c>
      <c r="J1449" s="56" t="s">
        <v>39</v>
      </c>
    </row>
    <row r="1450" spans="1:10" ht="12.75" customHeight="1" x14ac:dyDescent="0.3">
      <c r="A1450" s="56" t="s">
        <v>657</v>
      </c>
      <c r="B1450" s="56">
        <v>102</v>
      </c>
      <c r="C1450" s="56" t="s">
        <v>658</v>
      </c>
      <c r="D1450" s="56" t="s">
        <v>5089</v>
      </c>
      <c r="E1450" s="56" t="s">
        <v>5090</v>
      </c>
      <c r="F1450" s="56" t="s">
        <v>908</v>
      </c>
      <c r="G1450" s="56">
        <v>0</v>
      </c>
      <c r="H1450" s="56">
        <v>0</v>
      </c>
      <c r="I1450" s="56" t="s">
        <v>6841</v>
      </c>
      <c r="J1450" s="56" t="s">
        <v>39</v>
      </c>
    </row>
    <row r="1451" spans="1:10" ht="12.75" customHeight="1" x14ac:dyDescent="0.3">
      <c r="A1451" s="56" t="s">
        <v>657</v>
      </c>
      <c r="B1451" s="56">
        <v>103</v>
      </c>
      <c r="C1451" s="56" t="s">
        <v>658</v>
      </c>
      <c r="D1451" s="56" t="s">
        <v>5091</v>
      </c>
      <c r="E1451" s="56" t="s">
        <v>5092</v>
      </c>
      <c r="F1451" s="56" t="s">
        <v>908</v>
      </c>
      <c r="G1451" s="56">
        <v>0</v>
      </c>
      <c r="H1451" s="56">
        <v>0</v>
      </c>
      <c r="I1451" s="56" t="s">
        <v>6841</v>
      </c>
      <c r="J1451" s="56" t="s">
        <v>39</v>
      </c>
    </row>
    <row r="1452" spans="1:10" ht="12.75" customHeight="1" x14ac:dyDescent="0.3">
      <c r="A1452" s="56" t="s">
        <v>657</v>
      </c>
      <c r="B1452" s="56">
        <v>104</v>
      </c>
      <c r="C1452" s="56" t="s">
        <v>658</v>
      </c>
      <c r="D1452" s="56" t="s">
        <v>5093</v>
      </c>
      <c r="E1452" s="56" t="s">
        <v>5094</v>
      </c>
      <c r="F1452" s="56" t="s">
        <v>908</v>
      </c>
      <c r="G1452" s="56">
        <v>0</v>
      </c>
      <c r="H1452" s="56">
        <v>0</v>
      </c>
      <c r="I1452" s="56" t="s">
        <v>6841</v>
      </c>
      <c r="J1452" s="56" t="s">
        <v>39</v>
      </c>
    </row>
    <row r="1453" spans="1:10" ht="12.75" customHeight="1" x14ac:dyDescent="0.3">
      <c r="A1453" s="56" t="s">
        <v>439</v>
      </c>
      <c r="B1453" s="56">
        <v>1</v>
      </c>
      <c r="C1453" s="56" t="s">
        <v>440</v>
      </c>
      <c r="D1453" s="56" t="s">
        <v>5095</v>
      </c>
      <c r="E1453" s="56" t="s">
        <v>1673</v>
      </c>
      <c r="F1453" s="56" t="s">
        <v>907</v>
      </c>
      <c r="G1453" s="56">
        <v>45.5</v>
      </c>
      <c r="H1453" s="56">
        <v>2</v>
      </c>
      <c r="I1453" s="56" t="s">
        <v>6841</v>
      </c>
      <c r="J1453" s="56" t="s">
        <v>39</v>
      </c>
    </row>
    <row r="1454" spans="1:10" ht="12.75" customHeight="1" x14ac:dyDescent="0.3">
      <c r="A1454" s="56" t="s">
        <v>439</v>
      </c>
      <c r="B1454" s="56">
        <v>2</v>
      </c>
      <c r="C1454" s="56" t="s">
        <v>440</v>
      </c>
      <c r="D1454" s="56" t="s">
        <v>5096</v>
      </c>
      <c r="E1454" s="56" t="s">
        <v>1667</v>
      </c>
      <c r="F1454" s="56" t="s">
        <v>907</v>
      </c>
      <c r="G1454" s="56">
        <v>43.5</v>
      </c>
      <c r="H1454" s="56">
        <v>0</v>
      </c>
      <c r="I1454" s="56" t="s">
        <v>6841</v>
      </c>
      <c r="J1454" s="56" t="s">
        <v>39</v>
      </c>
    </row>
    <row r="1455" spans="1:10" ht="12.75" customHeight="1" x14ac:dyDescent="0.3">
      <c r="A1455" s="56" t="s">
        <v>439</v>
      </c>
      <c r="B1455" s="56">
        <v>3</v>
      </c>
      <c r="C1455" s="56" t="s">
        <v>440</v>
      </c>
      <c r="D1455" s="56" t="s">
        <v>5097</v>
      </c>
      <c r="E1455" s="56" t="s">
        <v>1669</v>
      </c>
      <c r="F1455" s="56" t="s">
        <v>907</v>
      </c>
      <c r="G1455" s="56">
        <v>43.5</v>
      </c>
      <c r="H1455" s="56">
        <v>0</v>
      </c>
      <c r="I1455" s="56" t="s">
        <v>6841</v>
      </c>
      <c r="J1455" s="56" t="s">
        <v>39</v>
      </c>
    </row>
    <row r="1456" spans="1:10" ht="12.75" customHeight="1" x14ac:dyDescent="0.3">
      <c r="A1456" s="56" t="s">
        <v>439</v>
      </c>
      <c r="B1456" s="56">
        <v>4</v>
      </c>
      <c r="C1456" s="56" t="s">
        <v>440</v>
      </c>
      <c r="D1456" s="56" t="s">
        <v>5098</v>
      </c>
      <c r="E1456" s="56" t="s">
        <v>1670</v>
      </c>
      <c r="F1456" s="56" t="s">
        <v>907</v>
      </c>
      <c r="G1456" s="56">
        <v>43.5</v>
      </c>
      <c r="H1456" s="56">
        <v>0</v>
      </c>
      <c r="I1456" s="56" t="s">
        <v>6841</v>
      </c>
      <c r="J1456" s="56" t="s">
        <v>39</v>
      </c>
    </row>
    <row r="1457" spans="1:10" ht="12.75" customHeight="1" x14ac:dyDescent="0.3">
      <c r="A1457" s="56" t="s">
        <v>439</v>
      </c>
      <c r="B1457" s="56">
        <v>5</v>
      </c>
      <c r="C1457" s="56" t="s">
        <v>440</v>
      </c>
      <c r="D1457" s="56" t="s">
        <v>5099</v>
      </c>
      <c r="E1457" s="56" t="s">
        <v>1671</v>
      </c>
      <c r="F1457" s="56" t="s">
        <v>907</v>
      </c>
      <c r="G1457" s="56">
        <v>43.5</v>
      </c>
      <c r="H1457" s="56">
        <v>0</v>
      </c>
      <c r="I1457" s="56" t="s">
        <v>6841</v>
      </c>
      <c r="J1457" s="56" t="s">
        <v>39</v>
      </c>
    </row>
    <row r="1458" spans="1:10" ht="12.75" customHeight="1" x14ac:dyDescent="0.3">
      <c r="A1458" s="56" t="s">
        <v>439</v>
      </c>
      <c r="B1458" s="56">
        <v>6</v>
      </c>
      <c r="C1458" s="56" t="s">
        <v>440</v>
      </c>
      <c r="D1458" s="56" t="s">
        <v>5100</v>
      </c>
      <c r="E1458" s="56" t="s">
        <v>1672</v>
      </c>
      <c r="F1458" s="56" t="s">
        <v>907</v>
      </c>
      <c r="G1458" s="56">
        <v>43.5</v>
      </c>
      <c r="H1458" s="56">
        <v>0</v>
      </c>
      <c r="I1458" s="56" t="s">
        <v>6841</v>
      </c>
      <c r="J1458" s="56" t="s">
        <v>39</v>
      </c>
    </row>
    <row r="1459" spans="1:10" ht="12.75" customHeight="1" x14ac:dyDescent="0.3">
      <c r="A1459" s="56" t="s">
        <v>439</v>
      </c>
      <c r="B1459" s="56">
        <v>7</v>
      </c>
      <c r="C1459" s="56" t="s">
        <v>440</v>
      </c>
      <c r="D1459" s="56" t="s">
        <v>5101</v>
      </c>
      <c r="E1459" s="56" t="s">
        <v>1668</v>
      </c>
      <c r="F1459" s="56" t="s">
        <v>907</v>
      </c>
      <c r="G1459" s="56">
        <v>43.5</v>
      </c>
      <c r="H1459" s="56">
        <v>0</v>
      </c>
      <c r="I1459" s="56" t="s">
        <v>6841</v>
      </c>
      <c r="J1459" s="56" t="s">
        <v>39</v>
      </c>
    </row>
    <row r="1460" spans="1:10" ht="12.75" customHeight="1" x14ac:dyDescent="0.3">
      <c r="A1460" s="56" t="s">
        <v>659</v>
      </c>
      <c r="B1460" s="56">
        <v>1</v>
      </c>
      <c r="C1460" s="56" t="s">
        <v>660</v>
      </c>
      <c r="D1460" s="56" t="s">
        <v>5102</v>
      </c>
      <c r="E1460" s="56" t="s">
        <v>2097</v>
      </c>
      <c r="F1460" s="56" t="s">
        <v>907</v>
      </c>
      <c r="G1460" s="56">
        <v>50</v>
      </c>
      <c r="H1460" s="56">
        <v>0</v>
      </c>
      <c r="I1460" s="56" t="s">
        <v>6841</v>
      </c>
      <c r="J1460" s="56" t="s">
        <v>39</v>
      </c>
    </row>
    <row r="1461" spans="1:10" ht="12.75" customHeight="1" x14ac:dyDescent="0.3">
      <c r="A1461" s="56" t="s">
        <v>659</v>
      </c>
      <c r="B1461" s="56">
        <v>2</v>
      </c>
      <c r="C1461" s="56" t="s">
        <v>660</v>
      </c>
      <c r="D1461" s="56" t="s">
        <v>5103</v>
      </c>
      <c r="E1461" s="56" t="s">
        <v>2098</v>
      </c>
      <c r="F1461" s="56" t="s">
        <v>907</v>
      </c>
      <c r="G1461" s="56">
        <v>46</v>
      </c>
      <c r="H1461" s="56">
        <v>0</v>
      </c>
      <c r="I1461" s="56" t="s">
        <v>6841</v>
      </c>
      <c r="J1461" s="56" t="s">
        <v>39</v>
      </c>
    </row>
    <row r="1462" spans="1:10" ht="12.75" customHeight="1" x14ac:dyDescent="0.3">
      <c r="A1462" s="56" t="s">
        <v>659</v>
      </c>
      <c r="B1462" s="56">
        <v>3</v>
      </c>
      <c r="C1462" s="56" t="s">
        <v>660</v>
      </c>
      <c r="D1462" s="56" t="s">
        <v>5104</v>
      </c>
      <c r="E1462" s="56" t="s">
        <v>2099</v>
      </c>
      <c r="F1462" s="56" t="s">
        <v>907</v>
      </c>
      <c r="G1462" s="56">
        <v>42</v>
      </c>
      <c r="H1462" s="56">
        <v>0</v>
      </c>
      <c r="I1462" s="56" t="s">
        <v>6841</v>
      </c>
      <c r="J1462" s="56" t="s">
        <v>39</v>
      </c>
    </row>
    <row r="1463" spans="1:10" ht="12.75" customHeight="1" x14ac:dyDescent="0.3">
      <c r="A1463" s="56" t="s">
        <v>659</v>
      </c>
      <c r="B1463" s="56">
        <v>4</v>
      </c>
      <c r="C1463" s="56" t="s">
        <v>660</v>
      </c>
      <c r="D1463" s="56" t="s">
        <v>6976</v>
      </c>
      <c r="E1463" s="56" t="s">
        <v>6977</v>
      </c>
      <c r="F1463" s="56" t="s">
        <v>907</v>
      </c>
      <c r="G1463" s="56">
        <v>34</v>
      </c>
      <c r="H1463" s="56">
        <v>0</v>
      </c>
      <c r="I1463" s="56" t="s">
        <v>6841</v>
      </c>
      <c r="J1463" s="56" t="s">
        <v>39</v>
      </c>
    </row>
    <row r="1464" spans="1:10" ht="12.75" customHeight="1" x14ac:dyDescent="0.3">
      <c r="A1464" s="56" t="s">
        <v>659</v>
      </c>
      <c r="B1464" s="56">
        <v>5</v>
      </c>
      <c r="C1464" s="56" t="s">
        <v>660</v>
      </c>
      <c r="D1464" s="56" t="s">
        <v>6978</v>
      </c>
      <c r="E1464" s="56" t="s">
        <v>6979</v>
      </c>
      <c r="F1464" s="56" t="s">
        <v>907</v>
      </c>
      <c r="G1464" s="56">
        <v>34</v>
      </c>
      <c r="H1464" s="56">
        <v>0</v>
      </c>
      <c r="I1464" s="56" t="s">
        <v>6841</v>
      </c>
      <c r="J1464" s="56" t="s">
        <v>39</v>
      </c>
    </row>
    <row r="1465" spans="1:10" ht="12.75" customHeight="1" x14ac:dyDescent="0.3">
      <c r="A1465" s="56" t="s">
        <v>659</v>
      </c>
      <c r="B1465" s="56">
        <v>6</v>
      </c>
      <c r="C1465" s="56" t="s">
        <v>660</v>
      </c>
      <c r="D1465" s="56" t="s">
        <v>5105</v>
      </c>
      <c r="E1465" s="56" t="s">
        <v>2100</v>
      </c>
      <c r="F1465" s="56" t="s">
        <v>907</v>
      </c>
      <c r="G1465" s="56">
        <v>34</v>
      </c>
      <c r="H1465" s="56">
        <v>0</v>
      </c>
      <c r="I1465" s="56" t="s">
        <v>6841</v>
      </c>
      <c r="J1465" s="56" t="s">
        <v>39</v>
      </c>
    </row>
    <row r="1466" spans="1:10" ht="12.75" customHeight="1" x14ac:dyDescent="0.3">
      <c r="A1466" s="56" t="s">
        <v>659</v>
      </c>
      <c r="B1466" s="56">
        <v>7</v>
      </c>
      <c r="C1466" s="56" t="s">
        <v>660</v>
      </c>
      <c r="D1466" s="56" t="s">
        <v>5106</v>
      </c>
      <c r="E1466" s="56" t="s">
        <v>2101</v>
      </c>
      <c r="F1466" s="56" t="s">
        <v>907</v>
      </c>
      <c r="G1466" s="56">
        <v>50</v>
      </c>
      <c r="H1466" s="56">
        <v>0</v>
      </c>
      <c r="I1466" s="56" t="s">
        <v>6841</v>
      </c>
      <c r="J1466" s="56" t="s">
        <v>39</v>
      </c>
    </row>
    <row r="1467" spans="1:10" ht="12.75" customHeight="1" x14ac:dyDescent="0.3">
      <c r="A1467" s="56" t="s">
        <v>659</v>
      </c>
      <c r="B1467" s="56">
        <v>8</v>
      </c>
      <c r="C1467" s="56" t="s">
        <v>660</v>
      </c>
      <c r="D1467" s="56" t="s">
        <v>6980</v>
      </c>
      <c r="E1467" s="56" t="s">
        <v>6981</v>
      </c>
      <c r="F1467" s="56" t="s">
        <v>907</v>
      </c>
      <c r="G1467" s="56">
        <v>34</v>
      </c>
      <c r="H1467" s="56">
        <v>0</v>
      </c>
      <c r="I1467" s="56" t="s">
        <v>6841</v>
      </c>
      <c r="J1467" s="56" t="s">
        <v>39</v>
      </c>
    </row>
    <row r="1468" spans="1:10" ht="12.75" customHeight="1" x14ac:dyDescent="0.3">
      <c r="A1468" s="56" t="s">
        <v>659</v>
      </c>
      <c r="B1468" s="56">
        <v>9</v>
      </c>
      <c r="C1468" s="56" t="s">
        <v>660</v>
      </c>
      <c r="D1468" s="56" t="s">
        <v>5107</v>
      </c>
      <c r="E1468" s="56" t="s">
        <v>2102</v>
      </c>
      <c r="F1468" s="56" t="s">
        <v>907</v>
      </c>
      <c r="G1468" s="56">
        <v>34</v>
      </c>
      <c r="H1468" s="56">
        <v>0</v>
      </c>
      <c r="I1468" s="56" t="s">
        <v>6841</v>
      </c>
      <c r="J1468" s="56" t="s">
        <v>39</v>
      </c>
    </row>
    <row r="1469" spans="1:10" ht="12.75" customHeight="1" x14ac:dyDescent="0.3">
      <c r="A1469" s="56" t="s">
        <v>659</v>
      </c>
      <c r="B1469" s="56">
        <v>10</v>
      </c>
      <c r="C1469" s="56" t="s">
        <v>660</v>
      </c>
      <c r="D1469" s="56" t="s">
        <v>5108</v>
      </c>
      <c r="E1469" s="56" t="s">
        <v>2103</v>
      </c>
      <c r="F1469" s="56" t="s">
        <v>907</v>
      </c>
      <c r="G1469" s="56">
        <v>34</v>
      </c>
      <c r="H1469" s="56">
        <v>0</v>
      </c>
      <c r="I1469" s="56" t="s">
        <v>6841</v>
      </c>
      <c r="J1469" s="56" t="s">
        <v>39</v>
      </c>
    </row>
    <row r="1470" spans="1:10" ht="12.75" customHeight="1" x14ac:dyDescent="0.3">
      <c r="A1470" s="56" t="s">
        <v>659</v>
      </c>
      <c r="B1470" s="56">
        <v>11</v>
      </c>
      <c r="C1470" s="56" t="s">
        <v>660</v>
      </c>
      <c r="D1470" s="56" t="s">
        <v>7217</v>
      </c>
      <c r="E1470" s="56" t="s">
        <v>7218</v>
      </c>
      <c r="F1470" s="56" t="s">
        <v>907</v>
      </c>
      <c r="G1470" s="56">
        <v>34</v>
      </c>
      <c r="H1470" s="56">
        <v>0</v>
      </c>
      <c r="I1470" s="56" t="s">
        <v>6841</v>
      </c>
      <c r="J1470" s="56" t="s">
        <v>39</v>
      </c>
    </row>
    <row r="1471" spans="1:10" ht="12.75" customHeight="1" x14ac:dyDescent="0.3">
      <c r="A1471" s="56" t="s">
        <v>659</v>
      </c>
      <c r="B1471" s="56">
        <v>12</v>
      </c>
      <c r="C1471" s="56" t="s">
        <v>660</v>
      </c>
      <c r="D1471" s="56" t="s">
        <v>5109</v>
      </c>
      <c r="E1471" s="56" t="s">
        <v>2104</v>
      </c>
      <c r="F1471" s="56" t="s">
        <v>907</v>
      </c>
      <c r="G1471" s="56">
        <v>50</v>
      </c>
      <c r="H1471" s="56">
        <v>0</v>
      </c>
      <c r="I1471" s="56" t="s">
        <v>6841</v>
      </c>
      <c r="J1471" s="56" t="s">
        <v>39</v>
      </c>
    </row>
    <row r="1472" spans="1:10" ht="12.75" customHeight="1" x14ac:dyDescent="0.3">
      <c r="A1472" s="56" t="s">
        <v>659</v>
      </c>
      <c r="B1472" s="56">
        <v>13</v>
      </c>
      <c r="C1472" s="56" t="s">
        <v>660</v>
      </c>
      <c r="D1472" s="56" t="s">
        <v>5110</v>
      </c>
      <c r="E1472" s="56" t="s">
        <v>2105</v>
      </c>
      <c r="F1472" s="56" t="s">
        <v>907</v>
      </c>
      <c r="G1472" s="56">
        <v>34</v>
      </c>
      <c r="H1472" s="56">
        <v>0</v>
      </c>
      <c r="I1472" s="56" t="s">
        <v>6841</v>
      </c>
      <c r="J1472" s="56" t="s">
        <v>39</v>
      </c>
    </row>
    <row r="1473" spans="1:10" ht="12.75" customHeight="1" x14ac:dyDescent="0.3">
      <c r="A1473" s="56" t="s">
        <v>659</v>
      </c>
      <c r="B1473" s="56">
        <v>14</v>
      </c>
      <c r="C1473" s="56" t="s">
        <v>660</v>
      </c>
      <c r="D1473" s="56" t="s">
        <v>5111</v>
      </c>
      <c r="E1473" s="56" t="s">
        <v>2106</v>
      </c>
      <c r="F1473" s="56" t="s">
        <v>907</v>
      </c>
      <c r="G1473" s="56">
        <v>50</v>
      </c>
      <c r="H1473" s="56">
        <v>0</v>
      </c>
      <c r="I1473" s="56" t="s">
        <v>6841</v>
      </c>
      <c r="J1473" s="56" t="s">
        <v>39</v>
      </c>
    </row>
    <row r="1474" spans="1:10" ht="12.75" customHeight="1" x14ac:dyDescent="0.3">
      <c r="A1474" s="56" t="s">
        <v>659</v>
      </c>
      <c r="B1474" s="56">
        <v>15</v>
      </c>
      <c r="C1474" s="56" t="s">
        <v>660</v>
      </c>
      <c r="D1474" s="56" t="s">
        <v>7219</v>
      </c>
      <c r="E1474" s="56" t="s">
        <v>7220</v>
      </c>
      <c r="F1474" s="56" t="s">
        <v>907</v>
      </c>
      <c r="G1474" s="56">
        <v>18</v>
      </c>
      <c r="H1474" s="56">
        <v>0</v>
      </c>
      <c r="I1474" s="56" t="s">
        <v>6841</v>
      </c>
      <c r="J1474" s="56" t="s">
        <v>39</v>
      </c>
    </row>
    <row r="1475" spans="1:10" ht="12.75" customHeight="1" x14ac:dyDescent="0.3">
      <c r="A1475" s="56" t="s">
        <v>659</v>
      </c>
      <c r="B1475" s="56">
        <v>16</v>
      </c>
      <c r="C1475" s="56" t="s">
        <v>660</v>
      </c>
      <c r="D1475" s="56" t="s">
        <v>5112</v>
      </c>
      <c r="E1475" s="56" t="s">
        <v>2107</v>
      </c>
      <c r="F1475" s="56" t="s">
        <v>907</v>
      </c>
      <c r="G1475" s="56">
        <v>50</v>
      </c>
      <c r="H1475" s="56">
        <v>0</v>
      </c>
      <c r="I1475" s="56" t="s">
        <v>6841</v>
      </c>
      <c r="J1475" s="56" t="s">
        <v>39</v>
      </c>
    </row>
    <row r="1476" spans="1:10" ht="12.75" customHeight="1" x14ac:dyDescent="0.3">
      <c r="A1476" s="56" t="s">
        <v>659</v>
      </c>
      <c r="B1476" s="56">
        <v>17</v>
      </c>
      <c r="C1476" s="56" t="s">
        <v>660</v>
      </c>
      <c r="D1476" s="56" t="s">
        <v>5113</v>
      </c>
      <c r="E1476" s="56" t="s">
        <v>2108</v>
      </c>
      <c r="F1476" s="56" t="s">
        <v>907</v>
      </c>
      <c r="G1476" s="56">
        <v>34</v>
      </c>
      <c r="H1476" s="56">
        <v>0</v>
      </c>
      <c r="I1476" s="56" t="s">
        <v>6841</v>
      </c>
      <c r="J1476" s="56" t="s">
        <v>39</v>
      </c>
    </row>
    <row r="1477" spans="1:10" ht="12.75" customHeight="1" x14ac:dyDescent="0.3">
      <c r="A1477" s="56" t="s">
        <v>659</v>
      </c>
      <c r="B1477" s="56">
        <v>18</v>
      </c>
      <c r="C1477" s="56" t="s">
        <v>660</v>
      </c>
      <c r="D1477" s="56" t="s">
        <v>5114</v>
      </c>
      <c r="E1477" s="56" t="s">
        <v>449</v>
      </c>
      <c r="F1477" s="56" t="s">
        <v>907</v>
      </c>
      <c r="G1477" s="56">
        <v>18</v>
      </c>
      <c r="H1477" s="56">
        <v>0</v>
      </c>
      <c r="I1477" s="56" t="s">
        <v>6841</v>
      </c>
      <c r="J1477" s="56" t="s">
        <v>39</v>
      </c>
    </row>
    <row r="1478" spans="1:10" ht="12.75" customHeight="1" x14ac:dyDescent="0.3">
      <c r="A1478" s="56" t="s">
        <v>659</v>
      </c>
      <c r="B1478" s="56">
        <v>19</v>
      </c>
      <c r="C1478" s="56" t="s">
        <v>660</v>
      </c>
      <c r="D1478" s="56" t="s">
        <v>5115</v>
      </c>
      <c r="E1478" s="56" t="s">
        <v>2109</v>
      </c>
      <c r="F1478" s="56" t="s">
        <v>907</v>
      </c>
      <c r="G1478" s="56">
        <v>42</v>
      </c>
      <c r="H1478" s="56">
        <v>0</v>
      </c>
      <c r="I1478" s="56" t="s">
        <v>6841</v>
      </c>
      <c r="J1478" s="56" t="s">
        <v>39</v>
      </c>
    </row>
    <row r="1479" spans="1:10" ht="12.75" customHeight="1" x14ac:dyDescent="0.3">
      <c r="A1479" s="56" t="s">
        <v>659</v>
      </c>
      <c r="B1479" s="56">
        <v>20</v>
      </c>
      <c r="C1479" s="56" t="s">
        <v>660</v>
      </c>
      <c r="D1479" s="56" t="s">
        <v>5116</v>
      </c>
      <c r="E1479" s="56" t="s">
        <v>2110</v>
      </c>
      <c r="F1479" s="56" t="s">
        <v>907</v>
      </c>
      <c r="G1479" s="56">
        <v>42</v>
      </c>
      <c r="H1479" s="56">
        <v>0</v>
      </c>
      <c r="I1479" s="56" t="s">
        <v>6841</v>
      </c>
      <c r="J1479" s="56" t="s">
        <v>39</v>
      </c>
    </row>
    <row r="1480" spans="1:10" ht="12.75" customHeight="1" x14ac:dyDescent="0.3">
      <c r="A1480" s="56" t="s">
        <v>659</v>
      </c>
      <c r="B1480" s="56">
        <v>21</v>
      </c>
      <c r="C1480" s="56" t="s">
        <v>660</v>
      </c>
      <c r="D1480" s="56" t="s">
        <v>5117</v>
      </c>
      <c r="E1480" s="56" t="s">
        <v>2111</v>
      </c>
      <c r="F1480" s="56" t="s">
        <v>907</v>
      </c>
      <c r="G1480" s="56">
        <v>34</v>
      </c>
      <c r="H1480" s="56">
        <v>0</v>
      </c>
      <c r="I1480" s="56" t="s">
        <v>6841</v>
      </c>
      <c r="J1480" s="56" t="s">
        <v>39</v>
      </c>
    </row>
    <row r="1481" spans="1:10" ht="12.75" customHeight="1" x14ac:dyDescent="0.3">
      <c r="A1481" s="56" t="s">
        <v>659</v>
      </c>
      <c r="B1481" s="56">
        <v>22</v>
      </c>
      <c r="C1481" s="56" t="s">
        <v>660</v>
      </c>
      <c r="D1481" s="56" t="s">
        <v>5118</v>
      </c>
      <c r="E1481" s="56" t="s">
        <v>2112</v>
      </c>
      <c r="F1481" s="56" t="s">
        <v>907</v>
      </c>
      <c r="G1481" s="56">
        <v>50</v>
      </c>
      <c r="H1481" s="56">
        <v>0</v>
      </c>
      <c r="I1481" s="56" t="s">
        <v>6841</v>
      </c>
      <c r="J1481" s="56" t="s">
        <v>39</v>
      </c>
    </row>
    <row r="1482" spans="1:10" ht="12.75" customHeight="1" x14ac:dyDescent="0.3">
      <c r="A1482" s="56" t="s">
        <v>659</v>
      </c>
      <c r="B1482" s="56">
        <v>23</v>
      </c>
      <c r="C1482" s="56" t="s">
        <v>660</v>
      </c>
      <c r="D1482" s="56" t="s">
        <v>5119</v>
      </c>
      <c r="E1482" s="56" t="s">
        <v>2113</v>
      </c>
      <c r="F1482" s="56" t="s">
        <v>907</v>
      </c>
      <c r="G1482" s="56">
        <v>18</v>
      </c>
      <c r="H1482" s="56">
        <v>0</v>
      </c>
      <c r="I1482" s="56" t="s">
        <v>6841</v>
      </c>
      <c r="J1482" s="56" t="s">
        <v>39</v>
      </c>
    </row>
    <row r="1483" spans="1:10" ht="12.75" customHeight="1" x14ac:dyDescent="0.3">
      <c r="A1483" s="56" t="s">
        <v>659</v>
      </c>
      <c r="B1483" s="56">
        <v>24</v>
      </c>
      <c r="C1483" s="56" t="s">
        <v>660</v>
      </c>
      <c r="D1483" s="56" t="s">
        <v>5120</v>
      </c>
      <c r="E1483" s="56" t="s">
        <v>2114</v>
      </c>
      <c r="F1483" s="56" t="s">
        <v>907</v>
      </c>
      <c r="G1483" s="56">
        <v>42</v>
      </c>
      <c r="H1483" s="56">
        <v>0</v>
      </c>
      <c r="I1483" s="56" t="s">
        <v>6841</v>
      </c>
      <c r="J1483" s="56" t="s">
        <v>39</v>
      </c>
    </row>
    <row r="1484" spans="1:10" ht="12.75" customHeight="1" x14ac:dyDescent="0.3">
      <c r="A1484" s="56" t="s">
        <v>659</v>
      </c>
      <c r="B1484" s="56">
        <v>25</v>
      </c>
      <c r="C1484" s="56" t="s">
        <v>660</v>
      </c>
      <c r="D1484" s="56" t="s">
        <v>5121</v>
      </c>
      <c r="E1484" s="56" t="s">
        <v>1022</v>
      </c>
      <c r="F1484" s="56" t="s">
        <v>907</v>
      </c>
      <c r="G1484" s="56">
        <v>42</v>
      </c>
      <c r="H1484" s="56">
        <v>0</v>
      </c>
      <c r="I1484" s="56" t="s">
        <v>6841</v>
      </c>
      <c r="J1484" s="56" t="s">
        <v>39</v>
      </c>
    </row>
    <row r="1485" spans="1:10" ht="12.75" customHeight="1" x14ac:dyDescent="0.3">
      <c r="A1485" s="56" t="s">
        <v>659</v>
      </c>
      <c r="B1485" s="56">
        <v>26</v>
      </c>
      <c r="C1485" s="56" t="s">
        <v>660</v>
      </c>
      <c r="D1485" s="56" t="s">
        <v>5122</v>
      </c>
      <c r="E1485" s="56" t="s">
        <v>2115</v>
      </c>
      <c r="F1485" s="56" t="s">
        <v>907</v>
      </c>
      <c r="G1485" s="56">
        <v>42</v>
      </c>
      <c r="H1485" s="56">
        <v>0</v>
      </c>
      <c r="I1485" s="56" t="s">
        <v>6841</v>
      </c>
      <c r="J1485" s="56" t="s">
        <v>39</v>
      </c>
    </row>
    <row r="1486" spans="1:10" ht="12.75" customHeight="1" x14ac:dyDescent="0.3">
      <c r="A1486" s="56" t="s">
        <v>659</v>
      </c>
      <c r="B1486" s="56">
        <v>27</v>
      </c>
      <c r="C1486" s="56" t="s">
        <v>660</v>
      </c>
      <c r="D1486" s="56" t="s">
        <v>6982</v>
      </c>
      <c r="E1486" s="56" t="s">
        <v>6983</v>
      </c>
      <c r="F1486" s="56" t="s">
        <v>907</v>
      </c>
      <c r="G1486" s="56">
        <v>34</v>
      </c>
      <c r="H1486" s="56">
        <v>0</v>
      </c>
      <c r="I1486" s="56" t="s">
        <v>6841</v>
      </c>
      <c r="J1486" s="56" t="s">
        <v>39</v>
      </c>
    </row>
    <row r="1487" spans="1:10" ht="12.75" customHeight="1" x14ac:dyDescent="0.3">
      <c r="A1487" s="56" t="s">
        <v>659</v>
      </c>
      <c r="B1487" s="56">
        <v>28</v>
      </c>
      <c r="C1487" s="56" t="s">
        <v>660</v>
      </c>
      <c r="D1487" s="56" t="s">
        <v>5123</v>
      </c>
      <c r="E1487" s="56" t="s">
        <v>2116</v>
      </c>
      <c r="F1487" s="56" t="s">
        <v>907</v>
      </c>
      <c r="G1487" s="56">
        <v>34</v>
      </c>
      <c r="H1487" s="56">
        <v>0</v>
      </c>
      <c r="I1487" s="56" t="s">
        <v>6841</v>
      </c>
      <c r="J1487" s="56" t="s">
        <v>39</v>
      </c>
    </row>
    <row r="1488" spans="1:10" ht="12.75" customHeight="1" x14ac:dyDescent="0.3">
      <c r="A1488" s="56" t="s">
        <v>659</v>
      </c>
      <c r="B1488" s="56">
        <v>29</v>
      </c>
      <c r="C1488" s="56" t="s">
        <v>660</v>
      </c>
      <c r="D1488" s="56" t="s">
        <v>7221</v>
      </c>
      <c r="E1488" s="56" t="s">
        <v>7222</v>
      </c>
      <c r="F1488" s="56" t="s">
        <v>907</v>
      </c>
      <c r="G1488" s="56">
        <v>18</v>
      </c>
      <c r="H1488" s="56">
        <v>0</v>
      </c>
      <c r="I1488" s="56" t="s">
        <v>6841</v>
      </c>
      <c r="J1488" s="56" t="s">
        <v>39</v>
      </c>
    </row>
    <row r="1489" spans="1:10" ht="12.75" customHeight="1" x14ac:dyDescent="0.3">
      <c r="A1489" s="56" t="s">
        <v>659</v>
      </c>
      <c r="B1489" s="56">
        <v>30</v>
      </c>
      <c r="C1489" s="56" t="s">
        <v>660</v>
      </c>
      <c r="D1489" s="56" t="s">
        <v>5124</v>
      </c>
      <c r="E1489" s="56" t="s">
        <v>2117</v>
      </c>
      <c r="F1489" s="56" t="s">
        <v>907</v>
      </c>
      <c r="G1489" s="56">
        <v>42</v>
      </c>
      <c r="H1489" s="56">
        <v>0</v>
      </c>
      <c r="I1489" s="56" t="s">
        <v>6841</v>
      </c>
      <c r="J1489" s="56" t="s">
        <v>39</v>
      </c>
    </row>
    <row r="1490" spans="1:10" ht="12.75" customHeight="1" x14ac:dyDescent="0.3">
      <c r="A1490" s="56" t="s">
        <v>659</v>
      </c>
      <c r="B1490" s="56">
        <v>31</v>
      </c>
      <c r="C1490" s="56" t="s">
        <v>660</v>
      </c>
      <c r="D1490" s="56" t="s">
        <v>5125</v>
      </c>
      <c r="E1490" s="56" t="s">
        <v>2118</v>
      </c>
      <c r="F1490" s="56" t="s">
        <v>907</v>
      </c>
      <c r="G1490" s="56">
        <v>50</v>
      </c>
      <c r="H1490" s="56">
        <v>0</v>
      </c>
      <c r="I1490" s="56" t="s">
        <v>6841</v>
      </c>
      <c r="J1490" s="56" t="s">
        <v>39</v>
      </c>
    </row>
    <row r="1491" spans="1:10" ht="12.75" customHeight="1" x14ac:dyDescent="0.3">
      <c r="A1491" s="56" t="s">
        <v>659</v>
      </c>
      <c r="B1491" s="56">
        <v>32</v>
      </c>
      <c r="C1491" s="56" t="s">
        <v>660</v>
      </c>
      <c r="D1491" s="56" t="s">
        <v>5126</v>
      </c>
      <c r="E1491" s="56" t="s">
        <v>2119</v>
      </c>
      <c r="F1491" s="56" t="s">
        <v>907</v>
      </c>
      <c r="G1491" s="56">
        <v>34</v>
      </c>
      <c r="H1491" s="56">
        <v>0</v>
      </c>
      <c r="I1491" s="56" t="s">
        <v>6841</v>
      </c>
      <c r="J1491" s="56" t="s">
        <v>39</v>
      </c>
    </row>
    <row r="1492" spans="1:10" ht="12.75" customHeight="1" x14ac:dyDescent="0.3">
      <c r="A1492" s="56" t="s">
        <v>659</v>
      </c>
      <c r="B1492" s="56">
        <v>33</v>
      </c>
      <c r="C1492" s="56" t="s">
        <v>660</v>
      </c>
      <c r="D1492" s="56" t="s">
        <v>6984</v>
      </c>
      <c r="E1492" s="56" t="s">
        <v>1876</v>
      </c>
      <c r="F1492" s="56" t="s">
        <v>907</v>
      </c>
      <c r="G1492" s="56">
        <v>18</v>
      </c>
      <c r="H1492" s="56">
        <v>0</v>
      </c>
      <c r="I1492" s="56" t="s">
        <v>6841</v>
      </c>
      <c r="J1492" s="56" t="s">
        <v>39</v>
      </c>
    </row>
    <row r="1493" spans="1:10" ht="12.75" customHeight="1" x14ac:dyDescent="0.3">
      <c r="A1493" s="56" t="s">
        <v>659</v>
      </c>
      <c r="B1493" s="56">
        <v>34</v>
      </c>
      <c r="C1493" s="56" t="s">
        <v>660</v>
      </c>
      <c r="D1493" s="56" t="s">
        <v>5127</v>
      </c>
      <c r="E1493" s="56" t="s">
        <v>2120</v>
      </c>
      <c r="F1493" s="56" t="s">
        <v>907</v>
      </c>
      <c r="G1493" s="56">
        <v>50</v>
      </c>
      <c r="H1493" s="56">
        <v>0</v>
      </c>
      <c r="I1493" s="56" t="s">
        <v>6841</v>
      </c>
      <c r="J1493" s="56" t="s">
        <v>39</v>
      </c>
    </row>
    <row r="1494" spans="1:10" ht="12.75" customHeight="1" x14ac:dyDescent="0.3">
      <c r="A1494" s="56" t="s">
        <v>659</v>
      </c>
      <c r="B1494" s="56">
        <v>35</v>
      </c>
      <c r="C1494" s="56" t="s">
        <v>660</v>
      </c>
      <c r="D1494" s="56" t="s">
        <v>6985</v>
      </c>
      <c r="E1494" s="56" t="s">
        <v>6986</v>
      </c>
      <c r="F1494" s="56" t="s">
        <v>907</v>
      </c>
      <c r="G1494" s="56">
        <v>42</v>
      </c>
      <c r="H1494" s="56">
        <v>0</v>
      </c>
      <c r="I1494" s="56" t="s">
        <v>6841</v>
      </c>
      <c r="J1494" s="56" t="s">
        <v>39</v>
      </c>
    </row>
    <row r="1495" spans="1:10" ht="12.75" customHeight="1" x14ac:dyDescent="0.3">
      <c r="A1495" s="56" t="s">
        <v>659</v>
      </c>
      <c r="B1495" s="56">
        <v>36</v>
      </c>
      <c r="C1495" s="56" t="s">
        <v>660</v>
      </c>
      <c r="D1495" s="56" t="s">
        <v>6987</v>
      </c>
      <c r="E1495" s="56" t="s">
        <v>6988</v>
      </c>
      <c r="F1495" s="56" t="s">
        <v>907</v>
      </c>
      <c r="G1495" s="56">
        <v>34</v>
      </c>
      <c r="H1495" s="56">
        <v>0</v>
      </c>
      <c r="I1495" s="56" t="s">
        <v>6841</v>
      </c>
      <c r="J1495" s="56" t="s">
        <v>39</v>
      </c>
    </row>
    <row r="1496" spans="1:10" ht="12.75" customHeight="1" x14ac:dyDescent="0.3">
      <c r="A1496" s="56" t="s">
        <v>659</v>
      </c>
      <c r="B1496" s="56">
        <v>37</v>
      </c>
      <c r="C1496" s="56" t="s">
        <v>660</v>
      </c>
      <c r="D1496" s="56" t="s">
        <v>5128</v>
      </c>
      <c r="E1496" s="56" t="s">
        <v>2357</v>
      </c>
      <c r="F1496" s="56" t="s">
        <v>907</v>
      </c>
      <c r="G1496" s="56">
        <v>34</v>
      </c>
      <c r="H1496" s="56">
        <v>0</v>
      </c>
      <c r="I1496" s="56" t="s">
        <v>6841</v>
      </c>
      <c r="J1496" s="56" t="s">
        <v>39</v>
      </c>
    </row>
    <row r="1497" spans="1:10" ht="12.75" customHeight="1" x14ac:dyDescent="0.3">
      <c r="A1497" s="56" t="s">
        <v>659</v>
      </c>
      <c r="B1497" s="56">
        <v>38</v>
      </c>
      <c r="C1497" s="56" t="s">
        <v>660</v>
      </c>
      <c r="D1497" s="56" t="s">
        <v>5129</v>
      </c>
      <c r="E1497" s="56" t="s">
        <v>2358</v>
      </c>
      <c r="F1497" s="56" t="s">
        <v>907</v>
      </c>
      <c r="G1497" s="56">
        <v>34</v>
      </c>
      <c r="H1497" s="56">
        <v>0</v>
      </c>
      <c r="I1497" s="56" t="s">
        <v>6841</v>
      </c>
      <c r="J1497" s="56" t="s">
        <v>39</v>
      </c>
    </row>
    <row r="1498" spans="1:10" ht="12.75" customHeight="1" x14ac:dyDescent="0.3">
      <c r="A1498" s="56" t="s">
        <v>659</v>
      </c>
      <c r="B1498" s="56">
        <v>39</v>
      </c>
      <c r="C1498" s="56" t="s">
        <v>660</v>
      </c>
      <c r="D1498" s="56" t="s">
        <v>7223</v>
      </c>
      <c r="E1498" s="56" t="s">
        <v>7224</v>
      </c>
      <c r="F1498" s="56" t="s">
        <v>907</v>
      </c>
      <c r="G1498" s="56">
        <v>18</v>
      </c>
      <c r="H1498" s="56">
        <v>0</v>
      </c>
      <c r="I1498" s="56" t="s">
        <v>6841</v>
      </c>
      <c r="J1498" s="56" t="s">
        <v>39</v>
      </c>
    </row>
    <row r="1499" spans="1:10" ht="12.75" customHeight="1" x14ac:dyDescent="0.3">
      <c r="A1499" s="56" t="s">
        <v>659</v>
      </c>
      <c r="B1499" s="56">
        <v>40</v>
      </c>
      <c r="C1499" s="56" t="s">
        <v>660</v>
      </c>
      <c r="D1499" s="56" t="s">
        <v>5130</v>
      </c>
      <c r="E1499" s="56" t="s">
        <v>2359</v>
      </c>
      <c r="F1499" s="56" t="s">
        <v>907</v>
      </c>
      <c r="G1499" s="56">
        <v>50</v>
      </c>
      <c r="H1499" s="56">
        <v>0</v>
      </c>
      <c r="I1499" s="56" t="s">
        <v>6841</v>
      </c>
      <c r="J1499" s="56" t="s">
        <v>39</v>
      </c>
    </row>
    <row r="1500" spans="1:10" ht="12.75" customHeight="1" x14ac:dyDescent="0.3">
      <c r="A1500" s="56" t="s">
        <v>659</v>
      </c>
      <c r="B1500" s="56">
        <v>41</v>
      </c>
      <c r="C1500" s="56" t="s">
        <v>660</v>
      </c>
      <c r="D1500" s="56" t="s">
        <v>5131</v>
      </c>
      <c r="E1500" s="56" t="s">
        <v>2360</v>
      </c>
      <c r="F1500" s="56" t="s">
        <v>907</v>
      </c>
      <c r="G1500" s="56">
        <v>42</v>
      </c>
      <c r="H1500" s="56">
        <v>0</v>
      </c>
      <c r="I1500" s="56" t="s">
        <v>6841</v>
      </c>
      <c r="J1500" s="56" t="s">
        <v>39</v>
      </c>
    </row>
    <row r="1501" spans="1:10" ht="12.75" customHeight="1" x14ac:dyDescent="0.3">
      <c r="A1501" s="56" t="s">
        <v>659</v>
      </c>
      <c r="B1501" s="56">
        <v>42</v>
      </c>
      <c r="C1501" s="56" t="s">
        <v>660</v>
      </c>
      <c r="D1501" s="56" t="s">
        <v>5132</v>
      </c>
      <c r="E1501" s="56" t="s">
        <v>2361</v>
      </c>
      <c r="F1501" s="56" t="s">
        <v>907</v>
      </c>
      <c r="G1501" s="56">
        <v>34</v>
      </c>
      <c r="H1501" s="56">
        <v>0</v>
      </c>
      <c r="I1501" s="56" t="s">
        <v>6841</v>
      </c>
      <c r="J1501" s="56" t="s">
        <v>39</v>
      </c>
    </row>
    <row r="1502" spans="1:10" ht="12.75" customHeight="1" x14ac:dyDescent="0.3">
      <c r="A1502" s="56" t="s">
        <v>659</v>
      </c>
      <c r="B1502" s="56">
        <v>43</v>
      </c>
      <c r="C1502" s="56" t="s">
        <v>660</v>
      </c>
      <c r="D1502" s="56" t="s">
        <v>5133</v>
      </c>
      <c r="E1502" s="56" t="s">
        <v>1875</v>
      </c>
      <c r="F1502" s="56" t="s">
        <v>907</v>
      </c>
      <c r="G1502" s="56">
        <v>34</v>
      </c>
      <c r="H1502" s="56">
        <v>0</v>
      </c>
      <c r="I1502" s="56" t="s">
        <v>6841</v>
      </c>
      <c r="J1502" s="56" t="s">
        <v>39</v>
      </c>
    </row>
    <row r="1503" spans="1:10" ht="12.75" customHeight="1" x14ac:dyDescent="0.3">
      <c r="A1503" s="56" t="s">
        <v>659</v>
      </c>
      <c r="B1503" s="56">
        <v>44</v>
      </c>
      <c r="C1503" s="56" t="s">
        <v>660</v>
      </c>
      <c r="D1503" s="56" t="s">
        <v>5134</v>
      </c>
      <c r="E1503" s="56" t="s">
        <v>2362</v>
      </c>
      <c r="F1503" s="56" t="s">
        <v>907</v>
      </c>
      <c r="G1503" s="56">
        <v>34</v>
      </c>
      <c r="H1503" s="56">
        <v>0</v>
      </c>
      <c r="I1503" s="56" t="s">
        <v>6841</v>
      </c>
      <c r="J1503" s="56" t="s">
        <v>39</v>
      </c>
    </row>
    <row r="1504" spans="1:10" ht="12.75" customHeight="1" x14ac:dyDescent="0.3">
      <c r="A1504" s="56" t="s">
        <v>659</v>
      </c>
      <c r="B1504" s="56">
        <v>45</v>
      </c>
      <c r="C1504" s="56" t="s">
        <v>660</v>
      </c>
      <c r="D1504" s="56" t="s">
        <v>6989</v>
      </c>
      <c r="E1504" s="56" t="s">
        <v>6990</v>
      </c>
      <c r="F1504" s="56" t="s">
        <v>907</v>
      </c>
      <c r="G1504" s="56">
        <v>34</v>
      </c>
      <c r="H1504" s="56">
        <v>0</v>
      </c>
      <c r="I1504" s="56" t="s">
        <v>6841</v>
      </c>
      <c r="J1504" s="56" t="s">
        <v>39</v>
      </c>
    </row>
    <row r="1505" spans="1:10" ht="12.75" customHeight="1" x14ac:dyDescent="0.3">
      <c r="A1505" s="56" t="s">
        <v>659</v>
      </c>
      <c r="B1505" s="56">
        <v>46</v>
      </c>
      <c r="C1505" s="56" t="s">
        <v>660</v>
      </c>
      <c r="D1505" s="56" t="s">
        <v>6991</v>
      </c>
      <c r="E1505" s="56" t="s">
        <v>6992</v>
      </c>
      <c r="F1505" s="56" t="s">
        <v>907</v>
      </c>
      <c r="G1505" s="56">
        <v>42</v>
      </c>
      <c r="H1505" s="56">
        <v>0</v>
      </c>
      <c r="I1505" s="56" t="s">
        <v>6841</v>
      </c>
      <c r="J1505" s="56" t="s">
        <v>39</v>
      </c>
    </row>
    <row r="1506" spans="1:10" ht="12.75" customHeight="1" x14ac:dyDescent="0.3">
      <c r="A1506" s="56" t="s">
        <v>659</v>
      </c>
      <c r="B1506" s="56">
        <v>47</v>
      </c>
      <c r="C1506" s="56" t="s">
        <v>660</v>
      </c>
      <c r="D1506" s="56" t="s">
        <v>5135</v>
      </c>
      <c r="E1506" s="56" t="s">
        <v>2363</v>
      </c>
      <c r="F1506" s="56" t="s">
        <v>907</v>
      </c>
      <c r="G1506" s="56">
        <v>42</v>
      </c>
      <c r="H1506" s="56">
        <v>0</v>
      </c>
      <c r="I1506" s="56" t="s">
        <v>6841</v>
      </c>
      <c r="J1506" s="56" t="s">
        <v>39</v>
      </c>
    </row>
    <row r="1507" spans="1:10" ht="12.75" customHeight="1" x14ac:dyDescent="0.3">
      <c r="A1507" s="56" t="s">
        <v>659</v>
      </c>
      <c r="B1507" s="56">
        <v>48</v>
      </c>
      <c r="C1507" s="56" t="s">
        <v>660</v>
      </c>
      <c r="D1507" s="56" t="s">
        <v>5136</v>
      </c>
      <c r="E1507" s="56" t="s">
        <v>2364</v>
      </c>
      <c r="F1507" s="56" t="s">
        <v>907</v>
      </c>
      <c r="G1507" s="56">
        <v>55</v>
      </c>
      <c r="H1507" s="56">
        <v>0</v>
      </c>
      <c r="I1507" s="56" t="s">
        <v>6841</v>
      </c>
      <c r="J1507" s="56" t="s">
        <v>39</v>
      </c>
    </row>
    <row r="1508" spans="1:10" ht="12.75" customHeight="1" x14ac:dyDescent="0.3">
      <c r="A1508" s="56" t="s">
        <v>659</v>
      </c>
      <c r="B1508" s="56">
        <v>49</v>
      </c>
      <c r="C1508" s="56" t="s">
        <v>660</v>
      </c>
      <c r="D1508" s="56" t="s">
        <v>5137</v>
      </c>
      <c r="E1508" s="56" t="s">
        <v>2365</v>
      </c>
      <c r="F1508" s="56" t="s">
        <v>907</v>
      </c>
      <c r="G1508" s="56">
        <v>34</v>
      </c>
      <c r="H1508" s="56">
        <v>0</v>
      </c>
      <c r="I1508" s="56" t="s">
        <v>6841</v>
      </c>
      <c r="J1508" s="56" t="s">
        <v>39</v>
      </c>
    </row>
    <row r="1509" spans="1:10" ht="12.75" customHeight="1" x14ac:dyDescent="0.3">
      <c r="A1509" s="56" t="s">
        <v>659</v>
      </c>
      <c r="B1509" s="56">
        <v>50</v>
      </c>
      <c r="C1509" s="56" t="s">
        <v>660</v>
      </c>
      <c r="D1509" s="56" t="s">
        <v>5138</v>
      </c>
      <c r="E1509" s="56" t="s">
        <v>2366</v>
      </c>
      <c r="F1509" s="56" t="s">
        <v>907</v>
      </c>
      <c r="G1509" s="56">
        <v>42</v>
      </c>
      <c r="H1509" s="56">
        <v>0</v>
      </c>
      <c r="I1509" s="56" t="s">
        <v>6841</v>
      </c>
      <c r="J1509" s="56" t="s">
        <v>39</v>
      </c>
    </row>
    <row r="1510" spans="1:10" ht="12.75" customHeight="1" x14ac:dyDescent="0.3">
      <c r="A1510" s="56" t="s">
        <v>659</v>
      </c>
      <c r="B1510" s="56">
        <v>51</v>
      </c>
      <c r="C1510" s="56" t="s">
        <v>660</v>
      </c>
      <c r="D1510" s="56" t="s">
        <v>5139</v>
      </c>
      <c r="E1510" s="56" t="s">
        <v>2367</v>
      </c>
      <c r="F1510" s="56" t="s">
        <v>907</v>
      </c>
      <c r="G1510" s="56">
        <v>34</v>
      </c>
      <c r="H1510" s="56">
        <v>0</v>
      </c>
      <c r="I1510" s="56" t="s">
        <v>6841</v>
      </c>
      <c r="J1510" s="56" t="s">
        <v>39</v>
      </c>
    </row>
    <row r="1511" spans="1:10" ht="12.75" customHeight="1" x14ac:dyDescent="0.3">
      <c r="A1511" s="56" t="s">
        <v>659</v>
      </c>
      <c r="B1511" s="56">
        <v>52</v>
      </c>
      <c r="C1511" s="56" t="s">
        <v>660</v>
      </c>
      <c r="D1511" s="56" t="s">
        <v>5140</v>
      </c>
      <c r="E1511" s="56" t="s">
        <v>2368</v>
      </c>
      <c r="F1511" s="56" t="s">
        <v>907</v>
      </c>
      <c r="G1511" s="56">
        <v>50</v>
      </c>
      <c r="H1511" s="56">
        <v>0</v>
      </c>
      <c r="I1511" s="56" t="s">
        <v>6841</v>
      </c>
      <c r="J1511" s="56" t="s">
        <v>39</v>
      </c>
    </row>
    <row r="1512" spans="1:10" ht="12.75" customHeight="1" x14ac:dyDescent="0.3">
      <c r="A1512" s="56" t="s">
        <v>659</v>
      </c>
      <c r="B1512" s="56">
        <v>53</v>
      </c>
      <c r="C1512" s="56" t="s">
        <v>660</v>
      </c>
      <c r="D1512" s="56" t="s">
        <v>5141</v>
      </c>
      <c r="E1512" s="56" t="s">
        <v>2369</v>
      </c>
      <c r="F1512" s="56" t="s">
        <v>907</v>
      </c>
      <c r="G1512" s="56">
        <v>42</v>
      </c>
      <c r="H1512" s="56">
        <v>0</v>
      </c>
      <c r="I1512" s="56" t="s">
        <v>6841</v>
      </c>
      <c r="J1512" s="56" t="s">
        <v>39</v>
      </c>
    </row>
    <row r="1513" spans="1:10" ht="12.75" customHeight="1" x14ac:dyDescent="0.3">
      <c r="A1513" s="56" t="s">
        <v>659</v>
      </c>
      <c r="B1513" s="56">
        <v>54</v>
      </c>
      <c r="C1513" s="56" t="s">
        <v>660</v>
      </c>
      <c r="D1513" s="56" t="s">
        <v>5142</v>
      </c>
      <c r="E1513" s="56" t="s">
        <v>1877</v>
      </c>
      <c r="F1513" s="56" t="s">
        <v>907</v>
      </c>
      <c r="G1513" s="56">
        <v>42</v>
      </c>
      <c r="H1513" s="56">
        <v>0</v>
      </c>
      <c r="I1513" s="56" t="s">
        <v>6841</v>
      </c>
      <c r="J1513" s="56" t="s">
        <v>39</v>
      </c>
    </row>
    <row r="1514" spans="1:10" ht="12.75" customHeight="1" x14ac:dyDescent="0.3">
      <c r="A1514" s="56" t="s">
        <v>659</v>
      </c>
      <c r="B1514" s="56">
        <v>55</v>
      </c>
      <c r="C1514" s="56" t="s">
        <v>660</v>
      </c>
      <c r="D1514" s="56" t="s">
        <v>6993</v>
      </c>
      <c r="E1514" s="56" t="s">
        <v>6994</v>
      </c>
      <c r="F1514" s="56" t="s">
        <v>907</v>
      </c>
      <c r="G1514" s="56">
        <v>42</v>
      </c>
      <c r="H1514" s="56">
        <v>0</v>
      </c>
      <c r="I1514" s="56" t="s">
        <v>6841</v>
      </c>
      <c r="J1514" s="56" t="s">
        <v>39</v>
      </c>
    </row>
    <row r="1515" spans="1:10" ht="12.75" customHeight="1" x14ac:dyDescent="0.3">
      <c r="A1515" s="56" t="s">
        <v>659</v>
      </c>
      <c r="B1515" s="56">
        <v>56</v>
      </c>
      <c r="C1515" s="56" t="s">
        <v>660</v>
      </c>
      <c r="D1515" s="56" t="s">
        <v>6995</v>
      </c>
      <c r="E1515" s="56" t="s">
        <v>6996</v>
      </c>
      <c r="F1515" s="56" t="s">
        <v>907</v>
      </c>
      <c r="G1515" s="56">
        <v>34</v>
      </c>
      <c r="H1515" s="56">
        <v>0</v>
      </c>
      <c r="I1515" s="56" t="s">
        <v>6841</v>
      </c>
      <c r="J1515" s="56" t="s">
        <v>39</v>
      </c>
    </row>
    <row r="1516" spans="1:10" ht="12.75" customHeight="1" x14ac:dyDescent="0.3">
      <c r="A1516" s="56" t="s">
        <v>659</v>
      </c>
      <c r="B1516" s="56">
        <v>57</v>
      </c>
      <c r="C1516" s="56" t="s">
        <v>660</v>
      </c>
      <c r="D1516" s="56" t="s">
        <v>5143</v>
      </c>
      <c r="E1516" s="56" t="s">
        <v>2370</v>
      </c>
      <c r="F1516" s="56" t="s">
        <v>907</v>
      </c>
      <c r="G1516" s="56">
        <v>34</v>
      </c>
      <c r="H1516" s="56">
        <v>0</v>
      </c>
      <c r="I1516" s="56" t="s">
        <v>6841</v>
      </c>
      <c r="J1516" s="56" t="s">
        <v>39</v>
      </c>
    </row>
    <row r="1517" spans="1:10" ht="12.75" customHeight="1" x14ac:dyDescent="0.3">
      <c r="A1517" s="56" t="s">
        <v>659</v>
      </c>
      <c r="B1517" s="56">
        <v>58</v>
      </c>
      <c r="C1517" s="56" t="s">
        <v>660</v>
      </c>
      <c r="D1517" s="56" t="s">
        <v>5144</v>
      </c>
      <c r="E1517" s="56" t="s">
        <v>2371</v>
      </c>
      <c r="F1517" s="56" t="s">
        <v>907</v>
      </c>
      <c r="G1517" s="56">
        <v>34</v>
      </c>
      <c r="H1517" s="56">
        <v>0</v>
      </c>
      <c r="I1517" s="56" t="s">
        <v>6841</v>
      </c>
      <c r="J1517" s="56" t="s">
        <v>39</v>
      </c>
    </row>
    <row r="1518" spans="1:10" ht="12.75" customHeight="1" x14ac:dyDescent="0.3">
      <c r="A1518" s="56" t="s">
        <v>659</v>
      </c>
      <c r="B1518" s="56">
        <v>59</v>
      </c>
      <c r="C1518" s="56" t="s">
        <v>660</v>
      </c>
      <c r="D1518" s="56" t="s">
        <v>5145</v>
      </c>
      <c r="E1518" s="56" t="s">
        <v>2372</v>
      </c>
      <c r="F1518" s="56" t="s">
        <v>907</v>
      </c>
      <c r="G1518" s="56">
        <v>34</v>
      </c>
      <c r="H1518" s="56">
        <v>0</v>
      </c>
      <c r="I1518" s="56" t="s">
        <v>6841</v>
      </c>
      <c r="J1518" s="56" t="s">
        <v>39</v>
      </c>
    </row>
    <row r="1519" spans="1:10" ht="12.75" customHeight="1" x14ac:dyDescent="0.3">
      <c r="A1519" s="56" t="s">
        <v>659</v>
      </c>
      <c r="B1519" s="56">
        <v>60</v>
      </c>
      <c r="C1519" s="56" t="s">
        <v>660</v>
      </c>
      <c r="D1519" s="56" t="s">
        <v>5146</v>
      </c>
      <c r="E1519" s="56" t="s">
        <v>2373</v>
      </c>
      <c r="F1519" s="56" t="s">
        <v>907</v>
      </c>
      <c r="G1519" s="56">
        <v>50</v>
      </c>
      <c r="H1519" s="56">
        <v>0</v>
      </c>
      <c r="I1519" s="56" t="s">
        <v>6841</v>
      </c>
      <c r="J1519" s="56" t="s">
        <v>39</v>
      </c>
    </row>
    <row r="1520" spans="1:10" ht="12.75" customHeight="1" x14ac:dyDescent="0.3">
      <c r="A1520" s="56" t="s">
        <v>659</v>
      </c>
      <c r="B1520" s="56">
        <v>61</v>
      </c>
      <c r="C1520" s="56" t="s">
        <v>660</v>
      </c>
      <c r="D1520" s="56" t="s">
        <v>5147</v>
      </c>
      <c r="E1520" s="56" t="s">
        <v>2374</v>
      </c>
      <c r="F1520" s="56" t="s">
        <v>907</v>
      </c>
      <c r="G1520" s="56">
        <v>34</v>
      </c>
      <c r="H1520" s="56">
        <v>0</v>
      </c>
      <c r="I1520" s="56" t="s">
        <v>6841</v>
      </c>
      <c r="J1520" s="56" t="s">
        <v>39</v>
      </c>
    </row>
    <row r="1521" spans="1:10" ht="12.75" customHeight="1" x14ac:dyDescent="0.3">
      <c r="A1521" s="56" t="s">
        <v>659</v>
      </c>
      <c r="B1521" s="56">
        <v>62</v>
      </c>
      <c r="C1521" s="56" t="s">
        <v>660</v>
      </c>
      <c r="D1521" s="56" t="s">
        <v>5148</v>
      </c>
      <c r="E1521" s="56" t="s">
        <v>2375</v>
      </c>
      <c r="F1521" s="56" t="s">
        <v>907</v>
      </c>
      <c r="G1521" s="56">
        <v>34</v>
      </c>
      <c r="H1521" s="56">
        <v>0</v>
      </c>
      <c r="I1521" s="56" t="s">
        <v>6841</v>
      </c>
      <c r="J1521" s="56" t="s">
        <v>39</v>
      </c>
    </row>
    <row r="1522" spans="1:10" ht="12.75" customHeight="1" x14ac:dyDescent="0.3">
      <c r="A1522" s="56" t="s">
        <v>659</v>
      </c>
      <c r="B1522" s="56">
        <v>63</v>
      </c>
      <c r="C1522" s="56" t="s">
        <v>660</v>
      </c>
      <c r="D1522" s="56" t="s">
        <v>5149</v>
      </c>
      <c r="E1522" s="56" t="s">
        <v>2376</v>
      </c>
      <c r="F1522" s="56" t="s">
        <v>908</v>
      </c>
      <c r="G1522" s="56">
        <v>20</v>
      </c>
      <c r="H1522" s="56">
        <v>0</v>
      </c>
      <c r="I1522" s="56" t="s">
        <v>6841</v>
      </c>
      <c r="J1522" s="56" t="s">
        <v>39</v>
      </c>
    </row>
    <row r="1523" spans="1:10" ht="12.75" customHeight="1" x14ac:dyDescent="0.3">
      <c r="A1523" s="56" t="s">
        <v>659</v>
      </c>
      <c r="B1523" s="56">
        <v>64</v>
      </c>
      <c r="C1523" s="56" t="s">
        <v>660</v>
      </c>
      <c r="D1523" s="56" t="s">
        <v>5150</v>
      </c>
      <c r="E1523" s="56" t="s">
        <v>2377</v>
      </c>
      <c r="F1523" s="56" t="s">
        <v>908</v>
      </c>
      <c r="G1523" s="56">
        <v>20</v>
      </c>
      <c r="H1523" s="56">
        <v>0</v>
      </c>
      <c r="I1523" s="56" t="s">
        <v>6841</v>
      </c>
      <c r="J1523" s="56" t="s">
        <v>39</v>
      </c>
    </row>
    <row r="1524" spans="1:10" ht="12.75" customHeight="1" x14ac:dyDescent="0.3">
      <c r="A1524" s="56" t="s">
        <v>659</v>
      </c>
      <c r="B1524" s="56">
        <v>65</v>
      </c>
      <c r="C1524" s="56" t="s">
        <v>660</v>
      </c>
      <c r="D1524" s="56" t="s">
        <v>5151</v>
      </c>
      <c r="E1524" s="56" t="s">
        <v>2378</v>
      </c>
      <c r="F1524" s="56" t="s">
        <v>908</v>
      </c>
      <c r="G1524" s="56">
        <v>20</v>
      </c>
      <c r="H1524" s="56">
        <v>0</v>
      </c>
      <c r="I1524" s="56" t="s">
        <v>6841</v>
      </c>
      <c r="J1524" s="56" t="s">
        <v>39</v>
      </c>
    </row>
    <row r="1525" spans="1:10" ht="12.75" customHeight="1" x14ac:dyDescent="0.3">
      <c r="A1525" s="56" t="s">
        <v>659</v>
      </c>
      <c r="B1525" s="56">
        <v>66</v>
      </c>
      <c r="C1525" s="56" t="s">
        <v>660</v>
      </c>
      <c r="D1525" s="56" t="s">
        <v>5152</v>
      </c>
      <c r="E1525" s="56" t="s">
        <v>2379</v>
      </c>
      <c r="F1525" s="56" t="s">
        <v>908</v>
      </c>
      <c r="G1525" s="56">
        <v>20</v>
      </c>
      <c r="H1525" s="56">
        <v>0</v>
      </c>
      <c r="I1525" s="56" t="s">
        <v>6841</v>
      </c>
      <c r="J1525" s="56" t="s">
        <v>39</v>
      </c>
    </row>
    <row r="1526" spans="1:10" ht="12.75" customHeight="1" x14ac:dyDescent="0.3">
      <c r="A1526" s="56" t="s">
        <v>659</v>
      </c>
      <c r="B1526" s="56">
        <v>67</v>
      </c>
      <c r="C1526" s="56" t="s">
        <v>660</v>
      </c>
      <c r="D1526" s="56" t="s">
        <v>5153</v>
      </c>
      <c r="E1526" s="56" t="s">
        <v>2380</v>
      </c>
      <c r="F1526" s="56" t="s">
        <v>908</v>
      </c>
      <c r="G1526" s="56">
        <v>20</v>
      </c>
      <c r="H1526" s="56">
        <v>0</v>
      </c>
      <c r="I1526" s="56" t="s">
        <v>6841</v>
      </c>
      <c r="J1526" s="56" t="s">
        <v>39</v>
      </c>
    </row>
    <row r="1527" spans="1:10" ht="12.75" customHeight="1" x14ac:dyDescent="0.3">
      <c r="A1527" s="56" t="s">
        <v>659</v>
      </c>
      <c r="B1527" s="56">
        <v>68</v>
      </c>
      <c r="C1527" s="56" t="s">
        <v>660</v>
      </c>
      <c r="D1527" s="56" t="s">
        <v>5154</v>
      </c>
      <c r="E1527" s="56" t="s">
        <v>5155</v>
      </c>
      <c r="F1527" s="56" t="s">
        <v>908</v>
      </c>
      <c r="G1527" s="56">
        <v>20</v>
      </c>
      <c r="H1527" s="56">
        <v>0</v>
      </c>
      <c r="I1527" s="56" t="s">
        <v>6841</v>
      </c>
      <c r="J1527" s="56" t="s">
        <v>39</v>
      </c>
    </row>
    <row r="1528" spans="1:10" ht="12.75" customHeight="1" x14ac:dyDescent="0.3">
      <c r="A1528" s="56" t="s">
        <v>238</v>
      </c>
      <c r="B1528" s="56">
        <v>1</v>
      </c>
      <c r="C1528" s="56" t="s">
        <v>239</v>
      </c>
      <c r="D1528" s="56" t="s">
        <v>5156</v>
      </c>
      <c r="E1528" s="56" t="s">
        <v>5157</v>
      </c>
      <c r="F1528" s="56" t="s">
        <v>907</v>
      </c>
      <c r="G1528" s="56">
        <v>63</v>
      </c>
      <c r="H1528" s="56">
        <v>0</v>
      </c>
      <c r="I1528" s="56" t="s">
        <v>6841</v>
      </c>
      <c r="J1528" s="56" t="s">
        <v>39</v>
      </c>
    </row>
    <row r="1529" spans="1:10" ht="12.75" customHeight="1" x14ac:dyDescent="0.3">
      <c r="A1529" s="56" t="s">
        <v>238</v>
      </c>
      <c r="B1529" s="56">
        <v>2</v>
      </c>
      <c r="C1529" s="56" t="s">
        <v>239</v>
      </c>
      <c r="D1529" s="56" t="s">
        <v>5158</v>
      </c>
      <c r="E1529" s="56" t="s">
        <v>5159</v>
      </c>
      <c r="F1529" s="56" t="s">
        <v>907</v>
      </c>
      <c r="G1529" s="56">
        <v>49.5</v>
      </c>
      <c r="H1529" s="56">
        <v>0</v>
      </c>
      <c r="I1529" s="56" t="s">
        <v>6841</v>
      </c>
      <c r="J1529" s="56" t="s">
        <v>39</v>
      </c>
    </row>
    <row r="1530" spans="1:10" ht="12.75" customHeight="1" x14ac:dyDescent="0.3">
      <c r="A1530" s="56" t="s">
        <v>238</v>
      </c>
      <c r="B1530" s="56">
        <v>3</v>
      </c>
      <c r="C1530" s="56" t="s">
        <v>239</v>
      </c>
      <c r="D1530" s="56" t="s">
        <v>5160</v>
      </c>
      <c r="E1530" s="56" t="s">
        <v>5161</v>
      </c>
      <c r="F1530" s="56" t="s">
        <v>907</v>
      </c>
      <c r="G1530" s="56">
        <v>55</v>
      </c>
      <c r="H1530" s="56">
        <v>0</v>
      </c>
      <c r="I1530" s="56" t="s">
        <v>6841</v>
      </c>
      <c r="J1530" s="56" t="s">
        <v>39</v>
      </c>
    </row>
    <row r="1531" spans="1:10" ht="12.75" customHeight="1" x14ac:dyDescent="0.3">
      <c r="A1531" s="56" t="s">
        <v>238</v>
      </c>
      <c r="B1531" s="56">
        <v>4</v>
      </c>
      <c r="C1531" s="56" t="s">
        <v>239</v>
      </c>
      <c r="D1531" s="56" t="s">
        <v>5162</v>
      </c>
      <c r="E1531" s="56" t="s">
        <v>5163</v>
      </c>
      <c r="F1531" s="56" t="s">
        <v>907</v>
      </c>
      <c r="G1531" s="56">
        <v>50</v>
      </c>
      <c r="H1531" s="56">
        <v>0</v>
      </c>
      <c r="I1531" s="56" t="s">
        <v>6841</v>
      </c>
      <c r="J1531" s="56" t="s">
        <v>39</v>
      </c>
    </row>
    <row r="1532" spans="1:10" ht="12.75" customHeight="1" x14ac:dyDescent="0.3">
      <c r="A1532" s="56" t="s">
        <v>238</v>
      </c>
      <c r="B1532" s="56">
        <v>5</v>
      </c>
      <c r="C1532" s="56" t="s">
        <v>239</v>
      </c>
      <c r="D1532" s="56" t="s">
        <v>5164</v>
      </c>
      <c r="E1532" s="56" t="s">
        <v>2348</v>
      </c>
      <c r="F1532" s="56" t="s">
        <v>907</v>
      </c>
      <c r="G1532" s="56">
        <v>52.5</v>
      </c>
      <c r="H1532" s="56">
        <v>0</v>
      </c>
      <c r="I1532" s="56" t="s">
        <v>6841</v>
      </c>
      <c r="J1532" s="56" t="s">
        <v>39</v>
      </c>
    </row>
    <row r="1533" spans="1:10" ht="12.75" customHeight="1" x14ac:dyDescent="0.3">
      <c r="A1533" s="56" t="s">
        <v>238</v>
      </c>
      <c r="B1533" s="56">
        <v>6</v>
      </c>
      <c r="C1533" s="56" t="s">
        <v>239</v>
      </c>
      <c r="D1533" s="56" t="s">
        <v>5165</v>
      </c>
      <c r="E1533" s="56" t="s">
        <v>5166</v>
      </c>
      <c r="F1533" s="56" t="s">
        <v>907</v>
      </c>
      <c r="G1533" s="56">
        <v>47</v>
      </c>
      <c r="H1533" s="56">
        <v>0</v>
      </c>
      <c r="I1533" s="56" t="s">
        <v>6841</v>
      </c>
      <c r="J1533" s="56" t="s">
        <v>39</v>
      </c>
    </row>
    <row r="1534" spans="1:10" ht="12.75" customHeight="1" x14ac:dyDescent="0.3">
      <c r="A1534" s="56" t="s">
        <v>238</v>
      </c>
      <c r="B1534" s="56">
        <v>7</v>
      </c>
      <c r="C1534" s="56" t="s">
        <v>239</v>
      </c>
      <c r="D1534" s="56" t="s">
        <v>5167</v>
      </c>
      <c r="E1534" s="56" t="s">
        <v>5168</v>
      </c>
      <c r="F1534" s="56" t="s">
        <v>907</v>
      </c>
      <c r="G1534" s="56">
        <v>40</v>
      </c>
      <c r="H1534" s="56">
        <v>0</v>
      </c>
      <c r="I1534" s="56" t="s">
        <v>810</v>
      </c>
      <c r="J1534" s="56" t="s">
        <v>40</v>
      </c>
    </row>
    <row r="1535" spans="1:10" ht="12.75" customHeight="1" x14ac:dyDescent="0.3">
      <c r="A1535" s="56" t="s">
        <v>238</v>
      </c>
      <c r="B1535" s="56">
        <v>8</v>
      </c>
      <c r="C1535" s="56" t="s">
        <v>239</v>
      </c>
      <c r="D1535" s="56" t="s">
        <v>5169</v>
      </c>
      <c r="E1535" s="56" t="s">
        <v>5170</v>
      </c>
      <c r="F1535" s="56" t="s">
        <v>907</v>
      </c>
      <c r="G1535" s="56">
        <v>43</v>
      </c>
      <c r="H1535" s="56">
        <v>0</v>
      </c>
      <c r="I1535" s="56" t="s">
        <v>6841</v>
      </c>
      <c r="J1535" s="56" t="s">
        <v>39</v>
      </c>
    </row>
    <row r="1536" spans="1:10" ht="12.75" customHeight="1" x14ac:dyDescent="0.3">
      <c r="A1536" s="56" t="s">
        <v>238</v>
      </c>
      <c r="B1536" s="56">
        <v>9</v>
      </c>
      <c r="C1536" s="56" t="s">
        <v>239</v>
      </c>
      <c r="D1536" s="56" t="s">
        <v>5171</v>
      </c>
      <c r="E1536" s="56" t="s">
        <v>5172</v>
      </c>
      <c r="F1536" s="56" t="s">
        <v>907</v>
      </c>
      <c r="G1536" s="56">
        <v>40</v>
      </c>
      <c r="H1536" s="56">
        <v>0</v>
      </c>
      <c r="I1536" s="56" t="s">
        <v>6841</v>
      </c>
      <c r="J1536" s="56" t="s">
        <v>39</v>
      </c>
    </row>
    <row r="1537" spans="1:10" ht="12.75" customHeight="1" x14ac:dyDescent="0.3">
      <c r="A1537" s="56" t="s">
        <v>238</v>
      </c>
      <c r="B1537" s="56">
        <v>10</v>
      </c>
      <c r="C1537" s="56" t="s">
        <v>239</v>
      </c>
      <c r="D1537" s="56" t="s">
        <v>5173</v>
      </c>
      <c r="E1537" s="56" t="s">
        <v>5174</v>
      </c>
      <c r="F1537" s="56" t="s">
        <v>907</v>
      </c>
      <c r="G1537" s="56">
        <v>51</v>
      </c>
      <c r="H1537" s="56">
        <v>0</v>
      </c>
      <c r="I1537" s="56" t="s">
        <v>6841</v>
      </c>
      <c r="J1537" s="56" t="s">
        <v>39</v>
      </c>
    </row>
    <row r="1538" spans="1:10" ht="12.75" customHeight="1" x14ac:dyDescent="0.3">
      <c r="A1538" s="56" t="s">
        <v>238</v>
      </c>
      <c r="B1538" s="56">
        <v>11</v>
      </c>
      <c r="C1538" s="56" t="s">
        <v>239</v>
      </c>
      <c r="D1538" s="56" t="s">
        <v>5175</v>
      </c>
      <c r="E1538" s="56" t="s">
        <v>2836</v>
      </c>
      <c r="F1538" s="56" t="s">
        <v>907</v>
      </c>
      <c r="G1538" s="56">
        <v>47</v>
      </c>
      <c r="H1538" s="56">
        <v>0</v>
      </c>
      <c r="I1538" s="56" t="s">
        <v>6841</v>
      </c>
      <c r="J1538" s="56" t="s">
        <v>39</v>
      </c>
    </row>
    <row r="1539" spans="1:10" ht="12.75" customHeight="1" x14ac:dyDescent="0.3">
      <c r="A1539" s="56" t="s">
        <v>238</v>
      </c>
      <c r="B1539" s="56">
        <v>12</v>
      </c>
      <c r="C1539" s="56" t="s">
        <v>239</v>
      </c>
      <c r="D1539" s="56" t="s">
        <v>5176</v>
      </c>
      <c r="E1539" s="56" t="s">
        <v>5177</v>
      </c>
      <c r="F1539" s="56" t="s">
        <v>907</v>
      </c>
      <c r="G1539" s="56">
        <v>40</v>
      </c>
      <c r="H1539" s="56">
        <v>0</v>
      </c>
      <c r="I1539" s="56" t="s">
        <v>6841</v>
      </c>
      <c r="J1539" s="56" t="s">
        <v>39</v>
      </c>
    </row>
    <row r="1540" spans="1:10" ht="12.75" customHeight="1" x14ac:dyDescent="0.3">
      <c r="A1540" s="56" t="s">
        <v>238</v>
      </c>
      <c r="B1540" s="56">
        <v>13</v>
      </c>
      <c r="C1540" s="56" t="s">
        <v>239</v>
      </c>
      <c r="D1540" s="56" t="s">
        <v>5178</v>
      </c>
      <c r="E1540" s="56" t="s">
        <v>5179</v>
      </c>
      <c r="F1540" s="56" t="s">
        <v>907</v>
      </c>
      <c r="G1540" s="56">
        <v>45</v>
      </c>
      <c r="H1540" s="56">
        <v>0</v>
      </c>
      <c r="I1540" s="56" t="s">
        <v>6841</v>
      </c>
      <c r="J1540" s="56" t="s">
        <v>39</v>
      </c>
    </row>
    <row r="1541" spans="1:10" ht="12.75" customHeight="1" x14ac:dyDescent="0.3">
      <c r="A1541" s="56" t="s">
        <v>238</v>
      </c>
      <c r="B1541" s="56">
        <v>14</v>
      </c>
      <c r="C1541" s="56" t="s">
        <v>239</v>
      </c>
      <c r="D1541" s="56" t="s">
        <v>5180</v>
      </c>
      <c r="E1541" s="56" t="s">
        <v>5181</v>
      </c>
      <c r="F1541" s="56" t="s">
        <v>907</v>
      </c>
      <c r="G1541" s="56">
        <v>29</v>
      </c>
      <c r="H1541" s="56">
        <v>0</v>
      </c>
      <c r="I1541" s="56" t="s">
        <v>6841</v>
      </c>
      <c r="J1541" s="56" t="s">
        <v>39</v>
      </c>
    </row>
    <row r="1542" spans="1:10" ht="12.75" customHeight="1" x14ac:dyDescent="0.3">
      <c r="A1542" s="56" t="s">
        <v>238</v>
      </c>
      <c r="B1542" s="56">
        <v>15</v>
      </c>
      <c r="C1542" s="56" t="s">
        <v>239</v>
      </c>
      <c r="D1542" s="56" t="s">
        <v>5182</v>
      </c>
      <c r="E1542" s="56" t="s">
        <v>5183</v>
      </c>
      <c r="F1542" s="56" t="s">
        <v>907</v>
      </c>
      <c r="G1542" s="56">
        <v>51</v>
      </c>
      <c r="H1542" s="56">
        <v>0</v>
      </c>
      <c r="I1542" s="56" t="s">
        <v>6841</v>
      </c>
      <c r="J1542" s="56" t="s">
        <v>39</v>
      </c>
    </row>
    <row r="1543" spans="1:10" ht="12.75" customHeight="1" x14ac:dyDescent="0.3">
      <c r="A1543" s="56" t="s">
        <v>238</v>
      </c>
      <c r="B1543" s="56">
        <v>16</v>
      </c>
      <c r="C1543" s="56" t="s">
        <v>239</v>
      </c>
      <c r="D1543" s="56" t="s">
        <v>5184</v>
      </c>
      <c r="E1543" s="56" t="s">
        <v>5185</v>
      </c>
      <c r="F1543" s="56" t="s">
        <v>907</v>
      </c>
      <c r="G1543" s="56">
        <v>60</v>
      </c>
      <c r="H1543" s="56">
        <v>0</v>
      </c>
      <c r="I1543" s="56" t="s">
        <v>6841</v>
      </c>
      <c r="J1543" s="56" t="s">
        <v>39</v>
      </c>
    </row>
    <row r="1544" spans="1:10" ht="12.75" customHeight="1" x14ac:dyDescent="0.3">
      <c r="A1544" s="56" t="s">
        <v>238</v>
      </c>
      <c r="B1544" s="56">
        <v>17</v>
      </c>
      <c r="C1544" s="56" t="s">
        <v>239</v>
      </c>
      <c r="D1544" s="56" t="s">
        <v>5186</v>
      </c>
      <c r="E1544" s="56" t="s">
        <v>5187</v>
      </c>
      <c r="F1544" s="56" t="s">
        <v>907</v>
      </c>
      <c r="G1544" s="56">
        <v>51</v>
      </c>
      <c r="H1544" s="56">
        <v>0</v>
      </c>
      <c r="I1544" s="56" t="s">
        <v>6841</v>
      </c>
      <c r="J1544" s="56" t="s">
        <v>39</v>
      </c>
    </row>
    <row r="1545" spans="1:10" ht="12.75" customHeight="1" x14ac:dyDescent="0.3">
      <c r="A1545" s="56" t="s">
        <v>238</v>
      </c>
      <c r="B1545" s="56">
        <v>18</v>
      </c>
      <c r="C1545" s="56" t="s">
        <v>239</v>
      </c>
      <c r="D1545" s="56" t="s">
        <v>5188</v>
      </c>
      <c r="E1545" s="56" t="s">
        <v>5189</v>
      </c>
      <c r="F1545" s="56" t="s">
        <v>908</v>
      </c>
      <c r="G1545" s="56">
        <v>16</v>
      </c>
      <c r="H1545" s="56">
        <v>0</v>
      </c>
      <c r="I1545" s="56" t="s">
        <v>6841</v>
      </c>
      <c r="J1545" s="56" t="s">
        <v>40</v>
      </c>
    </row>
    <row r="1546" spans="1:10" ht="12.75" customHeight="1" x14ac:dyDescent="0.3">
      <c r="A1546" s="56" t="s">
        <v>238</v>
      </c>
      <c r="B1546" s="56">
        <v>19</v>
      </c>
      <c r="C1546" s="56" t="s">
        <v>239</v>
      </c>
      <c r="D1546" s="56" t="s">
        <v>5190</v>
      </c>
      <c r="E1546" s="56" t="s">
        <v>5191</v>
      </c>
      <c r="F1546" s="56" t="s">
        <v>908</v>
      </c>
      <c r="G1546" s="56">
        <v>30</v>
      </c>
      <c r="H1546" s="56">
        <v>0</v>
      </c>
      <c r="I1546" s="56" t="s">
        <v>6841</v>
      </c>
      <c r="J1546" s="56" t="s">
        <v>40</v>
      </c>
    </row>
    <row r="1547" spans="1:10" ht="12.75" customHeight="1" x14ac:dyDescent="0.3">
      <c r="A1547" s="56" t="s">
        <v>661</v>
      </c>
      <c r="B1547" s="56">
        <v>1</v>
      </c>
      <c r="C1547" s="56" t="s">
        <v>662</v>
      </c>
      <c r="D1547" s="56" t="s">
        <v>5192</v>
      </c>
      <c r="E1547" s="56" t="s">
        <v>1709</v>
      </c>
      <c r="F1547" s="56" t="s">
        <v>907</v>
      </c>
      <c r="G1547" s="56">
        <v>20</v>
      </c>
      <c r="H1547" s="56">
        <v>0</v>
      </c>
      <c r="I1547" s="56" t="s">
        <v>810</v>
      </c>
      <c r="J1547" s="56" t="s">
        <v>40</v>
      </c>
    </row>
    <row r="1548" spans="1:10" ht="12.75" customHeight="1" x14ac:dyDescent="0.3">
      <c r="A1548" s="56" t="s">
        <v>661</v>
      </c>
      <c r="B1548" s="56">
        <v>2</v>
      </c>
      <c r="C1548" s="56" t="s">
        <v>662</v>
      </c>
      <c r="D1548" s="56" t="s">
        <v>5193</v>
      </c>
      <c r="E1548" s="56" t="s">
        <v>1703</v>
      </c>
      <c r="F1548" s="56" t="s">
        <v>907</v>
      </c>
      <c r="G1548" s="56">
        <v>16</v>
      </c>
      <c r="H1548" s="56">
        <v>49</v>
      </c>
      <c r="I1548" s="56" t="s">
        <v>6841</v>
      </c>
      <c r="J1548" s="56" t="s">
        <v>39</v>
      </c>
    </row>
    <row r="1549" spans="1:10" ht="12.75" customHeight="1" x14ac:dyDescent="0.3">
      <c r="A1549" s="56" t="s">
        <v>661</v>
      </c>
      <c r="B1549" s="56">
        <v>3</v>
      </c>
      <c r="C1549" s="56" t="s">
        <v>662</v>
      </c>
      <c r="D1549" s="56" t="s">
        <v>5194</v>
      </c>
      <c r="E1549" s="56" t="s">
        <v>1687</v>
      </c>
      <c r="F1549" s="56" t="s">
        <v>907</v>
      </c>
      <c r="G1549" s="56">
        <v>21.5</v>
      </c>
      <c r="H1549" s="56">
        <v>0</v>
      </c>
      <c r="I1549" s="56" t="s">
        <v>810</v>
      </c>
      <c r="J1549" s="56" t="s">
        <v>40</v>
      </c>
    </row>
    <row r="1550" spans="1:10" ht="12.75" customHeight="1" x14ac:dyDescent="0.3">
      <c r="A1550" s="56" t="s">
        <v>661</v>
      </c>
      <c r="B1550" s="56">
        <v>4</v>
      </c>
      <c r="C1550" s="56" t="s">
        <v>662</v>
      </c>
      <c r="D1550" s="56" t="s">
        <v>5195</v>
      </c>
      <c r="E1550" s="56" t="s">
        <v>1699</v>
      </c>
      <c r="F1550" s="56" t="s">
        <v>907</v>
      </c>
      <c r="G1550" s="56">
        <v>16</v>
      </c>
      <c r="H1550" s="56">
        <v>49</v>
      </c>
      <c r="I1550" s="56" t="s">
        <v>6841</v>
      </c>
      <c r="J1550" s="56" t="s">
        <v>39</v>
      </c>
    </row>
    <row r="1551" spans="1:10" ht="12.75" customHeight="1" x14ac:dyDescent="0.3">
      <c r="A1551" s="56" t="s">
        <v>661</v>
      </c>
      <c r="B1551" s="56">
        <v>5</v>
      </c>
      <c r="C1551" s="56" t="s">
        <v>662</v>
      </c>
      <c r="D1551" s="56" t="s">
        <v>5196</v>
      </c>
      <c r="E1551" s="56" t="s">
        <v>1712</v>
      </c>
      <c r="F1551" s="56" t="s">
        <v>907</v>
      </c>
      <c r="G1551" s="56">
        <v>16</v>
      </c>
      <c r="H1551" s="56">
        <v>49</v>
      </c>
      <c r="I1551" s="56" t="s">
        <v>6841</v>
      </c>
      <c r="J1551" s="56" t="s">
        <v>39</v>
      </c>
    </row>
    <row r="1552" spans="1:10" ht="12.75" customHeight="1" x14ac:dyDescent="0.3">
      <c r="A1552" s="56" t="s">
        <v>661</v>
      </c>
      <c r="B1552" s="56">
        <v>6</v>
      </c>
      <c r="C1552" s="56" t="s">
        <v>662</v>
      </c>
      <c r="D1552" s="56" t="s">
        <v>5197</v>
      </c>
      <c r="E1552" s="56" t="s">
        <v>1676</v>
      </c>
      <c r="F1552" s="56" t="s">
        <v>907</v>
      </c>
      <c r="G1552" s="56">
        <v>21</v>
      </c>
      <c r="H1552" s="56">
        <v>0</v>
      </c>
      <c r="I1552" s="56" t="s">
        <v>810</v>
      </c>
      <c r="J1552" s="56" t="s">
        <v>40</v>
      </c>
    </row>
    <row r="1553" spans="1:10" ht="12.75" customHeight="1" x14ac:dyDescent="0.3">
      <c r="A1553" s="56" t="s">
        <v>661</v>
      </c>
      <c r="B1553" s="56">
        <v>7</v>
      </c>
      <c r="C1553" s="56" t="s">
        <v>662</v>
      </c>
      <c r="D1553" s="56" t="s">
        <v>5198</v>
      </c>
      <c r="E1553" s="56" t="s">
        <v>1696</v>
      </c>
      <c r="F1553" s="56" t="s">
        <v>907</v>
      </c>
      <c r="G1553" s="56">
        <v>24</v>
      </c>
      <c r="H1553" s="56">
        <v>0</v>
      </c>
      <c r="I1553" s="56" t="s">
        <v>6841</v>
      </c>
      <c r="J1553" s="56" t="s">
        <v>39</v>
      </c>
    </row>
    <row r="1554" spans="1:10" ht="12.75" customHeight="1" x14ac:dyDescent="0.3">
      <c r="A1554" s="56" t="s">
        <v>661</v>
      </c>
      <c r="B1554" s="56">
        <v>8</v>
      </c>
      <c r="C1554" s="56" t="s">
        <v>662</v>
      </c>
      <c r="D1554" s="56" t="s">
        <v>5199</v>
      </c>
      <c r="E1554" s="56" t="s">
        <v>1721</v>
      </c>
      <c r="F1554" s="56" t="s">
        <v>907</v>
      </c>
      <c r="G1554" s="56">
        <v>16</v>
      </c>
      <c r="H1554" s="56">
        <v>49</v>
      </c>
      <c r="I1554" s="56" t="s">
        <v>6841</v>
      </c>
      <c r="J1554" s="56" t="s">
        <v>39</v>
      </c>
    </row>
    <row r="1555" spans="1:10" ht="12.75" customHeight="1" x14ac:dyDescent="0.3">
      <c r="A1555" s="56" t="s">
        <v>661</v>
      </c>
      <c r="B1555" s="56">
        <v>9</v>
      </c>
      <c r="C1555" s="56" t="s">
        <v>662</v>
      </c>
      <c r="D1555" s="56" t="s">
        <v>5200</v>
      </c>
      <c r="E1555" s="56" t="s">
        <v>1681</v>
      </c>
      <c r="F1555" s="56" t="s">
        <v>907</v>
      </c>
      <c r="G1555" s="56">
        <v>14</v>
      </c>
      <c r="H1555" s="56">
        <v>0</v>
      </c>
      <c r="I1555" s="56" t="s">
        <v>810</v>
      </c>
      <c r="J1555" s="56" t="s">
        <v>40</v>
      </c>
    </row>
    <row r="1556" spans="1:10" ht="12.75" customHeight="1" x14ac:dyDescent="0.3">
      <c r="A1556" s="56" t="s">
        <v>661</v>
      </c>
      <c r="B1556" s="56">
        <v>10</v>
      </c>
      <c r="C1556" s="56" t="s">
        <v>662</v>
      </c>
      <c r="D1556" s="56" t="s">
        <v>5201</v>
      </c>
      <c r="E1556" s="56" t="s">
        <v>1726</v>
      </c>
      <c r="F1556" s="56" t="s">
        <v>907</v>
      </c>
      <c r="G1556" s="56">
        <v>20</v>
      </c>
      <c r="H1556" s="56">
        <v>0</v>
      </c>
      <c r="I1556" s="56" t="s">
        <v>810</v>
      </c>
      <c r="J1556" s="56" t="s">
        <v>40</v>
      </c>
    </row>
    <row r="1557" spans="1:10" ht="12.75" customHeight="1" x14ac:dyDescent="0.3">
      <c r="A1557" s="56" t="s">
        <v>661</v>
      </c>
      <c r="B1557" s="56">
        <v>11</v>
      </c>
      <c r="C1557" s="56" t="s">
        <v>662</v>
      </c>
      <c r="D1557" s="56" t="s">
        <v>5202</v>
      </c>
      <c r="E1557" s="56" t="s">
        <v>1704</v>
      </c>
      <c r="F1557" s="56" t="s">
        <v>907</v>
      </c>
      <c r="G1557" s="56">
        <v>28</v>
      </c>
      <c r="H1557" s="56">
        <v>37</v>
      </c>
      <c r="I1557" s="56" t="s">
        <v>6841</v>
      </c>
      <c r="J1557" s="56" t="s">
        <v>39</v>
      </c>
    </row>
    <row r="1558" spans="1:10" ht="12.75" customHeight="1" x14ac:dyDescent="0.3">
      <c r="A1558" s="56" t="s">
        <v>661</v>
      </c>
      <c r="B1558" s="56">
        <v>12</v>
      </c>
      <c r="C1558" s="56" t="s">
        <v>662</v>
      </c>
      <c r="D1558" s="56" t="s">
        <v>5203</v>
      </c>
      <c r="E1558" s="56" t="s">
        <v>1716</v>
      </c>
      <c r="F1558" s="56" t="s">
        <v>907</v>
      </c>
      <c r="G1558" s="56">
        <v>13</v>
      </c>
      <c r="H1558" s="56">
        <v>0</v>
      </c>
      <c r="I1558" s="56" t="s">
        <v>810</v>
      </c>
      <c r="J1558" s="56" t="s">
        <v>40</v>
      </c>
    </row>
    <row r="1559" spans="1:10" ht="12.75" customHeight="1" x14ac:dyDescent="0.3">
      <c r="A1559" s="56" t="s">
        <v>661</v>
      </c>
      <c r="B1559" s="56">
        <v>13</v>
      </c>
      <c r="C1559" s="56" t="s">
        <v>662</v>
      </c>
      <c r="D1559" s="56" t="s">
        <v>5204</v>
      </c>
      <c r="E1559" s="56" t="s">
        <v>1713</v>
      </c>
      <c r="F1559" s="56" t="s">
        <v>907</v>
      </c>
      <c r="G1559" s="56">
        <v>23</v>
      </c>
      <c r="H1559" s="56">
        <v>0</v>
      </c>
      <c r="I1559" s="56" t="s">
        <v>810</v>
      </c>
      <c r="J1559" s="56" t="s">
        <v>40</v>
      </c>
    </row>
    <row r="1560" spans="1:10" ht="12.75" customHeight="1" x14ac:dyDescent="0.3">
      <c r="A1560" s="56" t="s">
        <v>661</v>
      </c>
      <c r="B1560" s="56">
        <v>14</v>
      </c>
      <c r="C1560" s="56" t="s">
        <v>662</v>
      </c>
      <c r="D1560" s="56" t="s">
        <v>5205</v>
      </c>
      <c r="E1560" s="56" t="s">
        <v>1724</v>
      </c>
      <c r="F1560" s="56" t="s">
        <v>907</v>
      </c>
      <c r="G1560" s="56">
        <v>15</v>
      </c>
      <c r="H1560" s="56">
        <v>0</v>
      </c>
      <c r="I1560" s="56" t="s">
        <v>810</v>
      </c>
      <c r="J1560" s="56" t="s">
        <v>40</v>
      </c>
    </row>
    <row r="1561" spans="1:10" ht="12.75" customHeight="1" x14ac:dyDescent="0.3">
      <c r="A1561" s="56" t="s">
        <v>661</v>
      </c>
      <c r="B1561" s="56">
        <v>15</v>
      </c>
      <c r="C1561" s="56" t="s">
        <v>662</v>
      </c>
      <c r="D1561" s="56" t="s">
        <v>5206</v>
      </c>
      <c r="E1561" s="56" t="s">
        <v>1722</v>
      </c>
      <c r="F1561" s="56" t="s">
        <v>907</v>
      </c>
      <c r="G1561" s="56">
        <v>16</v>
      </c>
      <c r="H1561" s="56">
        <v>49</v>
      </c>
      <c r="I1561" s="56" t="s">
        <v>6841</v>
      </c>
      <c r="J1561" s="56" t="s">
        <v>39</v>
      </c>
    </row>
    <row r="1562" spans="1:10" ht="12.75" customHeight="1" x14ac:dyDescent="0.3">
      <c r="A1562" s="56" t="s">
        <v>661</v>
      </c>
      <c r="B1562" s="56">
        <v>16</v>
      </c>
      <c r="C1562" s="56" t="s">
        <v>662</v>
      </c>
      <c r="D1562" s="56" t="s">
        <v>5207</v>
      </c>
      <c r="E1562" s="56" t="s">
        <v>1708</v>
      </c>
      <c r="F1562" s="56" t="s">
        <v>907</v>
      </c>
      <c r="G1562" s="56">
        <v>19</v>
      </c>
      <c r="H1562" s="56">
        <v>0</v>
      </c>
      <c r="I1562" s="56" t="s">
        <v>810</v>
      </c>
      <c r="J1562" s="56" t="s">
        <v>40</v>
      </c>
    </row>
    <row r="1563" spans="1:10" ht="12.75" customHeight="1" x14ac:dyDescent="0.3">
      <c r="A1563" s="56" t="s">
        <v>661</v>
      </c>
      <c r="B1563" s="56">
        <v>17</v>
      </c>
      <c r="C1563" s="56" t="s">
        <v>662</v>
      </c>
      <c r="D1563" s="56" t="s">
        <v>5208</v>
      </c>
      <c r="E1563" s="56" t="s">
        <v>1720</v>
      </c>
      <c r="F1563" s="56" t="s">
        <v>907</v>
      </c>
      <c r="G1563" s="56">
        <v>24</v>
      </c>
      <c r="H1563" s="56">
        <v>0</v>
      </c>
      <c r="I1563" s="56" t="s">
        <v>810</v>
      </c>
      <c r="J1563" s="56" t="s">
        <v>40</v>
      </c>
    </row>
    <row r="1564" spans="1:10" ht="12.75" customHeight="1" x14ac:dyDescent="0.3">
      <c r="A1564" s="56" t="s">
        <v>661</v>
      </c>
      <c r="B1564" s="56">
        <v>18</v>
      </c>
      <c r="C1564" s="56" t="s">
        <v>662</v>
      </c>
      <c r="D1564" s="56" t="s">
        <v>5209</v>
      </c>
      <c r="E1564" s="56" t="s">
        <v>1714</v>
      </c>
      <c r="F1564" s="56" t="s">
        <v>907</v>
      </c>
      <c r="G1564" s="56">
        <v>15</v>
      </c>
      <c r="H1564" s="56">
        <v>0</v>
      </c>
      <c r="I1564" s="56" t="s">
        <v>810</v>
      </c>
      <c r="J1564" s="56" t="s">
        <v>40</v>
      </c>
    </row>
    <row r="1565" spans="1:10" ht="12.75" customHeight="1" x14ac:dyDescent="0.3">
      <c r="A1565" s="56" t="s">
        <v>661</v>
      </c>
      <c r="B1565" s="56">
        <v>19</v>
      </c>
      <c r="C1565" s="56" t="s">
        <v>662</v>
      </c>
      <c r="D1565" s="56" t="s">
        <v>5210</v>
      </c>
      <c r="E1565" s="56" t="s">
        <v>1698</v>
      </c>
      <c r="F1565" s="56" t="s">
        <v>907</v>
      </c>
      <c r="G1565" s="56">
        <v>16</v>
      </c>
      <c r="H1565" s="56">
        <v>49</v>
      </c>
      <c r="I1565" s="56" t="s">
        <v>6841</v>
      </c>
      <c r="J1565" s="56" t="s">
        <v>39</v>
      </c>
    </row>
    <row r="1566" spans="1:10" ht="12.75" customHeight="1" x14ac:dyDescent="0.3">
      <c r="A1566" s="56" t="s">
        <v>661</v>
      </c>
      <c r="B1566" s="56">
        <v>20</v>
      </c>
      <c r="C1566" s="56" t="s">
        <v>662</v>
      </c>
      <c r="D1566" s="56" t="s">
        <v>5211</v>
      </c>
      <c r="E1566" s="56" t="s">
        <v>1695</v>
      </c>
      <c r="F1566" s="56" t="s">
        <v>907</v>
      </c>
      <c r="G1566" s="56">
        <v>32</v>
      </c>
      <c r="H1566" s="56">
        <v>0</v>
      </c>
      <c r="I1566" s="56" t="s">
        <v>810</v>
      </c>
      <c r="J1566" s="56" t="s">
        <v>40</v>
      </c>
    </row>
    <row r="1567" spans="1:10" ht="12.75" customHeight="1" x14ac:dyDescent="0.3">
      <c r="A1567" s="56" t="s">
        <v>661</v>
      </c>
      <c r="B1567" s="56">
        <v>21</v>
      </c>
      <c r="C1567" s="56" t="s">
        <v>662</v>
      </c>
      <c r="D1567" s="56" t="s">
        <v>5212</v>
      </c>
      <c r="E1567" s="56" t="s">
        <v>1715</v>
      </c>
      <c r="F1567" s="56" t="s">
        <v>907</v>
      </c>
      <c r="G1567" s="56">
        <v>13</v>
      </c>
      <c r="H1567" s="56">
        <v>0</v>
      </c>
      <c r="I1567" s="56" t="s">
        <v>810</v>
      </c>
      <c r="J1567" s="56" t="s">
        <v>40</v>
      </c>
    </row>
    <row r="1568" spans="1:10" ht="12.75" customHeight="1" x14ac:dyDescent="0.3">
      <c r="A1568" s="56" t="s">
        <v>661</v>
      </c>
      <c r="B1568" s="56">
        <v>22</v>
      </c>
      <c r="C1568" s="56" t="s">
        <v>662</v>
      </c>
      <c r="D1568" s="56" t="s">
        <v>5213</v>
      </c>
      <c r="E1568" s="56" t="s">
        <v>1701</v>
      </c>
      <c r="F1568" s="56" t="s">
        <v>907</v>
      </c>
      <c r="G1568" s="56">
        <v>20</v>
      </c>
      <c r="H1568" s="56">
        <v>0</v>
      </c>
      <c r="I1568" s="56" t="s">
        <v>810</v>
      </c>
      <c r="J1568" s="56" t="s">
        <v>40</v>
      </c>
    </row>
    <row r="1569" spans="1:10" ht="12.75" customHeight="1" x14ac:dyDescent="0.3">
      <c r="A1569" s="56" t="s">
        <v>661</v>
      </c>
      <c r="B1569" s="56">
        <v>23</v>
      </c>
      <c r="C1569" s="56" t="s">
        <v>662</v>
      </c>
      <c r="D1569" s="56" t="s">
        <v>5214</v>
      </c>
      <c r="E1569" s="56" t="s">
        <v>1683</v>
      </c>
      <c r="F1569" s="56" t="s">
        <v>907</v>
      </c>
      <c r="G1569" s="56">
        <v>15</v>
      </c>
      <c r="H1569" s="56">
        <v>0</v>
      </c>
      <c r="I1569" s="56" t="s">
        <v>810</v>
      </c>
      <c r="J1569" s="56" t="s">
        <v>40</v>
      </c>
    </row>
    <row r="1570" spans="1:10" ht="12.75" customHeight="1" x14ac:dyDescent="0.3">
      <c r="A1570" s="56" t="s">
        <v>661</v>
      </c>
      <c r="B1570" s="56">
        <v>24</v>
      </c>
      <c r="C1570" s="56" t="s">
        <v>662</v>
      </c>
      <c r="D1570" s="56" t="s">
        <v>5215</v>
      </c>
      <c r="E1570" s="56" t="s">
        <v>1680</v>
      </c>
      <c r="F1570" s="56" t="s">
        <v>907</v>
      </c>
      <c r="G1570" s="56">
        <v>28</v>
      </c>
      <c r="H1570" s="56">
        <v>37</v>
      </c>
      <c r="I1570" s="56" t="s">
        <v>6841</v>
      </c>
      <c r="J1570" s="56" t="s">
        <v>39</v>
      </c>
    </row>
    <row r="1571" spans="1:10" ht="12.75" customHeight="1" x14ac:dyDescent="0.3">
      <c r="A1571" s="56" t="s">
        <v>661</v>
      </c>
      <c r="B1571" s="56">
        <v>25</v>
      </c>
      <c r="C1571" s="56" t="s">
        <v>662</v>
      </c>
      <c r="D1571" s="56" t="s">
        <v>5216</v>
      </c>
      <c r="E1571" s="56" t="s">
        <v>1705</v>
      </c>
      <c r="F1571" s="56" t="s">
        <v>907</v>
      </c>
      <c r="G1571" s="56">
        <v>12</v>
      </c>
      <c r="H1571" s="56">
        <v>0</v>
      </c>
      <c r="I1571" s="56" t="s">
        <v>6841</v>
      </c>
      <c r="J1571" s="56" t="s">
        <v>39</v>
      </c>
    </row>
    <row r="1572" spans="1:10" ht="12.75" customHeight="1" x14ac:dyDescent="0.3">
      <c r="A1572" s="56" t="s">
        <v>661</v>
      </c>
      <c r="B1572" s="56">
        <v>26</v>
      </c>
      <c r="C1572" s="56" t="s">
        <v>662</v>
      </c>
      <c r="D1572" s="56" t="s">
        <v>5217</v>
      </c>
      <c r="E1572" s="56" t="s">
        <v>1679</v>
      </c>
      <c r="F1572" s="56" t="s">
        <v>907</v>
      </c>
      <c r="G1572" s="56">
        <v>14</v>
      </c>
      <c r="H1572" s="56">
        <v>0</v>
      </c>
      <c r="I1572" s="56" t="s">
        <v>810</v>
      </c>
      <c r="J1572" s="56" t="s">
        <v>40</v>
      </c>
    </row>
    <row r="1573" spans="1:10" ht="12.75" customHeight="1" x14ac:dyDescent="0.3">
      <c r="A1573" s="56" t="s">
        <v>661</v>
      </c>
      <c r="B1573" s="56">
        <v>27</v>
      </c>
      <c r="C1573" s="56" t="s">
        <v>662</v>
      </c>
      <c r="D1573" s="56" t="s">
        <v>5218</v>
      </c>
      <c r="E1573" s="56" t="s">
        <v>1711</v>
      </c>
      <c r="F1573" s="56" t="s">
        <v>907</v>
      </c>
      <c r="G1573" s="56">
        <v>20</v>
      </c>
      <c r="H1573" s="56">
        <v>0</v>
      </c>
      <c r="I1573" s="56" t="s">
        <v>810</v>
      </c>
      <c r="J1573" s="56" t="s">
        <v>40</v>
      </c>
    </row>
    <row r="1574" spans="1:10" ht="12.75" customHeight="1" x14ac:dyDescent="0.3">
      <c r="A1574" s="56" t="s">
        <v>661</v>
      </c>
      <c r="B1574" s="56">
        <v>28</v>
      </c>
      <c r="C1574" s="56" t="s">
        <v>662</v>
      </c>
      <c r="D1574" s="56" t="s">
        <v>5219</v>
      </c>
      <c r="E1574" s="56" t="s">
        <v>1723</v>
      </c>
      <c r="F1574" s="56" t="s">
        <v>907</v>
      </c>
      <c r="G1574" s="56">
        <v>20</v>
      </c>
      <c r="H1574" s="56">
        <v>0</v>
      </c>
      <c r="I1574" s="56" t="s">
        <v>6841</v>
      </c>
      <c r="J1574" s="56" t="s">
        <v>39</v>
      </c>
    </row>
    <row r="1575" spans="1:10" ht="12.75" customHeight="1" x14ac:dyDescent="0.3">
      <c r="A1575" s="56" t="s">
        <v>661</v>
      </c>
      <c r="B1575" s="56">
        <v>29</v>
      </c>
      <c r="C1575" s="56" t="s">
        <v>662</v>
      </c>
      <c r="D1575" s="56" t="s">
        <v>5220</v>
      </c>
      <c r="E1575" s="56" t="s">
        <v>1697</v>
      </c>
      <c r="F1575" s="56" t="s">
        <v>907</v>
      </c>
      <c r="G1575" s="56">
        <v>21</v>
      </c>
      <c r="H1575" s="56">
        <v>0</v>
      </c>
      <c r="I1575" s="56" t="s">
        <v>810</v>
      </c>
      <c r="J1575" s="56" t="s">
        <v>40</v>
      </c>
    </row>
    <row r="1576" spans="1:10" ht="12.75" customHeight="1" x14ac:dyDescent="0.3">
      <c r="A1576" s="56" t="s">
        <v>661</v>
      </c>
      <c r="B1576" s="56">
        <v>30</v>
      </c>
      <c r="C1576" s="56" t="s">
        <v>662</v>
      </c>
      <c r="D1576" s="56" t="s">
        <v>5221</v>
      </c>
      <c r="E1576" s="56" t="s">
        <v>1682</v>
      </c>
      <c r="F1576" s="56" t="s">
        <v>907</v>
      </c>
      <c r="G1576" s="56">
        <v>28</v>
      </c>
      <c r="H1576" s="56">
        <v>37</v>
      </c>
      <c r="I1576" s="56" t="s">
        <v>6841</v>
      </c>
      <c r="J1576" s="56" t="s">
        <v>39</v>
      </c>
    </row>
    <row r="1577" spans="1:10" ht="12.75" customHeight="1" x14ac:dyDescent="0.3">
      <c r="A1577" s="56" t="s">
        <v>661</v>
      </c>
      <c r="B1577" s="56">
        <v>31</v>
      </c>
      <c r="C1577" s="56" t="s">
        <v>662</v>
      </c>
      <c r="D1577" s="56" t="s">
        <v>5222</v>
      </c>
      <c r="E1577" s="56" t="s">
        <v>1691</v>
      </c>
      <c r="F1577" s="56" t="s">
        <v>907</v>
      </c>
      <c r="G1577" s="56">
        <v>16</v>
      </c>
      <c r="H1577" s="56">
        <v>49</v>
      </c>
      <c r="I1577" s="56" t="s">
        <v>6841</v>
      </c>
      <c r="J1577" s="56" t="s">
        <v>39</v>
      </c>
    </row>
    <row r="1578" spans="1:10" ht="12.75" customHeight="1" x14ac:dyDescent="0.3">
      <c r="A1578" s="56" t="s">
        <v>661</v>
      </c>
      <c r="B1578" s="56">
        <v>32</v>
      </c>
      <c r="C1578" s="56" t="s">
        <v>662</v>
      </c>
      <c r="D1578" s="56" t="s">
        <v>5223</v>
      </c>
      <c r="E1578" s="56" t="s">
        <v>1677</v>
      </c>
      <c r="F1578" s="56" t="s">
        <v>907</v>
      </c>
      <c r="G1578" s="56">
        <v>18</v>
      </c>
      <c r="H1578" s="56">
        <v>0</v>
      </c>
      <c r="I1578" s="56" t="s">
        <v>810</v>
      </c>
      <c r="J1578" s="56" t="s">
        <v>40</v>
      </c>
    </row>
    <row r="1579" spans="1:10" ht="12.75" customHeight="1" x14ac:dyDescent="0.3">
      <c r="A1579" s="56" t="s">
        <v>661</v>
      </c>
      <c r="B1579" s="56">
        <v>33</v>
      </c>
      <c r="C1579" s="56" t="s">
        <v>662</v>
      </c>
      <c r="D1579" s="56" t="s">
        <v>5224</v>
      </c>
      <c r="E1579" s="56" t="s">
        <v>1690</v>
      </c>
      <c r="F1579" s="56" t="s">
        <v>907</v>
      </c>
      <c r="G1579" s="56">
        <v>38</v>
      </c>
      <c r="H1579" s="56">
        <v>0</v>
      </c>
      <c r="I1579" s="56" t="s">
        <v>6841</v>
      </c>
      <c r="J1579" s="56" t="s">
        <v>39</v>
      </c>
    </row>
    <row r="1580" spans="1:10" ht="12.75" customHeight="1" x14ac:dyDescent="0.3">
      <c r="A1580" s="56" t="s">
        <v>661</v>
      </c>
      <c r="B1580" s="56">
        <v>34</v>
      </c>
      <c r="C1580" s="56" t="s">
        <v>662</v>
      </c>
      <c r="D1580" s="56" t="s">
        <v>5225</v>
      </c>
      <c r="E1580" s="56" t="s">
        <v>1706</v>
      </c>
      <c r="F1580" s="56" t="s">
        <v>907</v>
      </c>
      <c r="G1580" s="56">
        <v>18</v>
      </c>
      <c r="H1580" s="56">
        <v>0</v>
      </c>
      <c r="I1580" s="56" t="s">
        <v>810</v>
      </c>
      <c r="J1580" s="56" t="s">
        <v>40</v>
      </c>
    </row>
    <row r="1581" spans="1:10" ht="12.75" customHeight="1" x14ac:dyDescent="0.3">
      <c r="A1581" s="56" t="s">
        <v>661</v>
      </c>
      <c r="B1581" s="56">
        <v>35</v>
      </c>
      <c r="C1581" s="56" t="s">
        <v>662</v>
      </c>
      <c r="D1581" s="56" t="s">
        <v>5226</v>
      </c>
      <c r="E1581" s="56" t="s">
        <v>1678</v>
      </c>
      <c r="F1581" s="56" t="s">
        <v>907</v>
      </c>
      <c r="G1581" s="56">
        <v>22</v>
      </c>
      <c r="H1581" s="56">
        <v>0</v>
      </c>
      <c r="I1581" s="56" t="s">
        <v>810</v>
      </c>
      <c r="J1581" s="56" t="s">
        <v>40</v>
      </c>
    </row>
    <row r="1582" spans="1:10" ht="12.75" customHeight="1" x14ac:dyDescent="0.3">
      <c r="A1582" s="56" t="s">
        <v>661</v>
      </c>
      <c r="B1582" s="56">
        <v>36</v>
      </c>
      <c r="C1582" s="56" t="s">
        <v>662</v>
      </c>
      <c r="D1582" s="56" t="s">
        <v>5227</v>
      </c>
      <c r="E1582" s="56" t="s">
        <v>1689</v>
      </c>
      <c r="F1582" s="56" t="s">
        <v>907</v>
      </c>
      <c r="G1582" s="56">
        <v>38</v>
      </c>
      <c r="H1582" s="56">
        <v>0</v>
      </c>
      <c r="I1582" s="56" t="s">
        <v>6841</v>
      </c>
      <c r="J1582" s="56" t="s">
        <v>39</v>
      </c>
    </row>
    <row r="1583" spans="1:10" ht="12.75" customHeight="1" x14ac:dyDescent="0.3">
      <c r="A1583" s="56" t="s">
        <v>661</v>
      </c>
      <c r="B1583" s="56">
        <v>37</v>
      </c>
      <c r="C1583" s="56" t="s">
        <v>662</v>
      </c>
      <c r="D1583" s="56" t="s">
        <v>5228</v>
      </c>
      <c r="E1583" s="56" t="s">
        <v>1684</v>
      </c>
      <c r="F1583" s="56" t="s">
        <v>907</v>
      </c>
      <c r="G1583" s="56">
        <v>20</v>
      </c>
      <c r="H1583" s="56">
        <v>0</v>
      </c>
      <c r="I1583" s="56" t="s">
        <v>6841</v>
      </c>
      <c r="J1583" s="56" t="s">
        <v>39</v>
      </c>
    </row>
    <row r="1584" spans="1:10" ht="12.75" customHeight="1" x14ac:dyDescent="0.3">
      <c r="A1584" s="56" t="s">
        <v>661</v>
      </c>
      <c r="B1584" s="56">
        <v>38</v>
      </c>
      <c r="C1584" s="56" t="s">
        <v>662</v>
      </c>
      <c r="D1584" s="56" t="s">
        <v>5229</v>
      </c>
      <c r="E1584" s="56" t="s">
        <v>1719</v>
      </c>
      <c r="F1584" s="56" t="s">
        <v>907</v>
      </c>
      <c r="G1584" s="56">
        <v>14</v>
      </c>
      <c r="H1584" s="56">
        <v>0</v>
      </c>
      <c r="I1584" s="56" t="s">
        <v>810</v>
      </c>
      <c r="J1584" s="56" t="s">
        <v>40</v>
      </c>
    </row>
    <row r="1585" spans="1:10" ht="12.75" customHeight="1" x14ac:dyDescent="0.3">
      <c r="A1585" s="56" t="s">
        <v>661</v>
      </c>
      <c r="B1585" s="56">
        <v>39</v>
      </c>
      <c r="C1585" s="56" t="s">
        <v>662</v>
      </c>
      <c r="D1585" s="56" t="s">
        <v>5230</v>
      </c>
      <c r="E1585" s="56" t="s">
        <v>1725</v>
      </c>
      <c r="F1585" s="56" t="s">
        <v>907</v>
      </c>
      <c r="G1585" s="56">
        <v>18</v>
      </c>
      <c r="H1585" s="56">
        <v>0</v>
      </c>
      <c r="I1585" s="56" t="s">
        <v>810</v>
      </c>
      <c r="J1585" s="56" t="s">
        <v>40</v>
      </c>
    </row>
    <row r="1586" spans="1:10" ht="12.75" customHeight="1" x14ac:dyDescent="0.3">
      <c r="A1586" s="56" t="s">
        <v>661</v>
      </c>
      <c r="B1586" s="56">
        <v>40</v>
      </c>
      <c r="C1586" s="56" t="s">
        <v>662</v>
      </c>
      <c r="D1586" s="56" t="s">
        <v>5231</v>
      </c>
      <c r="E1586" s="56" t="s">
        <v>1694</v>
      </c>
      <c r="F1586" s="56" t="s">
        <v>907</v>
      </c>
      <c r="G1586" s="56">
        <v>28</v>
      </c>
      <c r="H1586" s="56">
        <v>37</v>
      </c>
      <c r="I1586" s="56" t="s">
        <v>6841</v>
      </c>
      <c r="J1586" s="56" t="s">
        <v>39</v>
      </c>
    </row>
    <row r="1587" spans="1:10" ht="12.75" customHeight="1" x14ac:dyDescent="0.3">
      <c r="A1587" s="56" t="s">
        <v>661</v>
      </c>
      <c r="B1587" s="56">
        <v>41</v>
      </c>
      <c r="C1587" s="56" t="s">
        <v>662</v>
      </c>
      <c r="D1587" s="56" t="s">
        <v>5232</v>
      </c>
      <c r="E1587" s="56" t="s">
        <v>1686</v>
      </c>
      <c r="F1587" s="56" t="s">
        <v>907</v>
      </c>
      <c r="G1587" s="56">
        <v>14</v>
      </c>
      <c r="H1587" s="56">
        <v>0</v>
      </c>
      <c r="I1587" s="56" t="s">
        <v>810</v>
      </c>
      <c r="J1587" s="56" t="s">
        <v>40</v>
      </c>
    </row>
    <row r="1588" spans="1:10" ht="12.75" customHeight="1" x14ac:dyDescent="0.3">
      <c r="A1588" s="56" t="s">
        <v>661</v>
      </c>
      <c r="B1588" s="56">
        <v>42</v>
      </c>
      <c r="C1588" s="56" t="s">
        <v>662</v>
      </c>
      <c r="D1588" s="56" t="s">
        <v>5233</v>
      </c>
      <c r="E1588" s="56" t="s">
        <v>1702</v>
      </c>
      <c r="F1588" s="56" t="s">
        <v>907</v>
      </c>
      <c r="G1588" s="56">
        <v>37</v>
      </c>
      <c r="H1588" s="56">
        <v>0</v>
      </c>
      <c r="I1588" s="56" t="s">
        <v>810</v>
      </c>
      <c r="J1588" s="56" t="s">
        <v>40</v>
      </c>
    </row>
    <row r="1589" spans="1:10" ht="12.75" customHeight="1" x14ac:dyDescent="0.3">
      <c r="A1589" s="56" t="s">
        <v>661</v>
      </c>
      <c r="B1589" s="56">
        <v>43</v>
      </c>
      <c r="C1589" s="56" t="s">
        <v>662</v>
      </c>
      <c r="D1589" s="56" t="s">
        <v>5234</v>
      </c>
      <c r="E1589" s="56" t="s">
        <v>1710</v>
      </c>
      <c r="F1589" s="56" t="s">
        <v>907</v>
      </c>
      <c r="G1589" s="56">
        <v>16</v>
      </c>
      <c r="H1589" s="56">
        <v>0</v>
      </c>
      <c r="I1589" s="56" t="s">
        <v>810</v>
      </c>
      <c r="J1589" s="56" t="s">
        <v>40</v>
      </c>
    </row>
    <row r="1590" spans="1:10" ht="12.75" customHeight="1" x14ac:dyDescent="0.3">
      <c r="A1590" s="56" t="s">
        <v>661</v>
      </c>
      <c r="B1590" s="56">
        <v>44</v>
      </c>
      <c r="C1590" s="56" t="s">
        <v>662</v>
      </c>
      <c r="D1590" s="56" t="s">
        <v>5235</v>
      </c>
      <c r="E1590" s="56" t="s">
        <v>1717</v>
      </c>
      <c r="F1590" s="56" t="s">
        <v>907</v>
      </c>
      <c r="G1590" s="56">
        <v>15.5</v>
      </c>
      <c r="H1590" s="56">
        <v>0</v>
      </c>
      <c r="I1590" s="56" t="s">
        <v>810</v>
      </c>
      <c r="J1590" s="56" t="s">
        <v>40</v>
      </c>
    </row>
    <row r="1591" spans="1:10" ht="12.75" customHeight="1" x14ac:dyDescent="0.3">
      <c r="A1591" s="56" t="s">
        <v>661</v>
      </c>
      <c r="B1591" s="56">
        <v>45</v>
      </c>
      <c r="C1591" s="56" t="s">
        <v>662</v>
      </c>
      <c r="D1591" s="56" t="s">
        <v>5236</v>
      </c>
      <c r="E1591" s="56" t="s">
        <v>1688</v>
      </c>
      <c r="F1591" s="56" t="s">
        <v>907</v>
      </c>
      <c r="G1591" s="56">
        <v>16</v>
      </c>
      <c r="H1591" s="56">
        <v>49</v>
      </c>
      <c r="I1591" s="56" t="s">
        <v>6841</v>
      </c>
      <c r="J1591" s="56" t="s">
        <v>39</v>
      </c>
    </row>
    <row r="1592" spans="1:10" ht="12.75" customHeight="1" x14ac:dyDescent="0.3">
      <c r="A1592" s="56" t="s">
        <v>661</v>
      </c>
      <c r="B1592" s="56">
        <v>46</v>
      </c>
      <c r="C1592" s="56" t="s">
        <v>662</v>
      </c>
      <c r="D1592" s="56" t="s">
        <v>5237</v>
      </c>
      <c r="E1592" s="56" t="s">
        <v>1685</v>
      </c>
      <c r="F1592" s="56" t="s">
        <v>907</v>
      </c>
      <c r="G1592" s="56">
        <v>25</v>
      </c>
      <c r="H1592" s="56">
        <v>0</v>
      </c>
      <c r="I1592" s="56" t="s">
        <v>810</v>
      </c>
      <c r="J1592" s="56" t="s">
        <v>40</v>
      </c>
    </row>
    <row r="1593" spans="1:10" ht="12.75" customHeight="1" x14ac:dyDescent="0.3">
      <c r="A1593" s="56" t="s">
        <v>661</v>
      </c>
      <c r="B1593" s="56">
        <v>47</v>
      </c>
      <c r="C1593" s="56" t="s">
        <v>662</v>
      </c>
      <c r="D1593" s="56" t="s">
        <v>5238</v>
      </c>
      <c r="E1593" s="56" t="s">
        <v>1693</v>
      </c>
      <c r="F1593" s="56" t="s">
        <v>907</v>
      </c>
      <c r="G1593" s="56">
        <v>29.5</v>
      </c>
      <c r="H1593" s="56">
        <v>0</v>
      </c>
      <c r="I1593" s="56" t="s">
        <v>810</v>
      </c>
      <c r="J1593" s="56" t="s">
        <v>40</v>
      </c>
    </row>
    <row r="1594" spans="1:10" ht="12.75" customHeight="1" x14ac:dyDescent="0.3">
      <c r="A1594" s="56" t="s">
        <v>661</v>
      </c>
      <c r="B1594" s="56">
        <v>48</v>
      </c>
      <c r="C1594" s="56" t="s">
        <v>662</v>
      </c>
      <c r="D1594" s="56" t="s">
        <v>5239</v>
      </c>
      <c r="E1594" s="56" t="s">
        <v>1718</v>
      </c>
      <c r="F1594" s="56" t="s">
        <v>907</v>
      </c>
      <c r="G1594" s="56">
        <v>14</v>
      </c>
      <c r="H1594" s="56">
        <v>0</v>
      </c>
      <c r="I1594" s="56" t="s">
        <v>810</v>
      </c>
      <c r="J1594" s="56" t="s">
        <v>40</v>
      </c>
    </row>
    <row r="1595" spans="1:10" ht="12.75" customHeight="1" x14ac:dyDescent="0.3">
      <c r="A1595" s="56" t="s">
        <v>661</v>
      </c>
      <c r="B1595" s="56">
        <v>49</v>
      </c>
      <c r="C1595" s="56" t="s">
        <v>662</v>
      </c>
      <c r="D1595" s="56" t="s">
        <v>5240</v>
      </c>
      <c r="E1595" s="56" t="s">
        <v>1707</v>
      </c>
      <c r="F1595" s="56" t="s">
        <v>907</v>
      </c>
      <c r="G1595" s="56">
        <v>16</v>
      </c>
      <c r="H1595" s="56">
        <v>49</v>
      </c>
      <c r="I1595" s="56" t="s">
        <v>6841</v>
      </c>
      <c r="J1595" s="56" t="s">
        <v>39</v>
      </c>
    </row>
    <row r="1596" spans="1:10" ht="12.75" customHeight="1" x14ac:dyDescent="0.3">
      <c r="A1596" s="56" t="s">
        <v>661</v>
      </c>
      <c r="B1596" s="56">
        <v>50</v>
      </c>
      <c r="C1596" s="56" t="s">
        <v>662</v>
      </c>
      <c r="D1596" s="56" t="s">
        <v>5241</v>
      </c>
      <c r="E1596" s="56" t="s">
        <v>1700</v>
      </c>
      <c r="F1596" s="56" t="s">
        <v>907</v>
      </c>
      <c r="G1596" s="56">
        <v>17</v>
      </c>
      <c r="H1596" s="56">
        <v>0</v>
      </c>
      <c r="I1596" s="56" t="s">
        <v>810</v>
      </c>
      <c r="J1596" s="56" t="s">
        <v>40</v>
      </c>
    </row>
    <row r="1597" spans="1:10" ht="12.75" customHeight="1" x14ac:dyDescent="0.3">
      <c r="A1597" s="56" t="s">
        <v>661</v>
      </c>
      <c r="B1597" s="56">
        <v>51</v>
      </c>
      <c r="C1597" s="56" t="s">
        <v>662</v>
      </c>
      <c r="D1597" s="56" t="s">
        <v>5242</v>
      </c>
      <c r="E1597" s="56" t="s">
        <v>1692</v>
      </c>
      <c r="F1597" s="56" t="s">
        <v>907</v>
      </c>
      <c r="G1597" s="56">
        <v>28</v>
      </c>
      <c r="H1597" s="56">
        <v>37</v>
      </c>
      <c r="I1597" s="56" t="s">
        <v>6841</v>
      </c>
      <c r="J1597" s="56" t="s">
        <v>39</v>
      </c>
    </row>
    <row r="1598" spans="1:10" ht="12.75" customHeight="1" x14ac:dyDescent="0.3">
      <c r="A1598" s="56" t="s">
        <v>661</v>
      </c>
      <c r="B1598" s="56">
        <v>52</v>
      </c>
      <c r="C1598" s="56" t="s">
        <v>662</v>
      </c>
      <c r="D1598" s="56" t="s">
        <v>5243</v>
      </c>
      <c r="E1598" s="56" t="s">
        <v>1491</v>
      </c>
      <c r="F1598" s="56" t="s">
        <v>908</v>
      </c>
      <c r="G1598" s="56">
        <v>13.3</v>
      </c>
      <c r="H1598" s="56">
        <v>0</v>
      </c>
      <c r="I1598" s="56" t="s">
        <v>6841</v>
      </c>
      <c r="J1598" s="56" t="s">
        <v>39</v>
      </c>
    </row>
    <row r="1599" spans="1:10" ht="12.75" customHeight="1" x14ac:dyDescent="0.3">
      <c r="A1599" s="56" t="s">
        <v>661</v>
      </c>
      <c r="B1599" s="56">
        <v>53</v>
      </c>
      <c r="C1599" s="56" t="s">
        <v>662</v>
      </c>
      <c r="D1599" s="56" t="s">
        <v>5244</v>
      </c>
      <c r="E1599" s="56" t="s">
        <v>1492</v>
      </c>
      <c r="F1599" s="56" t="s">
        <v>908</v>
      </c>
      <c r="G1599" s="56">
        <v>13.8</v>
      </c>
      <c r="H1599" s="56">
        <v>0</v>
      </c>
      <c r="I1599" s="56" t="s">
        <v>6841</v>
      </c>
      <c r="J1599" s="56" t="s">
        <v>39</v>
      </c>
    </row>
    <row r="1600" spans="1:10" ht="12.75" customHeight="1" x14ac:dyDescent="0.3">
      <c r="A1600" s="56" t="s">
        <v>661</v>
      </c>
      <c r="B1600" s="56">
        <v>54</v>
      </c>
      <c r="C1600" s="56" t="s">
        <v>662</v>
      </c>
      <c r="D1600" s="56" t="s">
        <v>5245</v>
      </c>
      <c r="E1600" s="56" t="s">
        <v>1493</v>
      </c>
      <c r="F1600" s="56" t="s">
        <v>908</v>
      </c>
      <c r="G1600" s="56">
        <v>15.2</v>
      </c>
      <c r="H1600" s="56">
        <v>0</v>
      </c>
      <c r="I1600" s="56" t="s">
        <v>6841</v>
      </c>
      <c r="J1600" s="56" t="s">
        <v>39</v>
      </c>
    </row>
    <row r="1601" spans="1:10" ht="12.75" customHeight="1" x14ac:dyDescent="0.3">
      <c r="A1601" s="56" t="s">
        <v>699</v>
      </c>
      <c r="B1601" s="56">
        <v>1</v>
      </c>
      <c r="C1601" s="56" t="s">
        <v>700</v>
      </c>
      <c r="D1601" s="56" t="s">
        <v>5246</v>
      </c>
      <c r="E1601" s="56" t="s">
        <v>1730</v>
      </c>
      <c r="F1601" s="56" t="s">
        <v>907</v>
      </c>
      <c r="G1601" s="56">
        <v>58</v>
      </c>
      <c r="H1601" s="56">
        <v>0</v>
      </c>
      <c r="I1601" s="56" t="s">
        <v>810</v>
      </c>
      <c r="J1601" s="56" t="s">
        <v>39</v>
      </c>
    </row>
    <row r="1602" spans="1:10" ht="12.75" customHeight="1" x14ac:dyDescent="0.3">
      <c r="A1602" s="56" t="s">
        <v>699</v>
      </c>
      <c r="B1602" s="56">
        <v>2</v>
      </c>
      <c r="C1602" s="56" t="s">
        <v>700</v>
      </c>
      <c r="D1602" s="56" t="s">
        <v>5247</v>
      </c>
      <c r="E1602" s="56" t="s">
        <v>1727</v>
      </c>
      <c r="F1602" s="56" t="s">
        <v>907</v>
      </c>
      <c r="G1602" s="56">
        <v>56.5</v>
      </c>
      <c r="H1602" s="56">
        <v>0</v>
      </c>
      <c r="I1602" s="56" t="s">
        <v>6841</v>
      </c>
      <c r="J1602" s="56" t="s">
        <v>39</v>
      </c>
    </row>
    <row r="1603" spans="1:10" ht="12.75" customHeight="1" x14ac:dyDescent="0.3">
      <c r="A1603" s="56" t="s">
        <v>699</v>
      </c>
      <c r="B1603" s="56">
        <v>3</v>
      </c>
      <c r="C1603" s="56" t="s">
        <v>700</v>
      </c>
      <c r="D1603" s="56" t="s">
        <v>5248</v>
      </c>
      <c r="E1603" s="56" t="s">
        <v>1731</v>
      </c>
      <c r="F1603" s="56" t="s">
        <v>907</v>
      </c>
      <c r="G1603" s="56">
        <v>39</v>
      </c>
      <c r="H1603" s="56">
        <v>0</v>
      </c>
      <c r="I1603" s="56" t="s">
        <v>810</v>
      </c>
      <c r="J1603" s="56" t="s">
        <v>39</v>
      </c>
    </row>
    <row r="1604" spans="1:10" ht="12.75" customHeight="1" x14ac:dyDescent="0.3">
      <c r="A1604" s="56" t="s">
        <v>699</v>
      </c>
      <c r="B1604" s="56">
        <v>4</v>
      </c>
      <c r="C1604" s="56" t="s">
        <v>700</v>
      </c>
      <c r="D1604" s="56" t="s">
        <v>5249</v>
      </c>
      <c r="E1604" s="56" t="s">
        <v>1728</v>
      </c>
      <c r="F1604" s="56" t="s">
        <v>907</v>
      </c>
      <c r="G1604" s="56">
        <v>80</v>
      </c>
      <c r="H1604" s="56">
        <v>0</v>
      </c>
      <c r="I1604" s="56" t="s">
        <v>6841</v>
      </c>
      <c r="J1604" s="56" t="s">
        <v>39</v>
      </c>
    </row>
    <row r="1605" spans="1:10" ht="12.75" customHeight="1" x14ac:dyDescent="0.3">
      <c r="A1605" s="56" t="s">
        <v>699</v>
      </c>
      <c r="B1605" s="56">
        <v>5</v>
      </c>
      <c r="C1605" s="56" t="s">
        <v>700</v>
      </c>
      <c r="D1605" s="56" t="s">
        <v>5250</v>
      </c>
      <c r="E1605" s="56" t="s">
        <v>1729</v>
      </c>
      <c r="F1605" s="56" t="s">
        <v>907</v>
      </c>
      <c r="G1605" s="56">
        <v>66</v>
      </c>
      <c r="H1605" s="56">
        <v>0</v>
      </c>
      <c r="I1605" s="56" t="s">
        <v>810</v>
      </c>
      <c r="J1605" s="56" t="s">
        <v>39</v>
      </c>
    </row>
    <row r="1606" spans="1:10" ht="12.75" customHeight="1" x14ac:dyDescent="0.3">
      <c r="A1606" s="56" t="s">
        <v>699</v>
      </c>
      <c r="B1606" s="56">
        <v>6</v>
      </c>
      <c r="C1606" s="56" t="s">
        <v>700</v>
      </c>
      <c r="D1606" s="56" t="s">
        <v>5251</v>
      </c>
      <c r="E1606" s="56" t="s">
        <v>1732</v>
      </c>
      <c r="F1606" s="56" t="s">
        <v>907</v>
      </c>
      <c r="G1606" s="56">
        <v>29</v>
      </c>
      <c r="H1606" s="56">
        <v>0</v>
      </c>
      <c r="I1606" s="56" t="s">
        <v>810</v>
      </c>
      <c r="J1606" s="56" t="s">
        <v>39</v>
      </c>
    </row>
    <row r="1607" spans="1:10" ht="12.75" customHeight="1" x14ac:dyDescent="0.3">
      <c r="A1607" s="56" t="s">
        <v>699</v>
      </c>
      <c r="B1607" s="56">
        <v>7</v>
      </c>
      <c r="C1607" s="56" t="s">
        <v>700</v>
      </c>
      <c r="D1607" s="56" t="s">
        <v>5252</v>
      </c>
      <c r="E1607" s="56" t="s">
        <v>700</v>
      </c>
      <c r="F1607" s="56" t="s">
        <v>907</v>
      </c>
      <c r="G1607" s="56">
        <v>84</v>
      </c>
      <c r="H1607" s="56">
        <v>0</v>
      </c>
      <c r="I1607" s="56" t="s">
        <v>6841</v>
      </c>
      <c r="J1607" s="56" t="s">
        <v>39</v>
      </c>
    </row>
    <row r="1608" spans="1:10" ht="12.75" customHeight="1" x14ac:dyDescent="0.3">
      <c r="A1608" s="56" t="s">
        <v>699</v>
      </c>
      <c r="B1608" s="56">
        <v>8</v>
      </c>
      <c r="C1608" s="56" t="s">
        <v>700</v>
      </c>
      <c r="D1608" s="56" t="s">
        <v>5253</v>
      </c>
      <c r="E1608" s="56" t="s">
        <v>1733</v>
      </c>
      <c r="F1608" s="56" t="s">
        <v>907</v>
      </c>
      <c r="G1608" s="56">
        <v>64</v>
      </c>
      <c r="H1608" s="56">
        <v>0</v>
      </c>
      <c r="I1608" s="56" t="s">
        <v>810</v>
      </c>
      <c r="J1608" s="56" t="s">
        <v>39</v>
      </c>
    </row>
    <row r="1609" spans="1:10" ht="12.75" customHeight="1" x14ac:dyDescent="0.3">
      <c r="A1609" s="56" t="s">
        <v>699</v>
      </c>
      <c r="B1609" s="56">
        <v>9</v>
      </c>
      <c r="C1609" s="56" t="s">
        <v>700</v>
      </c>
      <c r="D1609" s="56" t="s">
        <v>5254</v>
      </c>
      <c r="E1609" s="56" t="s">
        <v>1734</v>
      </c>
      <c r="F1609" s="56" t="s">
        <v>907</v>
      </c>
      <c r="G1609" s="56">
        <v>32</v>
      </c>
      <c r="H1609" s="56">
        <v>0</v>
      </c>
      <c r="I1609" s="56" t="s">
        <v>810</v>
      </c>
      <c r="J1609" s="56" t="s">
        <v>39</v>
      </c>
    </row>
    <row r="1610" spans="1:10" ht="12.75" customHeight="1" x14ac:dyDescent="0.3">
      <c r="A1610" s="56" t="s">
        <v>699</v>
      </c>
      <c r="B1610" s="56">
        <v>10</v>
      </c>
      <c r="C1610" s="56" t="s">
        <v>700</v>
      </c>
      <c r="D1610" s="56" t="s">
        <v>5255</v>
      </c>
      <c r="E1610" s="56" t="s">
        <v>2494</v>
      </c>
      <c r="F1610" s="56" t="s">
        <v>907</v>
      </c>
      <c r="G1610" s="56">
        <v>15</v>
      </c>
      <c r="H1610" s="56">
        <v>0</v>
      </c>
      <c r="I1610" s="56" t="s">
        <v>810</v>
      </c>
      <c r="J1610" s="56" t="s">
        <v>39</v>
      </c>
    </row>
    <row r="1611" spans="1:10" ht="12.75" customHeight="1" x14ac:dyDescent="0.3">
      <c r="A1611" s="56" t="s">
        <v>699</v>
      </c>
      <c r="B1611" s="56">
        <v>11</v>
      </c>
      <c r="C1611" s="56" t="s">
        <v>700</v>
      </c>
      <c r="D1611" s="56" t="s">
        <v>5256</v>
      </c>
      <c r="E1611" s="56" t="s">
        <v>1735</v>
      </c>
      <c r="F1611" s="56" t="s">
        <v>907</v>
      </c>
      <c r="G1611" s="56">
        <v>34</v>
      </c>
      <c r="H1611" s="56">
        <v>0</v>
      </c>
      <c r="I1611" s="56" t="s">
        <v>810</v>
      </c>
      <c r="J1611" s="56" t="s">
        <v>39</v>
      </c>
    </row>
    <row r="1612" spans="1:10" ht="12.75" customHeight="1" x14ac:dyDescent="0.3">
      <c r="A1612" s="56" t="s">
        <v>699</v>
      </c>
      <c r="B1612" s="56">
        <v>12</v>
      </c>
      <c r="C1612" s="56" t="s">
        <v>700</v>
      </c>
      <c r="D1612" s="56" t="s">
        <v>5257</v>
      </c>
      <c r="E1612" s="56" t="s">
        <v>2045</v>
      </c>
      <c r="F1612" s="56" t="s">
        <v>907</v>
      </c>
      <c r="G1612" s="56">
        <v>85</v>
      </c>
      <c r="H1612" s="56">
        <v>0</v>
      </c>
      <c r="I1612" s="56" t="s">
        <v>6841</v>
      </c>
      <c r="J1612" s="56" t="s">
        <v>39</v>
      </c>
    </row>
    <row r="1613" spans="1:10" ht="12.75" customHeight="1" x14ac:dyDescent="0.3">
      <c r="A1613" s="56" t="s">
        <v>699</v>
      </c>
      <c r="B1613" s="56">
        <v>13</v>
      </c>
      <c r="C1613" s="56" t="s">
        <v>700</v>
      </c>
      <c r="D1613" s="56" t="s">
        <v>5258</v>
      </c>
      <c r="E1613" s="56" t="s">
        <v>1736</v>
      </c>
      <c r="F1613" s="56" t="s">
        <v>907</v>
      </c>
      <c r="G1613" s="56">
        <v>40</v>
      </c>
      <c r="H1613" s="56">
        <v>0</v>
      </c>
      <c r="I1613" s="56" t="s">
        <v>810</v>
      </c>
      <c r="J1613" s="56" t="s">
        <v>39</v>
      </c>
    </row>
    <row r="1614" spans="1:10" ht="12.75" customHeight="1" x14ac:dyDescent="0.3">
      <c r="A1614" s="56" t="s">
        <v>663</v>
      </c>
      <c r="B1614" s="56">
        <v>1</v>
      </c>
      <c r="C1614" s="56" t="s">
        <v>664</v>
      </c>
      <c r="D1614" s="56" t="s">
        <v>5259</v>
      </c>
      <c r="E1614" s="56" t="s">
        <v>1737</v>
      </c>
      <c r="F1614" s="56" t="s">
        <v>907</v>
      </c>
      <c r="G1614" s="56">
        <v>14.5</v>
      </c>
      <c r="H1614" s="56">
        <v>0</v>
      </c>
      <c r="I1614" s="56" t="s">
        <v>810</v>
      </c>
      <c r="J1614" s="56" t="s">
        <v>40</v>
      </c>
    </row>
    <row r="1615" spans="1:10" ht="12.75" customHeight="1" x14ac:dyDescent="0.3">
      <c r="A1615" s="56" t="s">
        <v>663</v>
      </c>
      <c r="B1615" s="56">
        <v>2</v>
      </c>
      <c r="C1615" s="56" t="s">
        <v>664</v>
      </c>
      <c r="D1615" s="56" t="s">
        <v>5260</v>
      </c>
      <c r="E1615" s="56" t="s">
        <v>1738</v>
      </c>
      <c r="F1615" s="56" t="s">
        <v>907</v>
      </c>
      <c r="G1615" s="56">
        <v>35</v>
      </c>
      <c r="H1615" s="56">
        <v>0</v>
      </c>
      <c r="I1615" s="56" t="s">
        <v>810</v>
      </c>
      <c r="J1615" s="56" t="s">
        <v>40</v>
      </c>
    </row>
    <row r="1616" spans="1:10" ht="12.75" customHeight="1" x14ac:dyDescent="0.3">
      <c r="A1616" s="56" t="s">
        <v>663</v>
      </c>
      <c r="B1616" s="56">
        <v>3</v>
      </c>
      <c r="C1616" s="56" t="s">
        <v>664</v>
      </c>
      <c r="D1616" s="56" t="s">
        <v>5261</v>
      </c>
      <c r="E1616" s="56" t="s">
        <v>1739</v>
      </c>
      <c r="F1616" s="56" t="s">
        <v>907</v>
      </c>
      <c r="G1616" s="56">
        <v>20</v>
      </c>
      <c r="H1616" s="56">
        <v>0</v>
      </c>
      <c r="I1616" s="56" t="s">
        <v>810</v>
      </c>
      <c r="J1616" s="56" t="s">
        <v>40</v>
      </c>
    </row>
    <row r="1617" spans="1:10" ht="12.75" customHeight="1" x14ac:dyDescent="0.3">
      <c r="A1617" s="56" t="s">
        <v>663</v>
      </c>
      <c r="B1617" s="56">
        <v>4</v>
      </c>
      <c r="C1617" s="56" t="s">
        <v>664</v>
      </c>
      <c r="D1617" s="56" t="s">
        <v>5262</v>
      </c>
      <c r="E1617" s="56" t="s">
        <v>1740</v>
      </c>
      <c r="F1617" s="56" t="s">
        <v>907</v>
      </c>
      <c r="G1617" s="56">
        <v>48</v>
      </c>
      <c r="H1617" s="56">
        <v>0</v>
      </c>
      <c r="I1617" s="56" t="s">
        <v>811</v>
      </c>
      <c r="J1617" s="56" t="s">
        <v>39</v>
      </c>
    </row>
    <row r="1618" spans="1:10" ht="12.75" customHeight="1" x14ac:dyDescent="0.3">
      <c r="A1618" s="56" t="s">
        <v>663</v>
      </c>
      <c r="B1618" s="56">
        <v>5</v>
      </c>
      <c r="C1618" s="56" t="s">
        <v>664</v>
      </c>
      <c r="D1618" s="56" t="s">
        <v>5263</v>
      </c>
      <c r="E1618" s="56" t="s">
        <v>1741</v>
      </c>
      <c r="F1618" s="56" t="s">
        <v>907</v>
      </c>
      <c r="G1618" s="56">
        <v>14</v>
      </c>
      <c r="H1618" s="56">
        <v>0</v>
      </c>
      <c r="I1618" s="56" t="s">
        <v>810</v>
      </c>
      <c r="J1618" s="56" t="s">
        <v>40</v>
      </c>
    </row>
    <row r="1619" spans="1:10" ht="12.75" customHeight="1" x14ac:dyDescent="0.3">
      <c r="A1619" s="56" t="s">
        <v>663</v>
      </c>
      <c r="B1619" s="56">
        <v>6</v>
      </c>
      <c r="C1619" s="56" t="s">
        <v>664</v>
      </c>
      <c r="D1619" s="56" t="s">
        <v>5264</v>
      </c>
      <c r="E1619" s="56" t="s">
        <v>1742</v>
      </c>
      <c r="F1619" s="56" t="s">
        <v>907</v>
      </c>
      <c r="G1619" s="56">
        <v>45</v>
      </c>
      <c r="H1619" s="56">
        <v>0</v>
      </c>
      <c r="I1619" s="56" t="s">
        <v>6841</v>
      </c>
      <c r="J1619" s="56" t="s">
        <v>39</v>
      </c>
    </row>
    <row r="1620" spans="1:10" ht="12.75" customHeight="1" x14ac:dyDescent="0.3">
      <c r="A1620" s="56" t="s">
        <v>663</v>
      </c>
      <c r="B1620" s="56">
        <v>7</v>
      </c>
      <c r="C1620" s="56" t="s">
        <v>664</v>
      </c>
      <c r="D1620" s="56" t="s">
        <v>5265</v>
      </c>
      <c r="E1620" s="56" t="s">
        <v>1743</v>
      </c>
      <c r="F1620" s="56" t="s">
        <v>907</v>
      </c>
      <c r="G1620" s="56">
        <v>10</v>
      </c>
      <c r="H1620" s="56">
        <v>0</v>
      </c>
      <c r="I1620" s="56" t="s">
        <v>810</v>
      </c>
      <c r="J1620" s="56" t="s">
        <v>40</v>
      </c>
    </row>
    <row r="1621" spans="1:10" ht="12.75" customHeight="1" x14ac:dyDescent="0.3">
      <c r="A1621" s="56" t="s">
        <v>663</v>
      </c>
      <c r="B1621" s="56">
        <v>8</v>
      </c>
      <c r="C1621" s="56" t="s">
        <v>664</v>
      </c>
      <c r="D1621" s="56" t="s">
        <v>5266</v>
      </c>
      <c r="E1621" s="56" t="s">
        <v>1744</v>
      </c>
      <c r="F1621" s="56" t="s">
        <v>907</v>
      </c>
      <c r="G1621" s="56">
        <v>14</v>
      </c>
      <c r="H1621" s="56">
        <v>0</v>
      </c>
      <c r="I1621" s="56" t="s">
        <v>810</v>
      </c>
      <c r="J1621" s="56" t="s">
        <v>40</v>
      </c>
    </row>
    <row r="1622" spans="1:10" ht="12.75" customHeight="1" x14ac:dyDescent="0.3">
      <c r="A1622" s="56" t="s">
        <v>663</v>
      </c>
      <c r="B1622" s="56">
        <v>9</v>
      </c>
      <c r="C1622" s="56" t="s">
        <v>664</v>
      </c>
      <c r="D1622" s="56" t="s">
        <v>5267</v>
      </c>
      <c r="E1622" s="56" t="s">
        <v>1745</v>
      </c>
      <c r="F1622" s="56" t="s">
        <v>907</v>
      </c>
      <c r="G1622" s="56">
        <v>16</v>
      </c>
      <c r="H1622" s="56">
        <v>0</v>
      </c>
      <c r="I1622" s="56" t="s">
        <v>810</v>
      </c>
      <c r="J1622" s="56" t="s">
        <v>40</v>
      </c>
    </row>
    <row r="1623" spans="1:10" ht="12.75" customHeight="1" x14ac:dyDescent="0.3">
      <c r="A1623" s="56" t="s">
        <v>663</v>
      </c>
      <c r="B1623" s="56">
        <v>10</v>
      </c>
      <c r="C1623" s="56" t="s">
        <v>664</v>
      </c>
      <c r="D1623" s="56" t="s">
        <v>5268</v>
      </c>
      <c r="E1623" s="56" t="s">
        <v>1746</v>
      </c>
      <c r="F1623" s="56" t="s">
        <v>907</v>
      </c>
      <c r="G1623" s="56">
        <v>9</v>
      </c>
      <c r="H1623" s="56">
        <v>0</v>
      </c>
      <c r="I1623" s="56" t="s">
        <v>810</v>
      </c>
      <c r="J1623" s="56" t="s">
        <v>40</v>
      </c>
    </row>
    <row r="1624" spans="1:10" ht="12.75" customHeight="1" x14ac:dyDescent="0.3">
      <c r="A1624" s="56" t="s">
        <v>663</v>
      </c>
      <c r="B1624" s="56">
        <v>11</v>
      </c>
      <c r="C1624" s="56" t="s">
        <v>664</v>
      </c>
      <c r="D1624" s="56" t="s">
        <v>5269</v>
      </c>
      <c r="E1624" s="56" t="s">
        <v>1747</v>
      </c>
      <c r="F1624" s="56" t="s">
        <v>907</v>
      </c>
      <c r="G1624" s="56">
        <v>46.5</v>
      </c>
      <c r="H1624" s="56">
        <v>0</v>
      </c>
      <c r="I1624" s="56" t="s">
        <v>810</v>
      </c>
      <c r="J1624" s="56" t="s">
        <v>40</v>
      </c>
    </row>
    <row r="1625" spans="1:10" ht="12.75" customHeight="1" x14ac:dyDescent="0.3">
      <c r="A1625" s="56" t="s">
        <v>663</v>
      </c>
      <c r="B1625" s="56">
        <v>12</v>
      </c>
      <c r="C1625" s="56" t="s">
        <v>664</v>
      </c>
      <c r="D1625" s="56" t="s">
        <v>5270</v>
      </c>
      <c r="E1625" s="56" t="s">
        <v>1748</v>
      </c>
      <c r="F1625" s="56" t="s">
        <v>907</v>
      </c>
      <c r="G1625" s="56">
        <v>7</v>
      </c>
      <c r="H1625" s="56">
        <v>0</v>
      </c>
      <c r="I1625" s="56" t="s">
        <v>810</v>
      </c>
      <c r="J1625" s="56" t="s">
        <v>40</v>
      </c>
    </row>
    <row r="1626" spans="1:10" ht="12.75" customHeight="1" x14ac:dyDescent="0.3">
      <c r="A1626" s="56" t="s">
        <v>663</v>
      </c>
      <c r="B1626" s="56">
        <v>13</v>
      </c>
      <c r="C1626" s="56" t="s">
        <v>664</v>
      </c>
      <c r="D1626" s="56" t="s">
        <v>5271</v>
      </c>
      <c r="E1626" s="56" t="s">
        <v>1749</v>
      </c>
      <c r="F1626" s="56" t="s">
        <v>907</v>
      </c>
      <c r="G1626" s="56">
        <v>26.5</v>
      </c>
      <c r="H1626" s="56">
        <v>0</v>
      </c>
      <c r="I1626" s="56" t="s">
        <v>810</v>
      </c>
      <c r="J1626" s="56" t="s">
        <v>40</v>
      </c>
    </row>
    <row r="1627" spans="1:10" ht="12.75" customHeight="1" x14ac:dyDescent="0.3">
      <c r="A1627" s="56" t="s">
        <v>663</v>
      </c>
      <c r="B1627" s="56">
        <v>14</v>
      </c>
      <c r="C1627" s="56" t="s">
        <v>664</v>
      </c>
      <c r="D1627" s="56" t="s">
        <v>5273</v>
      </c>
      <c r="E1627" s="56" t="s">
        <v>1750</v>
      </c>
      <c r="F1627" s="56" t="s">
        <v>907</v>
      </c>
      <c r="G1627" s="56">
        <v>33</v>
      </c>
      <c r="H1627" s="56">
        <v>0</v>
      </c>
      <c r="I1627" s="56" t="s">
        <v>810</v>
      </c>
      <c r="J1627" s="56" t="s">
        <v>40</v>
      </c>
    </row>
    <row r="1628" spans="1:10" ht="12.75" customHeight="1" x14ac:dyDescent="0.3">
      <c r="A1628" s="56" t="s">
        <v>663</v>
      </c>
      <c r="B1628" s="56">
        <v>15</v>
      </c>
      <c r="C1628" s="56" t="s">
        <v>664</v>
      </c>
      <c r="D1628" s="56" t="s">
        <v>5274</v>
      </c>
      <c r="E1628" s="56" t="s">
        <v>1751</v>
      </c>
      <c r="F1628" s="56" t="s">
        <v>907</v>
      </c>
      <c r="G1628" s="56">
        <v>13</v>
      </c>
      <c r="H1628" s="56">
        <v>0</v>
      </c>
      <c r="I1628" s="56" t="s">
        <v>810</v>
      </c>
      <c r="J1628" s="56" t="s">
        <v>40</v>
      </c>
    </row>
    <row r="1629" spans="1:10" ht="12.75" customHeight="1" x14ac:dyDescent="0.3">
      <c r="A1629" s="56" t="s">
        <v>663</v>
      </c>
      <c r="B1629" s="56">
        <v>16</v>
      </c>
      <c r="C1629" s="56" t="s">
        <v>664</v>
      </c>
      <c r="D1629" s="56" t="s">
        <v>5275</v>
      </c>
      <c r="E1629" s="56" t="s">
        <v>1752</v>
      </c>
      <c r="F1629" s="56" t="s">
        <v>907</v>
      </c>
      <c r="G1629" s="56">
        <v>18.5</v>
      </c>
      <c r="H1629" s="56">
        <v>0</v>
      </c>
      <c r="I1629" s="56" t="s">
        <v>810</v>
      </c>
      <c r="J1629" s="56" t="s">
        <v>40</v>
      </c>
    </row>
    <row r="1630" spans="1:10" ht="12.75" customHeight="1" x14ac:dyDescent="0.3">
      <c r="A1630" s="56" t="s">
        <v>663</v>
      </c>
      <c r="B1630" s="56">
        <v>17</v>
      </c>
      <c r="C1630" s="56" t="s">
        <v>664</v>
      </c>
      <c r="D1630" s="56" t="s">
        <v>5276</v>
      </c>
      <c r="E1630" s="56" t="s">
        <v>5272</v>
      </c>
      <c r="F1630" s="56" t="s">
        <v>907</v>
      </c>
      <c r="G1630" s="56">
        <v>48</v>
      </c>
      <c r="H1630" s="56">
        <v>0</v>
      </c>
      <c r="I1630" s="56" t="s">
        <v>6841</v>
      </c>
      <c r="J1630" s="56" t="s">
        <v>39</v>
      </c>
    </row>
    <row r="1631" spans="1:10" ht="12.75" customHeight="1" x14ac:dyDescent="0.3">
      <c r="A1631" s="56" t="s">
        <v>663</v>
      </c>
      <c r="B1631" s="56">
        <v>18</v>
      </c>
      <c r="C1631" s="56" t="s">
        <v>664</v>
      </c>
      <c r="D1631" s="56" t="s">
        <v>5277</v>
      </c>
      <c r="E1631" s="56" t="s">
        <v>1753</v>
      </c>
      <c r="F1631" s="56" t="s">
        <v>907</v>
      </c>
      <c r="G1631" s="56">
        <v>45</v>
      </c>
      <c r="H1631" s="56">
        <v>0</v>
      </c>
      <c r="I1631" s="56" t="s">
        <v>811</v>
      </c>
      <c r="J1631" s="56" t="s">
        <v>39</v>
      </c>
    </row>
    <row r="1632" spans="1:10" ht="12.75" customHeight="1" x14ac:dyDescent="0.3">
      <c r="A1632" s="56" t="s">
        <v>663</v>
      </c>
      <c r="B1632" s="56">
        <v>19</v>
      </c>
      <c r="C1632" s="56" t="s">
        <v>664</v>
      </c>
      <c r="D1632" s="56" t="s">
        <v>5278</v>
      </c>
      <c r="E1632" s="56" t="s">
        <v>5279</v>
      </c>
      <c r="F1632" s="56" t="s">
        <v>907</v>
      </c>
      <c r="G1632" s="56">
        <v>16</v>
      </c>
      <c r="H1632" s="56">
        <v>0</v>
      </c>
      <c r="I1632" s="56" t="s">
        <v>810</v>
      </c>
      <c r="J1632" s="56" t="s">
        <v>40</v>
      </c>
    </row>
    <row r="1633" spans="1:10" ht="12.75" customHeight="1" x14ac:dyDescent="0.3">
      <c r="A1633" s="56" t="s">
        <v>663</v>
      </c>
      <c r="B1633" s="56">
        <v>20</v>
      </c>
      <c r="C1633" s="56" t="s">
        <v>664</v>
      </c>
      <c r="D1633" s="56" t="s">
        <v>5280</v>
      </c>
      <c r="E1633" s="56" t="s">
        <v>1754</v>
      </c>
      <c r="F1633" s="56" t="s">
        <v>907</v>
      </c>
      <c r="G1633" s="56">
        <v>49.5</v>
      </c>
      <c r="H1633" s="56">
        <v>0</v>
      </c>
      <c r="I1633" s="56" t="s">
        <v>810</v>
      </c>
      <c r="J1633" s="56" t="s">
        <v>40</v>
      </c>
    </row>
    <row r="1634" spans="1:10" ht="12.75" customHeight="1" x14ac:dyDescent="0.3">
      <c r="A1634" s="56" t="s">
        <v>663</v>
      </c>
      <c r="B1634" s="56">
        <v>21</v>
      </c>
      <c r="C1634" s="56" t="s">
        <v>664</v>
      </c>
      <c r="D1634" s="56" t="s">
        <v>5281</v>
      </c>
      <c r="E1634" s="56" t="s">
        <v>1755</v>
      </c>
      <c r="F1634" s="56" t="s">
        <v>907</v>
      </c>
      <c r="G1634" s="56">
        <v>32</v>
      </c>
      <c r="H1634" s="56">
        <v>0</v>
      </c>
      <c r="I1634" s="56" t="s">
        <v>811</v>
      </c>
      <c r="J1634" s="56" t="s">
        <v>39</v>
      </c>
    </row>
    <row r="1635" spans="1:10" ht="12.75" customHeight="1" x14ac:dyDescent="0.3">
      <c r="A1635" s="56" t="s">
        <v>663</v>
      </c>
      <c r="B1635" s="56">
        <v>22</v>
      </c>
      <c r="C1635" s="56" t="s">
        <v>664</v>
      </c>
      <c r="D1635" s="56" t="s">
        <v>5282</v>
      </c>
      <c r="E1635" s="56" t="s">
        <v>2495</v>
      </c>
      <c r="F1635" s="56" t="s">
        <v>907</v>
      </c>
      <c r="G1635" s="56">
        <v>8</v>
      </c>
      <c r="H1635" s="56">
        <v>0</v>
      </c>
      <c r="I1635" s="56" t="s">
        <v>810</v>
      </c>
      <c r="J1635" s="56" t="s">
        <v>40</v>
      </c>
    </row>
    <row r="1636" spans="1:10" ht="12.75" customHeight="1" x14ac:dyDescent="0.3">
      <c r="A1636" s="56" t="s">
        <v>663</v>
      </c>
      <c r="B1636" s="56">
        <v>23</v>
      </c>
      <c r="C1636" s="56" t="s">
        <v>664</v>
      </c>
      <c r="D1636" s="56" t="s">
        <v>5283</v>
      </c>
      <c r="E1636" s="56" t="s">
        <v>1756</v>
      </c>
      <c r="F1636" s="56" t="s">
        <v>907</v>
      </c>
      <c r="G1636" s="56">
        <v>8</v>
      </c>
      <c r="H1636" s="56">
        <v>0</v>
      </c>
      <c r="I1636" s="56" t="s">
        <v>810</v>
      </c>
      <c r="J1636" s="56" t="s">
        <v>40</v>
      </c>
    </row>
    <row r="1637" spans="1:10" ht="12.75" customHeight="1" x14ac:dyDescent="0.3">
      <c r="A1637" s="56" t="s">
        <v>663</v>
      </c>
      <c r="B1637" s="56">
        <v>24</v>
      </c>
      <c r="C1637" s="56" t="s">
        <v>664</v>
      </c>
      <c r="D1637" s="56" t="s">
        <v>5284</v>
      </c>
      <c r="E1637" s="56" t="s">
        <v>1757</v>
      </c>
      <c r="F1637" s="56" t="s">
        <v>907</v>
      </c>
      <c r="G1637" s="56">
        <v>7</v>
      </c>
      <c r="H1637" s="56">
        <v>0</v>
      </c>
      <c r="I1637" s="56" t="s">
        <v>810</v>
      </c>
      <c r="J1637" s="56" t="s">
        <v>40</v>
      </c>
    </row>
    <row r="1638" spans="1:10" ht="12.75" customHeight="1" x14ac:dyDescent="0.3">
      <c r="A1638" s="56" t="s">
        <v>663</v>
      </c>
      <c r="B1638" s="56">
        <v>25</v>
      </c>
      <c r="C1638" s="56" t="s">
        <v>664</v>
      </c>
      <c r="D1638" s="56" t="s">
        <v>5285</v>
      </c>
      <c r="E1638" s="56" t="s">
        <v>1758</v>
      </c>
      <c r="F1638" s="56" t="s">
        <v>907</v>
      </c>
      <c r="G1638" s="56">
        <v>48</v>
      </c>
      <c r="H1638" s="56">
        <v>0</v>
      </c>
      <c r="I1638" s="56" t="s">
        <v>811</v>
      </c>
      <c r="J1638" s="56" t="s">
        <v>39</v>
      </c>
    </row>
    <row r="1639" spans="1:10" ht="12.75" customHeight="1" x14ac:dyDescent="0.3">
      <c r="A1639" s="56" t="s">
        <v>663</v>
      </c>
      <c r="B1639" s="56">
        <v>26</v>
      </c>
      <c r="C1639" s="56" t="s">
        <v>664</v>
      </c>
      <c r="D1639" s="56" t="s">
        <v>5286</v>
      </c>
      <c r="E1639" s="56" t="s">
        <v>1759</v>
      </c>
      <c r="F1639" s="56" t="s">
        <v>907</v>
      </c>
      <c r="G1639" s="56">
        <v>25</v>
      </c>
      <c r="H1639" s="56">
        <v>0</v>
      </c>
      <c r="I1639" s="56" t="s">
        <v>811</v>
      </c>
      <c r="J1639" s="56" t="s">
        <v>39</v>
      </c>
    </row>
    <row r="1640" spans="1:10" ht="12.75" customHeight="1" x14ac:dyDescent="0.3">
      <c r="A1640" s="56" t="s">
        <v>663</v>
      </c>
      <c r="B1640" s="56">
        <v>27</v>
      </c>
      <c r="C1640" s="56" t="s">
        <v>664</v>
      </c>
      <c r="D1640" s="56" t="s">
        <v>5287</v>
      </c>
      <c r="E1640" s="56" t="s">
        <v>1760</v>
      </c>
      <c r="F1640" s="56" t="s">
        <v>907</v>
      </c>
      <c r="G1640" s="56">
        <v>45</v>
      </c>
      <c r="H1640" s="56">
        <v>0</v>
      </c>
      <c r="I1640" s="56" t="s">
        <v>811</v>
      </c>
      <c r="J1640" s="56" t="s">
        <v>39</v>
      </c>
    </row>
    <row r="1641" spans="1:10" ht="12.75" customHeight="1" x14ac:dyDescent="0.3">
      <c r="A1641" s="56" t="s">
        <v>663</v>
      </c>
      <c r="B1641" s="56">
        <v>28</v>
      </c>
      <c r="C1641" s="56" t="s">
        <v>664</v>
      </c>
      <c r="D1641" s="56" t="s">
        <v>5288</v>
      </c>
      <c r="E1641" s="56" t="s">
        <v>1761</v>
      </c>
      <c r="F1641" s="56" t="s">
        <v>907</v>
      </c>
      <c r="G1641" s="56">
        <v>45</v>
      </c>
      <c r="H1641" s="56">
        <v>0</v>
      </c>
      <c r="I1641" s="56" t="s">
        <v>811</v>
      </c>
      <c r="J1641" s="56" t="s">
        <v>39</v>
      </c>
    </row>
    <row r="1642" spans="1:10" ht="12.75" customHeight="1" x14ac:dyDescent="0.3">
      <c r="A1642" s="56" t="s">
        <v>663</v>
      </c>
      <c r="B1642" s="56">
        <v>29</v>
      </c>
      <c r="C1642" s="56" t="s">
        <v>664</v>
      </c>
      <c r="D1642" s="56" t="s">
        <v>5289</v>
      </c>
      <c r="E1642" s="56" t="s">
        <v>1762</v>
      </c>
      <c r="F1642" s="56" t="s">
        <v>907</v>
      </c>
      <c r="G1642" s="56">
        <v>25</v>
      </c>
      <c r="H1642" s="56">
        <v>0</v>
      </c>
      <c r="I1642" s="56" t="s">
        <v>811</v>
      </c>
      <c r="J1642" s="56" t="s">
        <v>39</v>
      </c>
    </row>
    <row r="1643" spans="1:10" ht="12.75" customHeight="1" x14ac:dyDescent="0.3">
      <c r="A1643" s="56" t="s">
        <v>663</v>
      </c>
      <c r="B1643" s="56">
        <v>30</v>
      </c>
      <c r="C1643" s="56" t="s">
        <v>664</v>
      </c>
      <c r="D1643" s="56" t="s">
        <v>5290</v>
      </c>
      <c r="E1643" s="56" t="s">
        <v>1763</v>
      </c>
      <c r="F1643" s="56" t="s">
        <v>907</v>
      </c>
      <c r="G1643" s="56">
        <v>18</v>
      </c>
      <c r="H1643" s="56">
        <v>0</v>
      </c>
      <c r="I1643" s="56" t="s">
        <v>810</v>
      </c>
      <c r="J1643" s="56" t="s">
        <v>40</v>
      </c>
    </row>
    <row r="1644" spans="1:10" ht="12.75" customHeight="1" x14ac:dyDescent="0.3">
      <c r="A1644" s="56" t="s">
        <v>663</v>
      </c>
      <c r="B1644" s="56">
        <v>31</v>
      </c>
      <c r="C1644" s="56" t="s">
        <v>664</v>
      </c>
      <c r="D1644" s="56" t="s">
        <v>5291</v>
      </c>
      <c r="E1644" s="56" t="s">
        <v>2496</v>
      </c>
      <c r="F1644" s="56" t="s">
        <v>907</v>
      </c>
      <c r="G1644" s="56">
        <v>6</v>
      </c>
      <c r="H1644" s="56">
        <v>0</v>
      </c>
      <c r="I1644" s="56" t="s">
        <v>810</v>
      </c>
      <c r="J1644" s="56" t="s">
        <v>40</v>
      </c>
    </row>
    <row r="1645" spans="1:10" ht="12.75" customHeight="1" x14ac:dyDescent="0.3">
      <c r="A1645" s="56" t="s">
        <v>663</v>
      </c>
      <c r="B1645" s="56">
        <v>32</v>
      </c>
      <c r="C1645" s="56" t="s">
        <v>664</v>
      </c>
      <c r="D1645" s="56" t="s">
        <v>5292</v>
      </c>
      <c r="E1645" s="56" t="s">
        <v>1764</v>
      </c>
      <c r="F1645" s="56" t="s">
        <v>907</v>
      </c>
      <c r="G1645" s="56">
        <v>18</v>
      </c>
      <c r="H1645" s="56">
        <v>0</v>
      </c>
      <c r="I1645" s="56" t="s">
        <v>810</v>
      </c>
      <c r="J1645" s="56" t="s">
        <v>40</v>
      </c>
    </row>
    <row r="1646" spans="1:10" ht="12.75" customHeight="1" x14ac:dyDescent="0.3">
      <c r="A1646" s="56" t="s">
        <v>663</v>
      </c>
      <c r="B1646" s="56">
        <v>33</v>
      </c>
      <c r="C1646" s="56" t="s">
        <v>664</v>
      </c>
      <c r="D1646" s="56" t="s">
        <v>5293</v>
      </c>
      <c r="E1646" s="56" t="s">
        <v>1765</v>
      </c>
      <c r="F1646" s="56" t="s">
        <v>907</v>
      </c>
      <c r="G1646" s="56">
        <v>10</v>
      </c>
      <c r="H1646" s="56">
        <v>0</v>
      </c>
      <c r="I1646" s="56" t="s">
        <v>810</v>
      </c>
      <c r="J1646" s="56" t="s">
        <v>40</v>
      </c>
    </row>
    <row r="1647" spans="1:10" ht="12.75" customHeight="1" x14ac:dyDescent="0.3">
      <c r="A1647" s="56" t="s">
        <v>663</v>
      </c>
      <c r="B1647" s="56">
        <v>34</v>
      </c>
      <c r="C1647" s="56" t="s">
        <v>664</v>
      </c>
      <c r="D1647" s="56" t="s">
        <v>5294</v>
      </c>
      <c r="E1647" s="56" t="s">
        <v>1766</v>
      </c>
      <c r="F1647" s="56" t="s">
        <v>907</v>
      </c>
      <c r="G1647" s="56">
        <v>12</v>
      </c>
      <c r="H1647" s="56">
        <v>0</v>
      </c>
      <c r="I1647" s="56" t="s">
        <v>810</v>
      </c>
      <c r="J1647" s="56" t="s">
        <v>40</v>
      </c>
    </row>
    <row r="1648" spans="1:10" ht="12.75" customHeight="1" x14ac:dyDescent="0.3">
      <c r="A1648" s="56" t="s">
        <v>663</v>
      </c>
      <c r="B1648" s="56">
        <v>35</v>
      </c>
      <c r="C1648" s="56" t="s">
        <v>664</v>
      </c>
      <c r="D1648" s="56" t="s">
        <v>5296</v>
      </c>
      <c r="E1648" s="56" t="s">
        <v>1767</v>
      </c>
      <c r="F1648" s="56" t="s">
        <v>907</v>
      </c>
      <c r="G1648" s="56">
        <v>12</v>
      </c>
      <c r="H1648" s="56">
        <v>0</v>
      </c>
      <c r="I1648" s="56" t="s">
        <v>810</v>
      </c>
      <c r="J1648" s="56" t="s">
        <v>40</v>
      </c>
    </row>
    <row r="1649" spans="1:10" ht="12.75" customHeight="1" x14ac:dyDescent="0.3">
      <c r="A1649" s="56" t="s">
        <v>663</v>
      </c>
      <c r="B1649" s="56">
        <v>36</v>
      </c>
      <c r="C1649" s="56" t="s">
        <v>664</v>
      </c>
      <c r="D1649" s="56" t="s">
        <v>5297</v>
      </c>
      <c r="E1649" s="56" t="s">
        <v>1768</v>
      </c>
      <c r="F1649" s="56" t="s">
        <v>907</v>
      </c>
      <c r="G1649" s="56">
        <v>11</v>
      </c>
      <c r="H1649" s="56">
        <v>0</v>
      </c>
      <c r="I1649" s="56" t="s">
        <v>810</v>
      </c>
      <c r="J1649" s="56" t="s">
        <v>40</v>
      </c>
    </row>
    <row r="1650" spans="1:10" ht="12.75" customHeight="1" x14ac:dyDescent="0.3">
      <c r="A1650" s="56" t="s">
        <v>663</v>
      </c>
      <c r="B1650" s="56">
        <v>37</v>
      </c>
      <c r="C1650" s="56" t="s">
        <v>664</v>
      </c>
      <c r="D1650" s="56" t="s">
        <v>5298</v>
      </c>
      <c r="E1650" s="56" t="s">
        <v>5299</v>
      </c>
      <c r="F1650" s="56" t="s">
        <v>907</v>
      </c>
      <c r="G1650" s="56">
        <v>49</v>
      </c>
      <c r="H1650" s="56">
        <v>0</v>
      </c>
      <c r="I1650" s="56" t="s">
        <v>810</v>
      </c>
      <c r="J1650" s="56" t="s">
        <v>40</v>
      </c>
    </row>
    <row r="1651" spans="1:10" ht="12.75" customHeight="1" x14ac:dyDescent="0.3">
      <c r="A1651" s="56" t="s">
        <v>663</v>
      </c>
      <c r="B1651" s="56">
        <v>38</v>
      </c>
      <c r="C1651" s="56" t="s">
        <v>664</v>
      </c>
      <c r="D1651" s="56" t="s">
        <v>5300</v>
      </c>
      <c r="E1651" s="56" t="s">
        <v>1769</v>
      </c>
      <c r="F1651" s="56" t="s">
        <v>907</v>
      </c>
      <c r="G1651" s="56">
        <v>45</v>
      </c>
      <c r="H1651" s="56">
        <v>0</v>
      </c>
      <c r="I1651" s="56" t="s">
        <v>811</v>
      </c>
      <c r="J1651" s="56" t="s">
        <v>39</v>
      </c>
    </row>
    <row r="1652" spans="1:10" ht="12.75" customHeight="1" x14ac:dyDescent="0.3">
      <c r="A1652" s="56" t="s">
        <v>663</v>
      </c>
      <c r="B1652" s="56">
        <v>39</v>
      </c>
      <c r="C1652" s="56" t="s">
        <v>664</v>
      </c>
      <c r="D1652" s="56" t="s">
        <v>5301</v>
      </c>
      <c r="E1652" s="56" t="s">
        <v>1770</v>
      </c>
      <c r="F1652" s="56" t="s">
        <v>907</v>
      </c>
      <c r="G1652" s="56">
        <v>45</v>
      </c>
      <c r="H1652" s="56">
        <v>0</v>
      </c>
      <c r="I1652" s="56" t="s">
        <v>811</v>
      </c>
      <c r="J1652" s="56" t="s">
        <v>39</v>
      </c>
    </row>
    <row r="1653" spans="1:10" ht="12.75" customHeight="1" x14ac:dyDescent="0.3">
      <c r="A1653" s="56" t="s">
        <v>663</v>
      </c>
      <c r="B1653" s="56">
        <v>40</v>
      </c>
      <c r="C1653" s="56" t="s">
        <v>664</v>
      </c>
      <c r="D1653" s="56" t="s">
        <v>5302</v>
      </c>
      <c r="E1653" s="56" t="s">
        <v>1771</v>
      </c>
      <c r="F1653" s="56" t="s">
        <v>907</v>
      </c>
      <c r="G1653" s="56">
        <v>45</v>
      </c>
      <c r="H1653" s="56">
        <v>0</v>
      </c>
      <c r="I1653" s="56" t="s">
        <v>811</v>
      </c>
      <c r="J1653" s="56" t="s">
        <v>39</v>
      </c>
    </row>
    <row r="1654" spans="1:10" ht="12.75" customHeight="1" x14ac:dyDescent="0.3">
      <c r="A1654" s="56" t="s">
        <v>663</v>
      </c>
      <c r="B1654" s="56">
        <v>41</v>
      </c>
      <c r="C1654" s="56" t="s">
        <v>664</v>
      </c>
      <c r="D1654" s="56" t="s">
        <v>5303</v>
      </c>
      <c r="E1654" s="56" t="s">
        <v>1772</v>
      </c>
      <c r="F1654" s="56" t="s">
        <v>907</v>
      </c>
      <c r="G1654" s="56">
        <v>43</v>
      </c>
      <c r="H1654" s="56">
        <v>0</v>
      </c>
      <c r="I1654" s="56" t="s">
        <v>810</v>
      </c>
      <c r="J1654" s="56" t="s">
        <v>40</v>
      </c>
    </row>
    <row r="1655" spans="1:10" ht="12.75" customHeight="1" x14ac:dyDescent="0.3">
      <c r="A1655" s="56" t="s">
        <v>663</v>
      </c>
      <c r="B1655" s="56">
        <v>42</v>
      </c>
      <c r="C1655" s="56" t="s">
        <v>664</v>
      </c>
      <c r="D1655" s="56" t="s">
        <v>5304</v>
      </c>
      <c r="E1655" s="56" t="s">
        <v>1773</v>
      </c>
      <c r="F1655" s="56" t="s">
        <v>907</v>
      </c>
      <c r="G1655" s="56">
        <v>48</v>
      </c>
      <c r="H1655" s="56">
        <v>0</v>
      </c>
      <c r="I1655" s="56" t="s">
        <v>811</v>
      </c>
      <c r="J1655" s="56" t="s">
        <v>39</v>
      </c>
    </row>
    <row r="1656" spans="1:10" ht="12.75" customHeight="1" x14ac:dyDescent="0.3">
      <c r="A1656" s="56" t="s">
        <v>663</v>
      </c>
      <c r="B1656" s="56">
        <v>43</v>
      </c>
      <c r="C1656" s="56" t="s">
        <v>664</v>
      </c>
      <c r="D1656" s="56" t="s">
        <v>5305</v>
      </c>
      <c r="E1656" s="56" t="s">
        <v>5295</v>
      </c>
      <c r="F1656" s="56" t="s">
        <v>907</v>
      </c>
      <c r="G1656" s="56">
        <v>17</v>
      </c>
      <c r="H1656" s="56">
        <v>0</v>
      </c>
      <c r="I1656" s="56" t="s">
        <v>810</v>
      </c>
      <c r="J1656" s="56" t="s">
        <v>40</v>
      </c>
    </row>
    <row r="1657" spans="1:10" ht="12.75" customHeight="1" x14ac:dyDescent="0.3">
      <c r="A1657" s="56" t="s">
        <v>663</v>
      </c>
      <c r="B1657" s="56">
        <v>44</v>
      </c>
      <c r="C1657" s="56" t="s">
        <v>664</v>
      </c>
      <c r="D1657" s="56" t="s">
        <v>5306</v>
      </c>
      <c r="E1657" s="56" t="s">
        <v>1774</v>
      </c>
      <c r="F1657" s="56" t="s">
        <v>907</v>
      </c>
      <c r="G1657" s="56">
        <v>12</v>
      </c>
      <c r="H1657" s="56">
        <v>0</v>
      </c>
      <c r="I1657" s="56" t="s">
        <v>810</v>
      </c>
      <c r="J1657" s="56" t="s">
        <v>40</v>
      </c>
    </row>
    <row r="1658" spans="1:10" ht="12.75" customHeight="1" x14ac:dyDescent="0.3">
      <c r="A1658" s="56" t="s">
        <v>663</v>
      </c>
      <c r="B1658" s="56">
        <v>45</v>
      </c>
      <c r="C1658" s="56" t="s">
        <v>664</v>
      </c>
      <c r="D1658" s="56" t="s">
        <v>6997</v>
      </c>
      <c r="E1658" s="56" t="s">
        <v>2497</v>
      </c>
      <c r="F1658" s="56" t="s">
        <v>907</v>
      </c>
      <c r="G1658" s="56">
        <v>6.5</v>
      </c>
      <c r="H1658" s="56">
        <v>0</v>
      </c>
      <c r="I1658" s="56" t="s">
        <v>810</v>
      </c>
      <c r="J1658" s="56" t="s">
        <v>40</v>
      </c>
    </row>
    <row r="1659" spans="1:10" ht="12.75" customHeight="1" x14ac:dyDescent="0.3">
      <c r="A1659" s="56" t="s">
        <v>663</v>
      </c>
      <c r="B1659" s="56">
        <v>46</v>
      </c>
      <c r="C1659" s="56" t="s">
        <v>664</v>
      </c>
      <c r="D1659" s="56" t="s">
        <v>5307</v>
      </c>
      <c r="E1659" s="56" t="s">
        <v>1775</v>
      </c>
      <c r="F1659" s="56" t="s">
        <v>907</v>
      </c>
      <c r="G1659" s="56">
        <v>43.5</v>
      </c>
      <c r="H1659" s="56">
        <v>0</v>
      </c>
      <c r="I1659" s="56" t="s">
        <v>810</v>
      </c>
      <c r="J1659" s="56" t="s">
        <v>40</v>
      </c>
    </row>
    <row r="1660" spans="1:10" ht="12.75" customHeight="1" x14ac:dyDescent="0.3">
      <c r="A1660" s="56" t="s">
        <v>663</v>
      </c>
      <c r="B1660" s="56">
        <v>47</v>
      </c>
      <c r="C1660" s="56" t="s">
        <v>664</v>
      </c>
      <c r="D1660" s="56" t="s">
        <v>5308</v>
      </c>
      <c r="E1660" s="56" t="s">
        <v>1776</v>
      </c>
      <c r="F1660" s="56" t="s">
        <v>907</v>
      </c>
      <c r="G1660" s="56">
        <v>8</v>
      </c>
      <c r="H1660" s="56">
        <v>0</v>
      </c>
      <c r="I1660" s="56" t="s">
        <v>810</v>
      </c>
      <c r="J1660" s="56" t="s">
        <v>40</v>
      </c>
    </row>
    <row r="1661" spans="1:10" ht="12.75" customHeight="1" x14ac:dyDescent="0.3">
      <c r="A1661" s="56" t="s">
        <v>663</v>
      </c>
      <c r="B1661" s="56">
        <v>48</v>
      </c>
      <c r="C1661" s="56" t="s">
        <v>664</v>
      </c>
      <c r="D1661" s="56" t="s">
        <v>5309</v>
      </c>
      <c r="E1661" s="56" t="s">
        <v>1777</v>
      </c>
      <c r="F1661" s="56" t="s">
        <v>907</v>
      </c>
      <c r="G1661" s="56">
        <v>13</v>
      </c>
      <c r="H1661" s="56">
        <v>0</v>
      </c>
      <c r="I1661" s="56" t="s">
        <v>810</v>
      </c>
      <c r="J1661" s="56" t="s">
        <v>40</v>
      </c>
    </row>
    <row r="1662" spans="1:10" ht="12.75" customHeight="1" x14ac:dyDescent="0.3">
      <c r="A1662" s="56" t="s">
        <v>663</v>
      </c>
      <c r="B1662" s="56">
        <v>49</v>
      </c>
      <c r="C1662" s="56" t="s">
        <v>664</v>
      </c>
      <c r="D1662" s="56" t="s">
        <v>5310</v>
      </c>
      <c r="E1662" s="56" t="s">
        <v>1778</v>
      </c>
      <c r="F1662" s="56" t="s">
        <v>907</v>
      </c>
      <c r="G1662" s="56">
        <v>21</v>
      </c>
      <c r="H1662" s="56">
        <v>0</v>
      </c>
      <c r="I1662" s="56" t="s">
        <v>811</v>
      </c>
      <c r="J1662" s="56" t="s">
        <v>39</v>
      </c>
    </row>
    <row r="1663" spans="1:10" ht="12.75" customHeight="1" x14ac:dyDescent="0.3">
      <c r="A1663" s="56" t="s">
        <v>663</v>
      </c>
      <c r="B1663" s="56">
        <v>50</v>
      </c>
      <c r="C1663" s="56" t="s">
        <v>664</v>
      </c>
      <c r="D1663" s="56" t="s">
        <v>5311</v>
      </c>
      <c r="E1663" s="56" t="s">
        <v>1779</v>
      </c>
      <c r="F1663" s="56" t="s">
        <v>907</v>
      </c>
      <c r="G1663" s="56">
        <v>9</v>
      </c>
      <c r="H1663" s="56">
        <v>0</v>
      </c>
      <c r="I1663" s="56" t="s">
        <v>810</v>
      </c>
      <c r="J1663" s="56" t="s">
        <v>40</v>
      </c>
    </row>
    <row r="1664" spans="1:10" ht="12.75" customHeight="1" x14ac:dyDescent="0.3">
      <c r="A1664" s="56" t="s">
        <v>663</v>
      </c>
      <c r="B1664" s="56">
        <v>51</v>
      </c>
      <c r="C1664" s="56" t="s">
        <v>664</v>
      </c>
      <c r="D1664" s="56" t="s">
        <v>5312</v>
      </c>
      <c r="E1664" s="56" t="s">
        <v>1782</v>
      </c>
      <c r="F1664" s="56" t="s">
        <v>908</v>
      </c>
      <c r="G1664" s="56">
        <v>20</v>
      </c>
      <c r="H1664" s="56">
        <v>0</v>
      </c>
      <c r="I1664" s="56" t="s">
        <v>811</v>
      </c>
      <c r="J1664" s="56" t="s">
        <v>39</v>
      </c>
    </row>
    <row r="1665" spans="1:10" ht="12.75" customHeight="1" x14ac:dyDescent="0.3">
      <c r="A1665" s="56" t="s">
        <v>663</v>
      </c>
      <c r="B1665" s="56">
        <v>52</v>
      </c>
      <c r="C1665" s="56" t="s">
        <v>664</v>
      </c>
      <c r="D1665" s="56" t="s">
        <v>5313</v>
      </c>
      <c r="E1665" s="56" t="s">
        <v>6998</v>
      </c>
      <c r="F1665" s="56" t="s">
        <v>908</v>
      </c>
      <c r="G1665" s="56">
        <v>25</v>
      </c>
      <c r="H1665" s="56">
        <v>0</v>
      </c>
      <c r="I1665" s="56" t="s">
        <v>811</v>
      </c>
      <c r="J1665" s="56" t="s">
        <v>39</v>
      </c>
    </row>
    <row r="1666" spans="1:10" ht="12.75" customHeight="1" x14ac:dyDescent="0.3">
      <c r="A1666" s="56" t="s">
        <v>663</v>
      </c>
      <c r="B1666" s="56">
        <v>53</v>
      </c>
      <c r="C1666" s="56" t="s">
        <v>664</v>
      </c>
      <c r="D1666" s="56" t="s">
        <v>5314</v>
      </c>
      <c r="E1666" s="56" t="s">
        <v>1780</v>
      </c>
      <c r="F1666" s="56" t="s">
        <v>908</v>
      </c>
      <c r="G1666" s="56">
        <v>18</v>
      </c>
      <c r="H1666" s="56">
        <v>0</v>
      </c>
      <c r="I1666" s="56" t="s">
        <v>811</v>
      </c>
      <c r="J1666" s="56" t="s">
        <v>39</v>
      </c>
    </row>
    <row r="1667" spans="1:10" ht="12.75" customHeight="1" x14ac:dyDescent="0.3">
      <c r="A1667" s="56" t="s">
        <v>663</v>
      </c>
      <c r="B1667" s="56">
        <v>54</v>
      </c>
      <c r="C1667" s="56" t="s">
        <v>664</v>
      </c>
      <c r="D1667" s="56" t="s">
        <v>5315</v>
      </c>
      <c r="E1667" s="56" t="s">
        <v>1781</v>
      </c>
      <c r="F1667" s="56" t="s">
        <v>908</v>
      </c>
      <c r="G1667" s="56">
        <v>18</v>
      </c>
      <c r="H1667" s="56">
        <v>0</v>
      </c>
      <c r="I1667" s="56" t="s">
        <v>811</v>
      </c>
      <c r="J1667" s="56" t="s">
        <v>39</v>
      </c>
    </row>
    <row r="1668" spans="1:10" ht="12.75" customHeight="1" x14ac:dyDescent="0.3">
      <c r="A1668" s="56" t="s">
        <v>663</v>
      </c>
      <c r="B1668" s="56">
        <v>55</v>
      </c>
      <c r="C1668" s="56" t="s">
        <v>664</v>
      </c>
      <c r="D1668" s="56" t="s">
        <v>5316</v>
      </c>
      <c r="E1668" s="56" t="s">
        <v>2381</v>
      </c>
      <c r="F1668" s="56" t="s">
        <v>908</v>
      </c>
      <c r="G1668" s="56">
        <v>10</v>
      </c>
      <c r="H1668" s="56">
        <v>0</v>
      </c>
      <c r="I1668" s="56" t="s">
        <v>811</v>
      </c>
      <c r="J1668" s="56" t="s">
        <v>39</v>
      </c>
    </row>
    <row r="1669" spans="1:10" ht="12.75" customHeight="1" x14ac:dyDescent="0.3">
      <c r="A1669" s="56" t="s">
        <v>663</v>
      </c>
      <c r="B1669" s="56">
        <v>56</v>
      </c>
      <c r="C1669" s="56" t="s">
        <v>664</v>
      </c>
      <c r="D1669" s="56" t="s">
        <v>5317</v>
      </c>
      <c r="E1669" s="56" t="s">
        <v>2058</v>
      </c>
      <c r="F1669" s="56" t="s">
        <v>908</v>
      </c>
      <c r="G1669" s="56">
        <v>20</v>
      </c>
      <c r="H1669" s="56">
        <v>0</v>
      </c>
      <c r="I1669" s="56" t="s">
        <v>811</v>
      </c>
      <c r="J1669" s="56" t="s">
        <v>39</v>
      </c>
    </row>
    <row r="1670" spans="1:10" ht="12.75" customHeight="1" x14ac:dyDescent="0.3">
      <c r="A1670" s="56" t="s">
        <v>663</v>
      </c>
      <c r="B1670" s="56">
        <v>57</v>
      </c>
      <c r="C1670" s="56" t="s">
        <v>664</v>
      </c>
      <c r="D1670" s="56" t="s">
        <v>5318</v>
      </c>
      <c r="E1670" s="56" t="s">
        <v>2092</v>
      </c>
      <c r="F1670" s="56" t="s">
        <v>908</v>
      </c>
      <c r="G1670" s="56">
        <v>17</v>
      </c>
      <c r="H1670" s="56">
        <v>0</v>
      </c>
      <c r="I1670" s="56" t="s">
        <v>811</v>
      </c>
      <c r="J1670" s="56" t="s">
        <v>39</v>
      </c>
    </row>
    <row r="1671" spans="1:10" ht="12.75" customHeight="1" x14ac:dyDescent="0.3">
      <c r="A1671" s="56" t="s">
        <v>181</v>
      </c>
      <c r="B1671" s="56">
        <v>1</v>
      </c>
      <c r="C1671" s="56" t="s">
        <v>261</v>
      </c>
      <c r="D1671" s="56" t="s">
        <v>5319</v>
      </c>
      <c r="E1671" s="56" t="s">
        <v>5320</v>
      </c>
      <c r="F1671" s="56" t="s">
        <v>907</v>
      </c>
      <c r="G1671" s="56">
        <v>21</v>
      </c>
      <c r="H1671" s="56">
        <v>0</v>
      </c>
      <c r="I1671" s="56" t="s">
        <v>811</v>
      </c>
      <c r="J1671" s="56" t="s">
        <v>39</v>
      </c>
    </row>
    <row r="1672" spans="1:10" ht="12.75" customHeight="1" x14ac:dyDescent="0.3">
      <c r="A1672" s="56" t="s">
        <v>181</v>
      </c>
      <c r="B1672" s="56">
        <v>2</v>
      </c>
      <c r="C1672" s="56" t="s">
        <v>261</v>
      </c>
      <c r="D1672" s="56" t="s">
        <v>5321</v>
      </c>
      <c r="E1672" s="56" t="s">
        <v>5322</v>
      </c>
      <c r="F1672" s="56" t="s">
        <v>907</v>
      </c>
      <c r="G1672" s="56">
        <v>52.5</v>
      </c>
      <c r="H1672" s="56">
        <v>0</v>
      </c>
      <c r="I1672" s="56" t="s">
        <v>811</v>
      </c>
      <c r="J1672" s="56" t="s">
        <v>39</v>
      </c>
    </row>
    <row r="1673" spans="1:10" ht="12.75" customHeight="1" x14ac:dyDescent="0.3">
      <c r="A1673" s="56" t="s">
        <v>181</v>
      </c>
      <c r="B1673" s="56">
        <v>3</v>
      </c>
      <c r="C1673" s="56" t="s">
        <v>261</v>
      </c>
      <c r="D1673" s="56" t="s">
        <v>5323</v>
      </c>
      <c r="E1673" s="56" t="s">
        <v>5324</v>
      </c>
      <c r="F1673" s="56" t="s">
        <v>907</v>
      </c>
      <c r="G1673" s="56">
        <v>38.5</v>
      </c>
      <c r="H1673" s="56">
        <v>0</v>
      </c>
      <c r="I1673" s="56" t="s">
        <v>811</v>
      </c>
      <c r="J1673" s="56" t="s">
        <v>39</v>
      </c>
    </row>
    <row r="1674" spans="1:10" ht="12.75" customHeight="1" x14ac:dyDescent="0.3">
      <c r="A1674" s="56" t="s">
        <v>181</v>
      </c>
      <c r="B1674" s="56">
        <v>4</v>
      </c>
      <c r="C1674" s="56" t="s">
        <v>261</v>
      </c>
      <c r="D1674" s="56" t="s">
        <v>5325</v>
      </c>
      <c r="E1674" s="56" t="s">
        <v>3649</v>
      </c>
      <c r="F1674" s="56" t="s">
        <v>907</v>
      </c>
      <c r="G1674" s="56">
        <v>59.5</v>
      </c>
      <c r="H1674" s="56">
        <v>0</v>
      </c>
      <c r="I1674" s="56" t="s">
        <v>811</v>
      </c>
      <c r="J1674" s="56" t="s">
        <v>39</v>
      </c>
    </row>
    <row r="1675" spans="1:10" ht="12.75" customHeight="1" x14ac:dyDescent="0.3">
      <c r="A1675" s="56" t="s">
        <v>181</v>
      </c>
      <c r="B1675" s="56">
        <v>5</v>
      </c>
      <c r="C1675" s="56" t="s">
        <v>261</v>
      </c>
      <c r="D1675" s="56" t="s">
        <v>5326</v>
      </c>
      <c r="E1675" s="56" t="s">
        <v>5327</v>
      </c>
      <c r="F1675" s="56" t="s">
        <v>907</v>
      </c>
      <c r="G1675" s="56">
        <v>31.5</v>
      </c>
      <c r="H1675" s="56">
        <v>0</v>
      </c>
      <c r="I1675" s="56" t="s">
        <v>811</v>
      </c>
      <c r="J1675" s="56" t="s">
        <v>39</v>
      </c>
    </row>
    <row r="1676" spans="1:10" ht="12.75" customHeight="1" x14ac:dyDescent="0.3">
      <c r="A1676" s="56" t="s">
        <v>181</v>
      </c>
      <c r="B1676" s="56">
        <v>6</v>
      </c>
      <c r="C1676" s="56" t="s">
        <v>261</v>
      </c>
      <c r="D1676" s="56" t="s">
        <v>5328</v>
      </c>
      <c r="E1676" s="56" t="s">
        <v>5329</v>
      </c>
      <c r="F1676" s="56" t="s">
        <v>907</v>
      </c>
      <c r="G1676" s="56">
        <v>41.5</v>
      </c>
      <c r="H1676" s="56">
        <v>0</v>
      </c>
      <c r="I1676" s="56" t="s">
        <v>811</v>
      </c>
      <c r="J1676" s="56" t="s">
        <v>39</v>
      </c>
    </row>
    <row r="1677" spans="1:10" ht="12.75" customHeight="1" x14ac:dyDescent="0.3">
      <c r="A1677" s="56" t="s">
        <v>371</v>
      </c>
      <c r="B1677" s="56">
        <v>1</v>
      </c>
      <c r="C1677" s="56" t="s">
        <v>372</v>
      </c>
      <c r="D1677" s="56" t="s">
        <v>5330</v>
      </c>
      <c r="E1677" s="56" t="s">
        <v>2385</v>
      </c>
      <c r="F1677" s="56" t="s">
        <v>907</v>
      </c>
      <c r="G1677" s="56">
        <v>43</v>
      </c>
      <c r="H1677" s="56">
        <v>0</v>
      </c>
      <c r="I1677" s="56" t="s">
        <v>6841</v>
      </c>
      <c r="J1677" s="56" t="s">
        <v>39</v>
      </c>
    </row>
    <row r="1678" spans="1:10" ht="12.75" customHeight="1" x14ac:dyDescent="0.3">
      <c r="A1678" s="56" t="s">
        <v>371</v>
      </c>
      <c r="B1678" s="56">
        <v>2</v>
      </c>
      <c r="C1678" s="56" t="s">
        <v>372</v>
      </c>
      <c r="D1678" s="56" t="s">
        <v>5331</v>
      </c>
      <c r="E1678" s="56" t="s">
        <v>2498</v>
      </c>
      <c r="F1678" s="56" t="s">
        <v>907</v>
      </c>
      <c r="G1678" s="56">
        <v>30</v>
      </c>
      <c r="H1678" s="56">
        <v>63.5</v>
      </c>
      <c r="I1678" s="56" t="s">
        <v>6841</v>
      </c>
      <c r="J1678" s="56" t="s">
        <v>39</v>
      </c>
    </row>
    <row r="1679" spans="1:10" ht="12.75" customHeight="1" x14ac:dyDescent="0.3">
      <c r="A1679" s="56" t="s">
        <v>371</v>
      </c>
      <c r="B1679" s="56">
        <v>3</v>
      </c>
      <c r="C1679" s="56" t="s">
        <v>372</v>
      </c>
      <c r="D1679" s="56" t="s">
        <v>5332</v>
      </c>
      <c r="E1679" s="56" t="s">
        <v>2398</v>
      </c>
      <c r="F1679" s="56" t="s">
        <v>907</v>
      </c>
      <c r="G1679" s="56">
        <v>45</v>
      </c>
      <c r="H1679" s="56">
        <v>0</v>
      </c>
      <c r="I1679" s="56" t="s">
        <v>6841</v>
      </c>
      <c r="J1679" s="56" t="s">
        <v>39</v>
      </c>
    </row>
    <row r="1680" spans="1:10" ht="12.75" customHeight="1" x14ac:dyDescent="0.3">
      <c r="A1680" s="56" t="s">
        <v>371</v>
      </c>
      <c r="B1680" s="56">
        <v>4</v>
      </c>
      <c r="C1680" s="56" t="s">
        <v>372</v>
      </c>
      <c r="D1680" s="56" t="s">
        <v>5333</v>
      </c>
      <c r="E1680" s="56" t="s">
        <v>2382</v>
      </c>
      <c r="F1680" s="56" t="s">
        <v>907</v>
      </c>
      <c r="G1680" s="56">
        <v>22.5</v>
      </c>
      <c r="H1680" s="56">
        <v>0</v>
      </c>
      <c r="I1680" s="56" t="s">
        <v>810</v>
      </c>
      <c r="J1680" s="56" t="s">
        <v>40</v>
      </c>
    </row>
    <row r="1681" spans="1:10" ht="12.75" customHeight="1" x14ac:dyDescent="0.3">
      <c r="A1681" s="56" t="s">
        <v>371</v>
      </c>
      <c r="B1681" s="56">
        <v>5</v>
      </c>
      <c r="C1681" s="56" t="s">
        <v>372</v>
      </c>
      <c r="D1681" s="56" t="s">
        <v>5334</v>
      </c>
      <c r="E1681" s="56" t="s">
        <v>2396</v>
      </c>
      <c r="F1681" s="56" t="s">
        <v>907</v>
      </c>
      <c r="G1681" s="56">
        <v>37</v>
      </c>
      <c r="H1681" s="56">
        <v>0</v>
      </c>
      <c r="I1681" s="56" t="s">
        <v>6841</v>
      </c>
      <c r="J1681" s="56" t="s">
        <v>39</v>
      </c>
    </row>
    <row r="1682" spans="1:10" ht="12.75" customHeight="1" x14ac:dyDescent="0.3">
      <c r="A1682" s="56" t="s">
        <v>371</v>
      </c>
      <c r="B1682" s="56">
        <v>6</v>
      </c>
      <c r="C1682" s="56" t="s">
        <v>372</v>
      </c>
      <c r="D1682" s="56" t="s">
        <v>5335</v>
      </c>
      <c r="E1682" s="56" t="s">
        <v>2397</v>
      </c>
      <c r="F1682" s="56" t="s">
        <v>907</v>
      </c>
      <c r="G1682" s="56">
        <v>33</v>
      </c>
      <c r="H1682" s="56">
        <v>0</v>
      </c>
      <c r="I1682" s="56" t="s">
        <v>6841</v>
      </c>
      <c r="J1682" s="56" t="s">
        <v>39</v>
      </c>
    </row>
    <row r="1683" spans="1:10" ht="12.75" customHeight="1" x14ac:dyDescent="0.3">
      <c r="A1683" s="56" t="s">
        <v>371</v>
      </c>
      <c r="B1683" s="56">
        <v>7</v>
      </c>
      <c r="C1683" s="56" t="s">
        <v>372</v>
      </c>
      <c r="D1683" s="56" t="s">
        <v>5336</v>
      </c>
      <c r="E1683" s="56" t="s">
        <v>2383</v>
      </c>
      <c r="F1683" s="56" t="s">
        <v>907</v>
      </c>
      <c r="G1683" s="56">
        <v>22</v>
      </c>
      <c r="H1683" s="56">
        <v>0</v>
      </c>
      <c r="I1683" s="56" t="s">
        <v>810</v>
      </c>
      <c r="J1683" s="56" t="s">
        <v>40</v>
      </c>
    </row>
    <row r="1684" spans="1:10" ht="12.75" customHeight="1" x14ac:dyDescent="0.3">
      <c r="A1684" s="56" t="s">
        <v>371</v>
      </c>
      <c r="B1684" s="56">
        <v>8</v>
      </c>
      <c r="C1684" s="56" t="s">
        <v>372</v>
      </c>
      <c r="D1684" s="56" t="s">
        <v>5337</v>
      </c>
      <c r="E1684" s="56" t="s">
        <v>2348</v>
      </c>
      <c r="F1684" s="56" t="s">
        <v>907</v>
      </c>
      <c r="G1684" s="56">
        <v>65</v>
      </c>
      <c r="H1684" s="56">
        <v>0</v>
      </c>
      <c r="I1684" s="56" t="s">
        <v>6841</v>
      </c>
      <c r="J1684" s="56" t="s">
        <v>39</v>
      </c>
    </row>
    <row r="1685" spans="1:10" ht="12.75" customHeight="1" x14ac:dyDescent="0.3">
      <c r="A1685" s="56" t="s">
        <v>371</v>
      </c>
      <c r="B1685" s="56">
        <v>9</v>
      </c>
      <c r="C1685" s="56" t="s">
        <v>372</v>
      </c>
      <c r="D1685" s="56" t="s">
        <v>5338</v>
      </c>
      <c r="E1685" s="56" t="s">
        <v>2384</v>
      </c>
      <c r="F1685" s="56" t="s">
        <v>907</v>
      </c>
      <c r="G1685" s="56">
        <v>45</v>
      </c>
      <c r="H1685" s="56">
        <v>0</v>
      </c>
      <c r="I1685" s="56" t="s">
        <v>6841</v>
      </c>
      <c r="J1685" s="56" t="s">
        <v>39</v>
      </c>
    </row>
    <row r="1686" spans="1:10" ht="12.75" customHeight="1" x14ac:dyDescent="0.3">
      <c r="A1686" s="56" t="s">
        <v>371</v>
      </c>
      <c r="B1686" s="56">
        <v>10</v>
      </c>
      <c r="C1686" s="56" t="s">
        <v>372</v>
      </c>
      <c r="D1686" s="56" t="s">
        <v>5339</v>
      </c>
      <c r="E1686" s="56" t="s">
        <v>2386</v>
      </c>
      <c r="F1686" s="56" t="s">
        <v>907</v>
      </c>
      <c r="G1686" s="56">
        <v>45</v>
      </c>
      <c r="H1686" s="56">
        <v>0</v>
      </c>
      <c r="I1686" s="56" t="s">
        <v>6841</v>
      </c>
      <c r="J1686" s="56" t="s">
        <v>39</v>
      </c>
    </row>
    <row r="1687" spans="1:10" ht="12.75" customHeight="1" x14ac:dyDescent="0.3">
      <c r="A1687" s="56" t="s">
        <v>371</v>
      </c>
      <c r="B1687" s="56">
        <v>11</v>
      </c>
      <c r="C1687" s="56" t="s">
        <v>372</v>
      </c>
      <c r="D1687" s="56" t="s">
        <v>5340</v>
      </c>
      <c r="E1687" s="56" t="s">
        <v>2387</v>
      </c>
      <c r="F1687" s="56" t="s">
        <v>907</v>
      </c>
      <c r="G1687" s="56">
        <v>20</v>
      </c>
      <c r="H1687" s="56">
        <v>0</v>
      </c>
      <c r="I1687" s="56" t="s">
        <v>810</v>
      </c>
      <c r="J1687" s="56" t="s">
        <v>40</v>
      </c>
    </row>
    <row r="1688" spans="1:10" ht="12.75" customHeight="1" x14ac:dyDescent="0.3">
      <c r="A1688" s="56" t="s">
        <v>371</v>
      </c>
      <c r="B1688" s="56">
        <v>12</v>
      </c>
      <c r="C1688" s="56" t="s">
        <v>372</v>
      </c>
      <c r="D1688" s="56" t="s">
        <v>5341</v>
      </c>
      <c r="E1688" s="56" t="s">
        <v>2395</v>
      </c>
      <c r="F1688" s="56" t="s">
        <v>907</v>
      </c>
      <c r="G1688" s="56">
        <v>45</v>
      </c>
      <c r="H1688" s="56">
        <v>0</v>
      </c>
      <c r="I1688" s="56" t="s">
        <v>6841</v>
      </c>
      <c r="J1688" s="56" t="s">
        <v>39</v>
      </c>
    </row>
    <row r="1689" spans="1:10" ht="12.75" customHeight="1" x14ac:dyDescent="0.3">
      <c r="A1689" s="56" t="s">
        <v>371</v>
      </c>
      <c r="B1689" s="56">
        <v>13</v>
      </c>
      <c r="C1689" s="56" t="s">
        <v>372</v>
      </c>
      <c r="D1689" s="56" t="s">
        <v>5342</v>
      </c>
      <c r="E1689" s="56" t="s">
        <v>2388</v>
      </c>
      <c r="F1689" s="56" t="s">
        <v>907</v>
      </c>
      <c r="G1689" s="56">
        <v>30</v>
      </c>
      <c r="H1689" s="56">
        <v>0</v>
      </c>
      <c r="I1689" s="56" t="s">
        <v>6841</v>
      </c>
      <c r="J1689" s="56" t="s">
        <v>39</v>
      </c>
    </row>
    <row r="1690" spans="1:10" ht="12.75" customHeight="1" x14ac:dyDescent="0.3">
      <c r="A1690" s="56" t="s">
        <v>371</v>
      </c>
      <c r="B1690" s="56">
        <v>14</v>
      </c>
      <c r="C1690" s="56" t="s">
        <v>372</v>
      </c>
      <c r="D1690" s="56" t="s">
        <v>5343</v>
      </c>
      <c r="E1690" s="56" t="s">
        <v>2499</v>
      </c>
      <c r="F1690" s="56" t="s">
        <v>907</v>
      </c>
      <c r="G1690" s="56">
        <v>30</v>
      </c>
      <c r="H1690" s="56">
        <v>61</v>
      </c>
      <c r="I1690" s="56" t="s">
        <v>6841</v>
      </c>
      <c r="J1690" s="56" t="s">
        <v>39</v>
      </c>
    </row>
    <row r="1691" spans="1:10" ht="12.75" customHeight="1" x14ac:dyDescent="0.3">
      <c r="A1691" s="56" t="s">
        <v>371</v>
      </c>
      <c r="B1691" s="56">
        <v>15</v>
      </c>
      <c r="C1691" s="56" t="s">
        <v>372</v>
      </c>
      <c r="D1691" s="56" t="s">
        <v>5344</v>
      </c>
      <c r="E1691" s="56" t="s">
        <v>2389</v>
      </c>
      <c r="F1691" s="56" t="s">
        <v>907</v>
      </c>
      <c r="G1691" s="56">
        <v>45</v>
      </c>
      <c r="H1691" s="56">
        <v>0</v>
      </c>
      <c r="I1691" s="56" t="s">
        <v>6841</v>
      </c>
      <c r="J1691" s="56" t="s">
        <v>39</v>
      </c>
    </row>
    <row r="1692" spans="1:10" ht="12.75" customHeight="1" x14ac:dyDescent="0.3">
      <c r="A1692" s="56" t="s">
        <v>371</v>
      </c>
      <c r="B1692" s="56">
        <v>16</v>
      </c>
      <c r="C1692" s="56" t="s">
        <v>372</v>
      </c>
      <c r="D1692" s="56" t="s">
        <v>5345</v>
      </c>
      <c r="E1692" s="56" t="s">
        <v>2390</v>
      </c>
      <c r="F1692" s="56" t="s">
        <v>907</v>
      </c>
      <c r="G1692" s="56">
        <v>15</v>
      </c>
      <c r="H1692" s="56">
        <v>0</v>
      </c>
      <c r="I1692" s="56" t="s">
        <v>810</v>
      </c>
      <c r="J1692" s="56" t="s">
        <v>40</v>
      </c>
    </row>
    <row r="1693" spans="1:10" ht="12.75" customHeight="1" x14ac:dyDescent="0.3">
      <c r="A1693" s="56" t="s">
        <v>371</v>
      </c>
      <c r="B1693" s="56">
        <v>17</v>
      </c>
      <c r="C1693" s="56" t="s">
        <v>372</v>
      </c>
      <c r="D1693" s="56" t="s">
        <v>5346</v>
      </c>
      <c r="E1693" s="56" t="s">
        <v>1784</v>
      </c>
      <c r="F1693" s="56" t="s">
        <v>907</v>
      </c>
      <c r="G1693" s="56">
        <v>33</v>
      </c>
      <c r="H1693" s="56">
        <v>0</v>
      </c>
      <c r="I1693" s="56" t="s">
        <v>6841</v>
      </c>
      <c r="J1693" s="56" t="s">
        <v>39</v>
      </c>
    </row>
    <row r="1694" spans="1:10" ht="12.75" customHeight="1" x14ac:dyDescent="0.3">
      <c r="A1694" s="56" t="s">
        <v>371</v>
      </c>
      <c r="B1694" s="56">
        <v>18</v>
      </c>
      <c r="C1694" s="56" t="s">
        <v>372</v>
      </c>
      <c r="D1694" s="56" t="s">
        <v>5347</v>
      </c>
      <c r="E1694" s="56" t="s">
        <v>2391</v>
      </c>
      <c r="F1694" s="56" t="s">
        <v>907</v>
      </c>
      <c r="G1694" s="56">
        <v>15</v>
      </c>
      <c r="H1694" s="56">
        <v>0</v>
      </c>
      <c r="I1694" s="56" t="s">
        <v>810</v>
      </c>
      <c r="J1694" s="56" t="s">
        <v>40</v>
      </c>
    </row>
    <row r="1695" spans="1:10" ht="12.75" customHeight="1" x14ac:dyDescent="0.3">
      <c r="A1695" s="56" t="s">
        <v>371</v>
      </c>
      <c r="B1695" s="56">
        <v>19</v>
      </c>
      <c r="C1695" s="56" t="s">
        <v>372</v>
      </c>
      <c r="D1695" s="56" t="s">
        <v>5348</v>
      </c>
      <c r="E1695" s="56" t="s">
        <v>2392</v>
      </c>
      <c r="F1695" s="56" t="s">
        <v>907</v>
      </c>
      <c r="G1695" s="56">
        <v>30</v>
      </c>
      <c r="H1695" s="56">
        <v>0</v>
      </c>
      <c r="I1695" s="56" t="s">
        <v>6841</v>
      </c>
      <c r="J1695" s="56" t="s">
        <v>39</v>
      </c>
    </row>
    <row r="1696" spans="1:10" ht="12.75" customHeight="1" x14ac:dyDescent="0.3">
      <c r="A1696" s="56" t="s">
        <v>371</v>
      </c>
      <c r="B1696" s="56">
        <v>20</v>
      </c>
      <c r="C1696" s="56" t="s">
        <v>372</v>
      </c>
      <c r="D1696" s="56" t="s">
        <v>5349</v>
      </c>
      <c r="E1696" s="56" t="s">
        <v>2393</v>
      </c>
      <c r="F1696" s="56" t="s">
        <v>907</v>
      </c>
      <c r="G1696" s="56">
        <v>45</v>
      </c>
      <c r="H1696" s="56">
        <v>0</v>
      </c>
      <c r="I1696" s="56" t="s">
        <v>6841</v>
      </c>
      <c r="J1696" s="56" t="s">
        <v>39</v>
      </c>
    </row>
    <row r="1697" spans="1:10" ht="12.75" customHeight="1" x14ac:dyDescent="0.3">
      <c r="A1697" s="56" t="s">
        <v>371</v>
      </c>
      <c r="B1697" s="56">
        <v>21</v>
      </c>
      <c r="C1697" s="56" t="s">
        <v>372</v>
      </c>
      <c r="D1697" s="56" t="s">
        <v>5350</v>
      </c>
      <c r="E1697" s="56" t="s">
        <v>2394</v>
      </c>
      <c r="F1697" s="56" t="s">
        <v>907</v>
      </c>
      <c r="G1697" s="56">
        <v>15</v>
      </c>
      <c r="H1697" s="56">
        <v>0</v>
      </c>
      <c r="I1697" s="56" t="s">
        <v>810</v>
      </c>
      <c r="J1697" s="56" t="s">
        <v>40</v>
      </c>
    </row>
    <row r="1698" spans="1:10" ht="12.75" customHeight="1" x14ac:dyDescent="0.3">
      <c r="A1698" s="56" t="s">
        <v>371</v>
      </c>
      <c r="B1698" s="56">
        <v>22</v>
      </c>
      <c r="C1698" s="56" t="s">
        <v>372</v>
      </c>
      <c r="D1698" s="56" t="s">
        <v>5351</v>
      </c>
      <c r="E1698" s="56" t="s">
        <v>2500</v>
      </c>
      <c r="F1698" s="56" t="s">
        <v>907</v>
      </c>
      <c r="G1698" s="56">
        <v>45</v>
      </c>
      <c r="H1698" s="56">
        <v>28</v>
      </c>
      <c r="I1698" s="56" t="s">
        <v>6841</v>
      </c>
      <c r="J1698" s="56" t="s">
        <v>39</v>
      </c>
    </row>
    <row r="1699" spans="1:10" ht="12.75" customHeight="1" x14ac:dyDescent="0.3">
      <c r="A1699" s="56" t="s">
        <v>182</v>
      </c>
      <c r="B1699" s="56">
        <v>1</v>
      </c>
      <c r="C1699" s="56" t="s">
        <v>183</v>
      </c>
      <c r="D1699" s="56" t="s">
        <v>5352</v>
      </c>
      <c r="E1699" s="56" t="s">
        <v>1790</v>
      </c>
      <c r="F1699" s="56" t="s">
        <v>907</v>
      </c>
      <c r="G1699" s="56">
        <v>53</v>
      </c>
      <c r="H1699" s="56">
        <v>0</v>
      </c>
      <c r="I1699" s="56" t="s">
        <v>6841</v>
      </c>
      <c r="J1699" s="56" t="s">
        <v>39</v>
      </c>
    </row>
    <row r="1700" spans="1:10" ht="12.75" customHeight="1" x14ac:dyDescent="0.3">
      <c r="A1700" s="56" t="s">
        <v>182</v>
      </c>
      <c r="B1700" s="56">
        <v>2</v>
      </c>
      <c r="C1700" s="56" t="s">
        <v>183</v>
      </c>
      <c r="D1700" s="56" t="s">
        <v>5353</v>
      </c>
      <c r="E1700" s="56" t="s">
        <v>1786</v>
      </c>
      <c r="F1700" s="56" t="s">
        <v>907</v>
      </c>
      <c r="G1700" s="56">
        <v>18</v>
      </c>
      <c r="H1700" s="56">
        <v>0</v>
      </c>
      <c r="I1700" s="56" t="s">
        <v>6841</v>
      </c>
      <c r="J1700" s="56" t="s">
        <v>39</v>
      </c>
    </row>
    <row r="1701" spans="1:10" ht="12.75" customHeight="1" x14ac:dyDescent="0.3">
      <c r="A1701" s="56" t="s">
        <v>182</v>
      </c>
      <c r="B1701" s="56">
        <v>3</v>
      </c>
      <c r="C1701" s="56" t="s">
        <v>183</v>
      </c>
      <c r="D1701" s="56" t="s">
        <v>5354</v>
      </c>
      <c r="E1701" s="56" t="s">
        <v>1793</v>
      </c>
      <c r="F1701" s="56" t="s">
        <v>907</v>
      </c>
      <c r="G1701" s="56">
        <v>53</v>
      </c>
      <c r="H1701" s="56">
        <v>0</v>
      </c>
      <c r="I1701" s="56" t="s">
        <v>6841</v>
      </c>
      <c r="J1701" s="56" t="s">
        <v>39</v>
      </c>
    </row>
    <row r="1702" spans="1:10" ht="12.75" customHeight="1" x14ac:dyDescent="0.3">
      <c r="A1702" s="56" t="s">
        <v>182</v>
      </c>
      <c r="B1702" s="56">
        <v>4</v>
      </c>
      <c r="C1702" s="56" t="s">
        <v>183</v>
      </c>
      <c r="D1702" s="56" t="s">
        <v>5355</v>
      </c>
      <c r="E1702" s="56" t="s">
        <v>1788</v>
      </c>
      <c r="F1702" s="56" t="s">
        <v>907</v>
      </c>
      <c r="G1702" s="56">
        <v>16</v>
      </c>
      <c r="H1702" s="56">
        <v>0</v>
      </c>
      <c r="I1702" s="56" t="s">
        <v>810</v>
      </c>
      <c r="J1702" s="56" t="s">
        <v>39</v>
      </c>
    </row>
    <row r="1703" spans="1:10" ht="12.75" customHeight="1" x14ac:dyDescent="0.3">
      <c r="A1703" s="56" t="s">
        <v>182</v>
      </c>
      <c r="B1703" s="56">
        <v>5</v>
      </c>
      <c r="C1703" s="56" t="s">
        <v>183</v>
      </c>
      <c r="D1703" s="56" t="s">
        <v>5356</v>
      </c>
      <c r="E1703" s="56" t="s">
        <v>1794</v>
      </c>
      <c r="F1703" s="56" t="s">
        <v>907</v>
      </c>
      <c r="G1703" s="56">
        <v>21</v>
      </c>
      <c r="H1703" s="56">
        <v>0</v>
      </c>
      <c r="I1703" s="56" t="s">
        <v>6841</v>
      </c>
      <c r="J1703" s="56" t="s">
        <v>39</v>
      </c>
    </row>
    <row r="1704" spans="1:10" ht="12.75" customHeight="1" x14ac:dyDescent="0.3">
      <c r="A1704" s="56" t="s">
        <v>182</v>
      </c>
      <c r="B1704" s="56">
        <v>6</v>
      </c>
      <c r="C1704" s="56" t="s">
        <v>183</v>
      </c>
      <c r="D1704" s="56" t="s">
        <v>5357</v>
      </c>
      <c r="E1704" s="56" t="s">
        <v>1789</v>
      </c>
      <c r="F1704" s="56" t="s">
        <v>907</v>
      </c>
      <c r="G1704" s="56">
        <v>32</v>
      </c>
      <c r="H1704" s="56">
        <v>0</v>
      </c>
      <c r="I1704" s="56" t="s">
        <v>6841</v>
      </c>
      <c r="J1704" s="56" t="s">
        <v>39</v>
      </c>
    </row>
    <row r="1705" spans="1:10" ht="12.75" customHeight="1" x14ac:dyDescent="0.3">
      <c r="A1705" s="56" t="s">
        <v>182</v>
      </c>
      <c r="B1705" s="56">
        <v>7</v>
      </c>
      <c r="C1705" s="56" t="s">
        <v>183</v>
      </c>
      <c r="D1705" s="56" t="s">
        <v>5358</v>
      </c>
      <c r="E1705" s="56" t="s">
        <v>1791</v>
      </c>
      <c r="F1705" s="56" t="s">
        <v>907</v>
      </c>
      <c r="G1705" s="56">
        <v>33</v>
      </c>
      <c r="H1705" s="56">
        <v>0</v>
      </c>
      <c r="I1705" s="56" t="s">
        <v>6841</v>
      </c>
      <c r="J1705" s="56" t="s">
        <v>39</v>
      </c>
    </row>
    <row r="1706" spans="1:10" ht="12.75" customHeight="1" x14ac:dyDescent="0.3">
      <c r="A1706" s="56" t="s">
        <v>182</v>
      </c>
      <c r="B1706" s="56">
        <v>8</v>
      </c>
      <c r="C1706" s="56" t="s">
        <v>183</v>
      </c>
      <c r="D1706" s="56" t="s">
        <v>5359</v>
      </c>
      <c r="E1706" s="56" t="s">
        <v>1783</v>
      </c>
      <c r="F1706" s="56" t="s">
        <v>907</v>
      </c>
      <c r="G1706" s="56">
        <v>25</v>
      </c>
      <c r="H1706" s="56">
        <v>0</v>
      </c>
      <c r="I1706" s="56" t="s">
        <v>6841</v>
      </c>
      <c r="J1706" s="56" t="s">
        <v>39</v>
      </c>
    </row>
    <row r="1707" spans="1:10" ht="12.75" customHeight="1" x14ac:dyDescent="0.3">
      <c r="A1707" s="56" t="s">
        <v>182</v>
      </c>
      <c r="B1707" s="56">
        <v>9</v>
      </c>
      <c r="C1707" s="56" t="s">
        <v>183</v>
      </c>
      <c r="D1707" s="56" t="s">
        <v>5360</v>
      </c>
      <c r="E1707" s="56" t="s">
        <v>1449</v>
      </c>
      <c r="F1707" s="56" t="s">
        <v>907</v>
      </c>
      <c r="G1707" s="56">
        <v>43</v>
      </c>
      <c r="H1707" s="56">
        <v>0</v>
      </c>
      <c r="I1707" s="56" t="s">
        <v>6841</v>
      </c>
      <c r="J1707" s="56" t="s">
        <v>39</v>
      </c>
    </row>
    <row r="1708" spans="1:10" ht="12.75" customHeight="1" x14ac:dyDescent="0.3">
      <c r="A1708" s="56" t="s">
        <v>182</v>
      </c>
      <c r="B1708" s="56">
        <v>10</v>
      </c>
      <c r="C1708" s="56" t="s">
        <v>183</v>
      </c>
      <c r="D1708" s="56" t="s">
        <v>5361</v>
      </c>
      <c r="E1708" s="56" t="s">
        <v>1785</v>
      </c>
      <c r="F1708" s="56" t="s">
        <v>907</v>
      </c>
      <c r="G1708" s="56">
        <v>51</v>
      </c>
      <c r="H1708" s="56">
        <v>0</v>
      </c>
      <c r="I1708" s="56" t="s">
        <v>6841</v>
      </c>
      <c r="J1708" s="56" t="s">
        <v>39</v>
      </c>
    </row>
    <row r="1709" spans="1:10" ht="12.75" customHeight="1" x14ac:dyDescent="0.3">
      <c r="A1709" s="56" t="s">
        <v>182</v>
      </c>
      <c r="B1709" s="56">
        <v>11</v>
      </c>
      <c r="C1709" s="56" t="s">
        <v>183</v>
      </c>
      <c r="D1709" s="56" t="s">
        <v>5362</v>
      </c>
      <c r="E1709" s="56" t="s">
        <v>1787</v>
      </c>
      <c r="F1709" s="56" t="s">
        <v>907</v>
      </c>
      <c r="G1709" s="56">
        <v>53</v>
      </c>
      <c r="H1709" s="56">
        <v>0</v>
      </c>
      <c r="I1709" s="56" t="s">
        <v>6841</v>
      </c>
      <c r="J1709" s="56" t="s">
        <v>39</v>
      </c>
    </row>
    <row r="1710" spans="1:10" ht="12.75" customHeight="1" x14ac:dyDescent="0.3">
      <c r="A1710" s="56" t="s">
        <v>182</v>
      </c>
      <c r="B1710" s="56">
        <v>12</v>
      </c>
      <c r="C1710" s="56" t="s">
        <v>183</v>
      </c>
      <c r="D1710" s="56" t="s">
        <v>5363</v>
      </c>
      <c r="E1710" s="56" t="s">
        <v>1796</v>
      </c>
      <c r="F1710" s="56" t="s">
        <v>907</v>
      </c>
      <c r="G1710" s="56">
        <v>42</v>
      </c>
      <c r="H1710" s="56">
        <v>0</v>
      </c>
      <c r="I1710" s="56" t="s">
        <v>6841</v>
      </c>
      <c r="J1710" s="56" t="s">
        <v>39</v>
      </c>
    </row>
    <row r="1711" spans="1:10" ht="12.75" customHeight="1" x14ac:dyDescent="0.3">
      <c r="A1711" s="56" t="s">
        <v>182</v>
      </c>
      <c r="B1711" s="56">
        <v>13</v>
      </c>
      <c r="C1711" s="56" t="s">
        <v>183</v>
      </c>
      <c r="D1711" s="56" t="s">
        <v>5364</v>
      </c>
      <c r="E1711" s="56" t="s">
        <v>2154</v>
      </c>
      <c r="F1711" s="56" t="s">
        <v>907</v>
      </c>
      <c r="G1711" s="56">
        <v>27</v>
      </c>
      <c r="H1711" s="56">
        <v>0</v>
      </c>
      <c r="I1711" s="56" t="s">
        <v>6841</v>
      </c>
      <c r="J1711" s="56" t="s">
        <v>39</v>
      </c>
    </row>
    <row r="1712" spans="1:10" ht="12.75" customHeight="1" x14ac:dyDescent="0.3">
      <c r="A1712" s="56" t="s">
        <v>182</v>
      </c>
      <c r="B1712" s="56">
        <v>14</v>
      </c>
      <c r="C1712" s="56" t="s">
        <v>183</v>
      </c>
      <c r="D1712" s="56" t="s">
        <v>5365</v>
      </c>
      <c r="E1712" s="56" t="s">
        <v>1792</v>
      </c>
      <c r="F1712" s="56" t="s">
        <v>907</v>
      </c>
      <c r="G1712" s="56">
        <v>32</v>
      </c>
      <c r="H1712" s="56">
        <v>0</v>
      </c>
      <c r="I1712" s="56" t="s">
        <v>6841</v>
      </c>
      <c r="J1712" s="56" t="s">
        <v>39</v>
      </c>
    </row>
    <row r="1713" spans="1:10" ht="12.75" customHeight="1" x14ac:dyDescent="0.3">
      <c r="A1713" s="56" t="s">
        <v>182</v>
      </c>
      <c r="B1713" s="56">
        <v>15</v>
      </c>
      <c r="C1713" s="56" t="s">
        <v>183</v>
      </c>
      <c r="D1713" s="56" t="s">
        <v>5366</v>
      </c>
      <c r="E1713" s="56" t="s">
        <v>1795</v>
      </c>
      <c r="F1713" s="56" t="s">
        <v>907</v>
      </c>
      <c r="G1713" s="56">
        <v>43</v>
      </c>
      <c r="H1713" s="56">
        <v>0</v>
      </c>
      <c r="I1713" s="56" t="s">
        <v>6841</v>
      </c>
      <c r="J1713" s="56" t="s">
        <v>39</v>
      </c>
    </row>
    <row r="1714" spans="1:10" ht="12.75" customHeight="1" x14ac:dyDescent="0.3">
      <c r="A1714" s="56" t="s">
        <v>182</v>
      </c>
      <c r="B1714" s="56">
        <v>16</v>
      </c>
      <c r="C1714" s="56" t="s">
        <v>183</v>
      </c>
      <c r="D1714" s="56" t="s">
        <v>5367</v>
      </c>
      <c r="E1714" s="56" t="s">
        <v>2046</v>
      </c>
      <c r="F1714" s="56" t="s">
        <v>908</v>
      </c>
      <c r="G1714" s="56">
        <v>25</v>
      </c>
      <c r="H1714" s="56">
        <v>0</v>
      </c>
      <c r="I1714" s="56" t="s">
        <v>6841</v>
      </c>
      <c r="J1714" s="56" t="s">
        <v>39</v>
      </c>
    </row>
    <row r="1715" spans="1:10" ht="12.75" customHeight="1" x14ac:dyDescent="0.3">
      <c r="A1715" s="56" t="s">
        <v>182</v>
      </c>
      <c r="B1715" s="56">
        <v>17</v>
      </c>
      <c r="C1715" s="56" t="s">
        <v>183</v>
      </c>
      <c r="D1715" s="56" t="s">
        <v>5368</v>
      </c>
      <c r="E1715" s="56" t="s">
        <v>908</v>
      </c>
      <c r="F1715" s="56" t="s">
        <v>908</v>
      </c>
      <c r="G1715" s="56">
        <v>18</v>
      </c>
      <c r="H1715" s="56">
        <v>0</v>
      </c>
      <c r="I1715" s="56" t="s">
        <v>6841</v>
      </c>
      <c r="J1715" s="56" t="s">
        <v>39</v>
      </c>
    </row>
    <row r="1716" spans="1:10" ht="12.75" customHeight="1" x14ac:dyDescent="0.3">
      <c r="A1716" s="56" t="s">
        <v>441</v>
      </c>
      <c r="B1716" s="56">
        <v>1</v>
      </c>
      <c r="C1716" s="56" t="s">
        <v>442</v>
      </c>
      <c r="D1716" s="56" t="s">
        <v>5369</v>
      </c>
      <c r="E1716" s="56" t="s">
        <v>6999</v>
      </c>
      <c r="F1716" s="56" t="s">
        <v>907</v>
      </c>
      <c r="G1716" s="56">
        <v>55</v>
      </c>
      <c r="H1716" s="56">
        <v>0</v>
      </c>
      <c r="I1716" s="56" t="s">
        <v>6841</v>
      </c>
      <c r="J1716" s="56" t="s">
        <v>39</v>
      </c>
    </row>
    <row r="1717" spans="1:10" ht="12.75" customHeight="1" x14ac:dyDescent="0.3">
      <c r="A1717" s="56" t="s">
        <v>441</v>
      </c>
      <c r="B1717" s="56">
        <v>2</v>
      </c>
      <c r="C1717" s="56" t="s">
        <v>442</v>
      </c>
      <c r="D1717" s="56" t="s">
        <v>5370</v>
      </c>
      <c r="E1717" s="56" t="s">
        <v>7000</v>
      </c>
      <c r="F1717" s="56" t="s">
        <v>907</v>
      </c>
      <c r="G1717" s="56">
        <v>55</v>
      </c>
      <c r="H1717" s="56">
        <v>0</v>
      </c>
      <c r="I1717" s="56" t="s">
        <v>6841</v>
      </c>
      <c r="J1717" s="56" t="s">
        <v>39</v>
      </c>
    </row>
    <row r="1718" spans="1:10" ht="12.75" customHeight="1" x14ac:dyDescent="0.3">
      <c r="A1718" s="56" t="s">
        <v>441</v>
      </c>
      <c r="B1718" s="56">
        <v>3</v>
      </c>
      <c r="C1718" s="56" t="s">
        <v>442</v>
      </c>
      <c r="D1718" s="56" t="s">
        <v>5371</v>
      </c>
      <c r="E1718" s="56" t="s">
        <v>7001</v>
      </c>
      <c r="F1718" s="56" t="s">
        <v>907</v>
      </c>
      <c r="G1718" s="56">
        <v>55</v>
      </c>
      <c r="H1718" s="56">
        <v>0</v>
      </c>
      <c r="I1718" s="56" t="s">
        <v>6841</v>
      </c>
      <c r="J1718" s="56" t="s">
        <v>39</v>
      </c>
    </row>
    <row r="1719" spans="1:10" ht="12.75" customHeight="1" x14ac:dyDescent="0.3">
      <c r="A1719" s="56" t="s">
        <v>441</v>
      </c>
      <c r="B1719" s="56">
        <v>4</v>
      </c>
      <c r="C1719" s="56" t="s">
        <v>442</v>
      </c>
      <c r="D1719" s="56" t="s">
        <v>5372</v>
      </c>
      <c r="E1719" s="56" t="s">
        <v>7002</v>
      </c>
      <c r="F1719" s="56" t="s">
        <v>907</v>
      </c>
      <c r="G1719" s="56">
        <v>45.5</v>
      </c>
      <c r="H1719" s="56">
        <v>0</v>
      </c>
      <c r="I1719" s="56" t="s">
        <v>6841</v>
      </c>
      <c r="J1719" s="56" t="s">
        <v>39</v>
      </c>
    </row>
    <row r="1720" spans="1:10" ht="12.75" customHeight="1" x14ac:dyDescent="0.3">
      <c r="A1720" s="56" t="s">
        <v>441</v>
      </c>
      <c r="B1720" s="56">
        <v>5</v>
      </c>
      <c r="C1720" s="56" t="s">
        <v>442</v>
      </c>
      <c r="D1720" s="56" t="s">
        <v>5373</v>
      </c>
      <c r="E1720" s="56" t="s">
        <v>7003</v>
      </c>
      <c r="F1720" s="56" t="s">
        <v>907</v>
      </c>
      <c r="G1720" s="56">
        <v>45.5</v>
      </c>
      <c r="H1720" s="56">
        <v>0</v>
      </c>
      <c r="I1720" s="56" t="s">
        <v>6841</v>
      </c>
      <c r="J1720" s="56" t="s">
        <v>39</v>
      </c>
    </row>
    <row r="1721" spans="1:10" ht="12.75" customHeight="1" x14ac:dyDescent="0.3">
      <c r="A1721" s="56" t="s">
        <v>441</v>
      </c>
      <c r="B1721" s="56">
        <v>6</v>
      </c>
      <c r="C1721" s="56" t="s">
        <v>442</v>
      </c>
      <c r="D1721" s="56" t="s">
        <v>5374</v>
      </c>
      <c r="E1721" s="56" t="s">
        <v>7004</v>
      </c>
      <c r="F1721" s="56" t="s">
        <v>907</v>
      </c>
      <c r="G1721" s="56">
        <v>45.5</v>
      </c>
      <c r="H1721" s="56">
        <v>0</v>
      </c>
      <c r="I1721" s="56" t="s">
        <v>6841</v>
      </c>
      <c r="J1721" s="56" t="s">
        <v>39</v>
      </c>
    </row>
    <row r="1722" spans="1:10" ht="12.75" customHeight="1" x14ac:dyDescent="0.3">
      <c r="A1722" s="56" t="s">
        <v>441</v>
      </c>
      <c r="B1722" s="56">
        <v>7</v>
      </c>
      <c r="C1722" s="56" t="s">
        <v>442</v>
      </c>
      <c r="D1722" s="56" t="s">
        <v>5375</v>
      </c>
      <c r="E1722" s="56" t="s">
        <v>7005</v>
      </c>
      <c r="F1722" s="56" t="s">
        <v>907</v>
      </c>
      <c r="G1722" s="56">
        <v>45.5</v>
      </c>
      <c r="H1722" s="56">
        <v>0</v>
      </c>
      <c r="I1722" s="56" t="s">
        <v>6841</v>
      </c>
      <c r="J1722" s="56" t="s">
        <v>39</v>
      </c>
    </row>
    <row r="1723" spans="1:10" ht="12.75" customHeight="1" x14ac:dyDescent="0.3">
      <c r="A1723" s="56" t="s">
        <v>208</v>
      </c>
      <c r="B1723" s="56">
        <v>1</v>
      </c>
      <c r="C1723" s="56" t="s">
        <v>16</v>
      </c>
      <c r="D1723" s="56" t="s">
        <v>5376</v>
      </c>
      <c r="E1723" s="56" t="s">
        <v>1798</v>
      </c>
      <c r="F1723" s="56" t="s">
        <v>907</v>
      </c>
      <c r="G1723" s="56">
        <v>43.25</v>
      </c>
      <c r="H1723" s="56">
        <v>0</v>
      </c>
      <c r="I1723" s="56" t="s">
        <v>6841</v>
      </c>
      <c r="J1723" s="56" t="s">
        <v>39</v>
      </c>
    </row>
    <row r="1724" spans="1:10" ht="12.75" customHeight="1" x14ac:dyDescent="0.3">
      <c r="A1724" s="56" t="s">
        <v>208</v>
      </c>
      <c r="B1724" s="56">
        <v>2</v>
      </c>
      <c r="C1724" s="56" t="s">
        <v>16</v>
      </c>
      <c r="D1724" s="56" t="s">
        <v>5377</v>
      </c>
      <c r="E1724" s="56" t="s">
        <v>1799</v>
      </c>
      <c r="F1724" s="56" t="s">
        <v>907</v>
      </c>
      <c r="G1724" s="56">
        <v>41</v>
      </c>
      <c r="H1724" s="56">
        <v>0</v>
      </c>
      <c r="I1724" s="56" t="s">
        <v>6841</v>
      </c>
      <c r="J1724" s="56" t="s">
        <v>39</v>
      </c>
    </row>
    <row r="1725" spans="1:10" ht="12.75" customHeight="1" x14ac:dyDescent="0.3">
      <c r="A1725" s="56" t="s">
        <v>208</v>
      </c>
      <c r="B1725" s="56">
        <v>3</v>
      </c>
      <c r="C1725" s="56" t="s">
        <v>16</v>
      </c>
      <c r="D1725" s="56" t="s">
        <v>5378</v>
      </c>
      <c r="E1725" s="56" t="s">
        <v>1800</v>
      </c>
      <c r="F1725" s="56" t="s">
        <v>907</v>
      </c>
      <c r="G1725" s="56">
        <v>43.25</v>
      </c>
      <c r="H1725" s="56">
        <v>0</v>
      </c>
      <c r="I1725" s="56" t="s">
        <v>6841</v>
      </c>
      <c r="J1725" s="56" t="s">
        <v>39</v>
      </c>
    </row>
    <row r="1726" spans="1:10" ht="12.75" customHeight="1" x14ac:dyDescent="0.3">
      <c r="A1726" s="56" t="s">
        <v>208</v>
      </c>
      <c r="B1726" s="56">
        <v>4</v>
      </c>
      <c r="C1726" s="56" t="s">
        <v>16</v>
      </c>
      <c r="D1726" s="56" t="s">
        <v>5379</v>
      </c>
      <c r="E1726" s="56" t="s">
        <v>1801</v>
      </c>
      <c r="F1726" s="56" t="s">
        <v>907</v>
      </c>
      <c r="G1726" s="56">
        <v>59</v>
      </c>
      <c r="H1726" s="56">
        <v>0</v>
      </c>
      <c r="I1726" s="56" t="s">
        <v>6841</v>
      </c>
      <c r="J1726" s="56" t="s">
        <v>39</v>
      </c>
    </row>
    <row r="1727" spans="1:10" ht="12.75" customHeight="1" x14ac:dyDescent="0.3">
      <c r="A1727" s="56" t="s">
        <v>208</v>
      </c>
      <c r="B1727" s="56">
        <v>5</v>
      </c>
      <c r="C1727" s="56" t="s">
        <v>16</v>
      </c>
      <c r="D1727" s="56" t="s">
        <v>5380</v>
      </c>
      <c r="E1727" s="56" t="s">
        <v>1802</v>
      </c>
      <c r="F1727" s="56" t="s">
        <v>907</v>
      </c>
      <c r="G1727" s="56">
        <v>43.25</v>
      </c>
      <c r="H1727" s="56">
        <v>46.25</v>
      </c>
      <c r="I1727" s="56" t="s">
        <v>6841</v>
      </c>
      <c r="J1727" s="56" t="s">
        <v>39</v>
      </c>
    </row>
    <row r="1728" spans="1:10" ht="12.75" customHeight="1" x14ac:dyDescent="0.3">
      <c r="A1728" s="56" t="s">
        <v>208</v>
      </c>
      <c r="B1728" s="56">
        <v>6</v>
      </c>
      <c r="C1728" s="56" t="s">
        <v>16</v>
      </c>
      <c r="D1728" s="56" t="s">
        <v>5381</v>
      </c>
      <c r="E1728" s="56" t="s">
        <v>7225</v>
      </c>
      <c r="F1728" s="56" t="s">
        <v>907</v>
      </c>
      <c r="G1728" s="56">
        <v>43.25</v>
      </c>
      <c r="H1728" s="56">
        <v>49.25</v>
      </c>
      <c r="I1728" s="56" t="s">
        <v>6841</v>
      </c>
      <c r="J1728" s="56" t="s">
        <v>39</v>
      </c>
    </row>
    <row r="1729" spans="1:10" ht="12.75" customHeight="1" x14ac:dyDescent="0.3">
      <c r="A1729" s="56" t="s">
        <v>208</v>
      </c>
      <c r="B1729" s="56">
        <v>7</v>
      </c>
      <c r="C1729" s="56" t="s">
        <v>16</v>
      </c>
      <c r="D1729" s="56" t="s">
        <v>5382</v>
      </c>
      <c r="E1729" s="56" t="s">
        <v>1803</v>
      </c>
      <c r="F1729" s="56" t="s">
        <v>907</v>
      </c>
      <c r="G1729" s="56">
        <v>43.25</v>
      </c>
      <c r="H1729" s="56">
        <v>0</v>
      </c>
      <c r="I1729" s="56" t="s">
        <v>6841</v>
      </c>
      <c r="J1729" s="56" t="s">
        <v>39</v>
      </c>
    </row>
    <row r="1730" spans="1:10" ht="12.75" customHeight="1" x14ac:dyDescent="0.3">
      <c r="A1730" s="56" t="s">
        <v>208</v>
      </c>
      <c r="B1730" s="56">
        <v>8</v>
      </c>
      <c r="C1730" s="56" t="s">
        <v>16</v>
      </c>
      <c r="D1730" s="56" t="s">
        <v>5383</v>
      </c>
      <c r="E1730" s="56" t="s">
        <v>1804</v>
      </c>
      <c r="F1730" s="56" t="s">
        <v>907</v>
      </c>
      <c r="G1730" s="56">
        <v>51.25</v>
      </c>
      <c r="H1730" s="56">
        <v>0</v>
      </c>
      <c r="I1730" s="56" t="s">
        <v>6841</v>
      </c>
      <c r="J1730" s="56" t="s">
        <v>39</v>
      </c>
    </row>
    <row r="1731" spans="1:10" ht="12.75" customHeight="1" x14ac:dyDescent="0.3">
      <c r="A1731" s="56" t="s">
        <v>208</v>
      </c>
      <c r="B1731" s="56">
        <v>9</v>
      </c>
      <c r="C1731" s="56" t="s">
        <v>16</v>
      </c>
      <c r="D1731" s="56" t="s">
        <v>5384</v>
      </c>
      <c r="E1731" s="56" t="s">
        <v>1805</v>
      </c>
      <c r="F1731" s="56" t="s">
        <v>907</v>
      </c>
      <c r="G1731" s="56">
        <v>23.5</v>
      </c>
      <c r="H1731" s="56">
        <v>0</v>
      </c>
      <c r="I1731" s="56" t="s">
        <v>6841</v>
      </c>
      <c r="J1731" s="56" t="s">
        <v>39</v>
      </c>
    </row>
    <row r="1732" spans="1:10" ht="12.75" customHeight="1" x14ac:dyDescent="0.3">
      <c r="A1732" s="56" t="s">
        <v>208</v>
      </c>
      <c r="B1732" s="56">
        <v>10</v>
      </c>
      <c r="C1732" s="56" t="s">
        <v>16</v>
      </c>
      <c r="D1732" s="56" t="s">
        <v>5385</v>
      </c>
      <c r="E1732" s="56" t="s">
        <v>916</v>
      </c>
      <c r="F1732" s="56" t="s">
        <v>908</v>
      </c>
      <c r="G1732" s="56">
        <v>20.5</v>
      </c>
      <c r="H1732" s="56">
        <v>0</v>
      </c>
      <c r="I1732" s="56" t="s">
        <v>6841</v>
      </c>
      <c r="J1732" s="56" t="s">
        <v>39</v>
      </c>
    </row>
    <row r="1733" spans="1:10" ht="12.75" customHeight="1" x14ac:dyDescent="0.3">
      <c r="A1733" s="56" t="s">
        <v>209</v>
      </c>
      <c r="B1733" s="56">
        <v>1</v>
      </c>
      <c r="C1733" s="56" t="s">
        <v>263</v>
      </c>
      <c r="D1733" s="56" t="s">
        <v>5386</v>
      </c>
      <c r="E1733" s="56" t="s">
        <v>1806</v>
      </c>
      <c r="F1733" s="56" t="s">
        <v>907</v>
      </c>
      <c r="G1733" s="56">
        <v>16</v>
      </c>
      <c r="H1733" s="56">
        <v>0</v>
      </c>
      <c r="I1733" s="56" t="s">
        <v>6841</v>
      </c>
      <c r="J1733" s="56" t="s">
        <v>39</v>
      </c>
    </row>
    <row r="1734" spans="1:10" ht="12.75" customHeight="1" x14ac:dyDescent="0.3">
      <c r="A1734" s="56" t="s">
        <v>209</v>
      </c>
      <c r="B1734" s="56">
        <v>2</v>
      </c>
      <c r="C1734" s="56" t="s">
        <v>263</v>
      </c>
      <c r="D1734" s="56" t="s">
        <v>5387</v>
      </c>
      <c r="E1734" s="56" t="s">
        <v>1807</v>
      </c>
      <c r="F1734" s="56" t="s">
        <v>907</v>
      </c>
      <c r="G1734" s="56">
        <v>45</v>
      </c>
      <c r="H1734" s="56">
        <v>0</v>
      </c>
      <c r="I1734" s="56" t="s">
        <v>6841</v>
      </c>
      <c r="J1734" s="56" t="s">
        <v>39</v>
      </c>
    </row>
    <row r="1735" spans="1:10" ht="12.75" customHeight="1" x14ac:dyDescent="0.3">
      <c r="A1735" s="56" t="s">
        <v>209</v>
      </c>
      <c r="B1735" s="56">
        <v>3</v>
      </c>
      <c r="C1735" s="56" t="s">
        <v>263</v>
      </c>
      <c r="D1735" s="56" t="s">
        <v>5388</v>
      </c>
      <c r="E1735" s="56" t="s">
        <v>1808</v>
      </c>
      <c r="F1735" s="56" t="s">
        <v>907</v>
      </c>
      <c r="G1735" s="56">
        <v>11</v>
      </c>
      <c r="H1735" s="56">
        <v>0</v>
      </c>
      <c r="I1735" s="56" t="s">
        <v>6841</v>
      </c>
      <c r="J1735" s="56" t="s">
        <v>39</v>
      </c>
    </row>
    <row r="1736" spans="1:10" ht="12.75" customHeight="1" x14ac:dyDescent="0.3">
      <c r="A1736" s="56" t="s">
        <v>209</v>
      </c>
      <c r="B1736" s="56">
        <v>4</v>
      </c>
      <c r="C1736" s="56" t="s">
        <v>263</v>
      </c>
      <c r="D1736" s="56" t="s">
        <v>5389</v>
      </c>
      <c r="E1736" s="56" t="s">
        <v>1809</v>
      </c>
      <c r="F1736" s="56" t="s">
        <v>907</v>
      </c>
      <c r="G1736" s="56">
        <v>12</v>
      </c>
      <c r="H1736" s="56">
        <v>0</v>
      </c>
      <c r="I1736" s="56" t="s">
        <v>6841</v>
      </c>
      <c r="J1736" s="56" t="s">
        <v>39</v>
      </c>
    </row>
    <row r="1737" spans="1:10" ht="12.75" customHeight="1" x14ac:dyDescent="0.3">
      <c r="A1737" s="56" t="s">
        <v>209</v>
      </c>
      <c r="B1737" s="56">
        <v>5</v>
      </c>
      <c r="C1737" s="56" t="s">
        <v>263</v>
      </c>
      <c r="D1737" s="56" t="s">
        <v>5390</v>
      </c>
      <c r="E1737" s="56" t="s">
        <v>1810</v>
      </c>
      <c r="F1737" s="56" t="s">
        <v>907</v>
      </c>
      <c r="G1737" s="56">
        <v>16</v>
      </c>
      <c r="H1737" s="56">
        <v>0</v>
      </c>
      <c r="I1737" s="56" t="s">
        <v>6841</v>
      </c>
      <c r="J1737" s="56" t="s">
        <v>39</v>
      </c>
    </row>
    <row r="1738" spans="1:10" ht="12.75" customHeight="1" x14ac:dyDescent="0.3">
      <c r="A1738" s="56" t="s">
        <v>209</v>
      </c>
      <c r="B1738" s="56">
        <v>6</v>
      </c>
      <c r="C1738" s="56" t="s">
        <v>263</v>
      </c>
      <c r="D1738" s="56" t="s">
        <v>5391</v>
      </c>
      <c r="E1738" s="56" t="s">
        <v>1811</v>
      </c>
      <c r="F1738" s="56" t="s">
        <v>907</v>
      </c>
      <c r="G1738" s="56">
        <v>56</v>
      </c>
      <c r="H1738" s="56">
        <v>0</v>
      </c>
      <c r="I1738" s="56" t="s">
        <v>6841</v>
      </c>
      <c r="J1738" s="56" t="s">
        <v>39</v>
      </c>
    </row>
    <row r="1739" spans="1:10" ht="12.75" customHeight="1" x14ac:dyDescent="0.3">
      <c r="A1739" s="56" t="s">
        <v>209</v>
      </c>
      <c r="B1739" s="56">
        <v>7</v>
      </c>
      <c r="C1739" s="56" t="s">
        <v>263</v>
      </c>
      <c r="D1739" s="56" t="s">
        <v>5392</v>
      </c>
      <c r="E1739" s="56" t="s">
        <v>2399</v>
      </c>
      <c r="F1739" s="56" t="s">
        <v>907</v>
      </c>
      <c r="G1739" s="56">
        <v>29</v>
      </c>
      <c r="H1739" s="56">
        <v>0</v>
      </c>
      <c r="I1739" s="56" t="s">
        <v>6841</v>
      </c>
      <c r="J1739" s="56" t="s">
        <v>39</v>
      </c>
    </row>
    <row r="1740" spans="1:10" ht="12.75" customHeight="1" x14ac:dyDescent="0.3">
      <c r="A1740" s="56" t="s">
        <v>209</v>
      </c>
      <c r="B1740" s="56">
        <v>8</v>
      </c>
      <c r="C1740" s="56" t="s">
        <v>263</v>
      </c>
      <c r="D1740" s="56" t="s">
        <v>5393</v>
      </c>
      <c r="E1740" s="56" t="s">
        <v>2400</v>
      </c>
      <c r="F1740" s="56" t="s">
        <v>907</v>
      </c>
      <c r="G1740" s="56">
        <v>45</v>
      </c>
      <c r="H1740" s="56">
        <v>0</v>
      </c>
      <c r="I1740" s="56" t="s">
        <v>6841</v>
      </c>
      <c r="J1740" s="56" t="s">
        <v>39</v>
      </c>
    </row>
    <row r="1741" spans="1:10" ht="12.75" customHeight="1" x14ac:dyDescent="0.3">
      <c r="A1741" s="56" t="s">
        <v>209</v>
      </c>
      <c r="B1741" s="56">
        <v>9</v>
      </c>
      <c r="C1741" s="56" t="s">
        <v>263</v>
      </c>
      <c r="D1741" s="56" t="s">
        <v>5394</v>
      </c>
      <c r="E1741" s="56" t="s">
        <v>2401</v>
      </c>
      <c r="F1741" s="56" t="s">
        <v>907</v>
      </c>
      <c r="G1741" s="56">
        <v>40</v>
      </c>
      <c r="H1741" s="56">
        <v>0</v>
      </c>
      <c r="I1741" s="56" t="s">
        <v>6841</v>
      </c>
      <c r="J1741" s="56" t="s">
        <v>39</v>
      </c>
    </row>
    <row r="1742" spans="1:10" ht="12.75" customHeight="1" x14ac:dyDescent="0.3">
      <c r="A1742" s="56" t="s">
        <v>209</v>
      </c>
      <c r="B1742" s="56">
        <v>10</v>
      </c>
      <c r="C1742" s="56" t="s">
        <v>263</v>
      </c>
      <c r="D1742" s="56" t="s">
        <v>5395</v>
      </c>
      <c r="E1742" s="56" t="s">
        <v>2402</v>
      </c>
      <c r="F1742" s="56" t="s">
        <v>907</v>
      </c>
      <c r="G1742" s="56">
        <v>34</v>
      </c>
      <c r="H1742" s="56">
        <v>0</v>
      </c>
      <c r="I1742" s="56" t="s">
        <v>6841</v>
      </c>
      <c r="J1742" s="56" t="s">
        <v>39</v>
      </c>
    </row>
    <row r="1743" spans="1:10" ht="12.75" customHeight="1" x14ac:dyDescent="0.3">
      <c r="A1743" s="56" t="s">
        <v>209</v>
      </c>
      <c r="B1743" s="56">
        <v>11</v>
      </c>
      <c r="C1743" s="56" t="s">
        <v>263</v>
      </c>
      <c r="D1743" s="56" t="s">
        <v>5396</v>
      </c>
      <c r="E1743" s="56" t="s">
        <v>2403</v>
      </c>
      <c r="F1743" s="56" t="s">
        <v>907</v>
      </c>
      <c r="G1743" s="56">
        <v>11</v>
      </c>
      <c r="H1743" s="56">
        <v>0</v>
      </c>
      <c r="I1743" s="56" t="s">
        <v>6841</v>
      </c>
      <c r="J1743" s="56" t="s">
        <v>39</v>
      </c>
    </row>
    <row r="1744" spans="1:10" ht="12.75" customHeight="1" x14ac:dyDescent="0.3">
      <c r="A1744" s="56" t="s">
        <v>209</v>
      </c>
      <c r="B1744" s="56">
        <v>12</v>
      </c>
      <c r="C1744" s="56" t="s">
        <v>263</v>
      </c>
      <c r="D1744" s="56" t="s">
        <v>5397</v>
      </c>
      <c r="E1744" s="56" t="s">
        <v>908</v>
      </c>
      <c r="F1744" s="56" t="s">
        <v>908</v>
      </c>
      <c r="G1744" s="56">
        <v>29.3</v>
      </c>
      <c r="H1744" s="56">
        <v>0</v>
      </c>
      <c r="I1744" s="56" t="s">
        <v>6841</v>
      </c>
      <c r="J1744" s="56" t="s">
        <v>39</v>
      </c>
    </row>
    <row r="1745" spans="1:10" ht="12.75" customHeight="1" x14ac:dyDescent="0.3">
      <c r="A1745" s="56" t="s">
        <v>526</v>
      </c>
      <c r="B1745" s="56">
        <v>1</v>
      </c>
      <c r="C1745" s="56" t="s">
        <v>717</v>
      </c>
      <c r="D1745" s="56" t="s">
        <v>5398</v>
      </c>
      <c r="E1745" s="56" t="s">
        <v>1812</v>
      </c>
      <c r="F1745" s="56" t="s">
        <v>907</v>
      </c>
      <c r="G1745" s="56">
        <v>25</v>
      </c>
      <c r="H1745" s="56">
        <v>0</v>
      </c>
      <c r="I1745" s="56" t="s">
        <v>6841</v>
      </c>
      <c r="J1745" s="56" t="s">
        <v>39</v>
      </c>
    </row>
    <row r="1746" spans="1:10" ht="12.75" customHeight="1" x14ac:dyDescent="0.3">
      <c r="A1746" s="56" t="s">
        <v>526</v>
      </c>
      <c r="B1746" s="56">
        <v>2</v>
      </c>
      <c r="C1746" s="56" t="s">
        <v>717</v>
      </c>
      <c r="D1746" s="56" t="s">
        <v>5399</v>
      </c>
      <c r="E1746" s="56" t="s">
        <v>1813</v>
      </c>
      <c r="F1746" s="56" t="s">
        <v>907</v>
      </c>
      <c r="G1746" s="56">
        <v>25</v>
      </c>
      <c r="H1746" s="56">
        <v>0</v>
      </c>
      <c r="I1746" s="56" t="s">
        <v>6841</v>
      </c>
      <c r="J1746" s="56" t="s">
        <v>39</v>
      </c>
    </row>
    <row r="1747" spans="1:10" ht="12.75" customHeight="1" x14ac:dyDescent="0.3">
      <c r="A1747" s="56" t="s">
        <v>526</v>
      </c>
      <c r="B1747" s="56">
        <v>3</v>
      </c>
      <c r="C1747" s="56" t="s">
        <v>717</v>
      </c>
      <c r="D1747" s="56" t="s">
        <v>5400</v>
      </c>
      <c r="E1747" s="56" t="s">
        <v>1814</v>
      </c>
      <c r="F1747" s="56" t="s">
        <v>907</v>
      </c>
      <c r="G1747" s="56">
        <v>30</v>
      </c>
      <c r="H1747" s="56">
        <v>0</v>
      </c>
      <c r="I1747" s="56" t="s">
        <v>6841</v>
      </c>
      <c r="J1747" s="56" t="s">
        <v>39</v>
      </c>
    </row>
    <row r="1748" spans="1:10" ht="12.75" customHeight="1" x14ac:dyDescent="0.3">
      <c r="A1748" s="56" t="s">
        <v>526</v>
      </c>
      <c r="B1748" s="56">
        <v>4</v>
      </c>
      <c r="C1748" s="56" t="s">
        <v>717</v>
      </c>
      <c r="D1748" s="56" t="s">
        <v>5401</v>
      </c>
      <c r="E1748" s="56" t="s">
        <v>1815</v>
      </c>
      <c r="F1748" s="56" t="s">
        <v>907</v>
      </c>
      <c r="G1748" s="56">
        <v>48.5</v>
      </c>
      <c r="H1748" s="56">
        <v>0</v>
      </c>
      <c r="I1748" s="56" t="s">
        <v>6841</v>
      </c>
      <c r="J1748" s="56" t="s">
        <v>39</v>
      </c>
    </row>
    <row r="1749" spans="1:10" ht="12.75" customHeight="1" x14ac:dyDescent="0.3">
      <c r="A1749" s="56" t="s">
        <v>526</v>
      </c>
      <c r="B1749" s="56">
        <v>5</v>
      </c>
      <c r="C1749" s="56" t="s">
        <v>717</v>
      </c>
      <c r="D1749" s="56" t="s">
        <v>5402</v>
      </c>
      <c r="E1749" s="56" t="s">
        <v>1816</v>
      </c>
      <c r="F1749" s="56" t="s">
        <v>907</v>
      </c>
      <c r="G1749" s="56">
        <v>45</v>
      </c>
      <c r="H1749" s="56">
        <v>0</v>
      </c>
      <c r="I1749" s="56" t="s">
        <v>6841</v>
      </c>
      <c r="J1749" s="56" t="s">
        <v>39</v>
      </c>
    </row>
    <row r="1750" spans="1:10" ht="12.75" customHeight="1" x14ac:dyDescent="0.3">
      <c r="A1750" s="56" t="s">
        <v>526</v>
      </c>
      <c r="B1750" s="56">
        <v>6</v>
      </c>
      <c r="C1750" s="56" t="s">
        <v>717</v>
      </c>
      <c r="D1750" s="56" t="s">
        <v>5403</v>
      </c>
      <c r="E1750" s="56" t="s">
        <v>1817</v>
      </c>
      <c r="F1750" s="56" t="s">
        <v>907</v>
      </c>
      <c r="G1750" s="56">
        <v>50</v>
      </c>
      <c r="H1750" s="56">
        <v>0</v>
      </c>
      <c r="I1750" s="56" t="s">
        <v>6841</v>
      </c>
      <c r="J1750" s="56" t="s">
        <v>39</v>
      </c>
    </row>
    <row r="1751" spans="1:10" ht="12.75" customHeight="1" x14ac:dyDescent="0.3">
      <c r="A1751" s="56" t="s">
        <v>526</v>
      </c>
      <c r="B1751" s="56">
        <v>7</v>
      </c>
      <c r="C1751" s="56" t="s">
        <v>717</v>
      </c>
      <c r="D1751" s="56" t="s">
        <v>5404</v>
      </c>
      <c r="E1751" s="56" t="s">
        <v>1818</v>
      </c>
      <c r="F1751" s="56" t="s">
        <v>907</v>
      </c>
      <c r="G1751" s="56">
        <v>35</v>
      </c>
      <c r="H1751" s="56">
        <v>0</v>
      </c>
      <c r="I1751" s="56" t="s">
        <v>6841</v>
      </c>
      <c r="J1751" s="56" t="s">
        <v>39</v>
      </c>
    </row>
    <row r="1752" spans="1:10" ht="12.75" customHeight="1" x14ac:dyDescent="0.3">
      <c r="A1752" s="56" t="s">
        <v>526</v>
      </c>
      <c r="B1752" s="56">
        <v>8</v>
      </c>
      <c r="C1752" s="56" t="s">
        <v>717</v>
      </c>
      <c r="D1752" s="56" t="s">
        <v>5405</v>
      </c>
      <c r="E1752" s="56" t="s">
        <v>1819</v>
      </c>
      <c r="F1752" s="56" t="s">
        <v>907</v>
      </c>
      <c r="G1752" s="56">
        <v>30</v>
      </c>
      <c r="H1752" s="56">
        <v>0</v>
      </c>
      <c r="I1752" s="56" t="s">
        <v>6841</v>
      </c>
      <c r="J1752" s="56" t="s">
        <v>39</v>
      </c>
    </row>
    <row r="1753" spans="1:10" ht="12.75" customHeight="1" x14ac:dyDescent="0.3">
      <c r="A1753" s="56" t="s">
        <v>526</v>
      </c>
      <c r="B1753" s="56">
        <v>9</v>
      </c>
      <c r="C1753" s="56" t="s">
        <v>717</v>
      </c>
      <c r="D1753" s="56" t="s">
        <v>5406</v>
      </c>
      <c r="E1753" s="56" t="s">
        <v>916</v>
      </c>
      <c r="F1753" s="56" t="s">
        <v>908</v>
      </c>
      <c r="G1753" s="56">
        <v>25</v>
      </c>
      <c r="H1753" s="56">
        <v>0</v>
      </c>
      <c r="I1753" s="56" t="s">
        <v>6841</v>
      </c>
      <c r="J1753" s="56" t="s">
        <v>39</v>
      </c>
    </row>
    <row r="1754" spans="1:10" ht="12.75" customHeight="1" x14ac:dyDescent="0.3">
      <c r="A1754" s="56" t="s">
        <v>404</v>
      </c>
      <c r="B1754" s="56">
        <v>1</v>
      </c>
      <c r="C1754" s="56" t="s">
        <v>264</v>
      </c>
      <c r="D1754" s="56" t="s">
        <v>5407</v>
      </c>
      <c r="E1754" s="56" t="s">
        <v>5408</v>
      </c>
      <c r="F1754" s="56" t="s">
        <v>907</v>
      </c>
      <c r="G1754" s="56">
        <v>45</v>
      </c>
      <c r="H1754" s="56">
        <v>0</v>
      </c>
      <c r="I1754" s="56" t="s">
        <v>6841</v>
      </c>
      <c r="J1754" s="56" t="s">
        <v>39</v>
      </c>
    </row>
    <row r="1755" spans="1:10" ht="12.75" customHeight="1" x14ac:dyDescent="0.3">
      <c r="A1755" s="56" t="s">
        <v>404</v>
      </c>
      <c r="B1755" s="56">
        <v>2</v>
      </c>
      <c r="C1755" s="56" t="s">
        <v>264</v>
      </c>
      <c r="D1755" s="56" t="s">
        <v>5409</v>
      </c>
      <c r="E1755" s="56" t="s">
        <v>2407</v>
      </c>
      <c r="F1755" s="56" t="s">
        <v>907</v>
      </c>
      <c r="G1755" s="56">
        <v>23</v>
      </c>
      <c r="H1755" s="56">
        <v>0</v>
      </c>
      <c r="I1755" s="56" t="s">
        <v>6841</v>
      </c>
      <c r="J1755" s="56" t="s">
        <v>39</v>
      </c>
    </row>
    <row r="1756" spans="1:10" ht="12.75" customHeight="1" x14ac:dyDescent="0.3">
      <c r="A1756" s="56" t="s">
        <v>404</v>
      </c>
      <c r="B1756" s="56">
        <v>3</v>
      </c>
      <c r="C1756" s="56" t="s">
        <v>264</v>
      </c>
      <c r="D1756" s="56" t="s">
        <v>5410</v>
      </c>
      <c r="E1756" s="56" t="s">
        <v>1163</v>
      </c>
      <c r="F1756" s="56" t="s">
        <v>907</v>
      </c>
      <c r="G1756" s="56">
        <v>23</v>
      </c>
      <c r="H1756" s="56">
        <v>0</v>
      </c>
      <c r="I1756" s="56" t="s">
        <v>6841</v>
      </c>
      <c r="J1756" s="56" t="s">
        <v>39</v>
      </c>
    </row>
    <row r="1757" spans="1:10" ht="12.75" customHeight="1" x14ac:dyDescent="0.3">
      <c r="A1757" s="56" t="s">
        <v>404</v>
      </c>
      <c r="B1757" s="56">
        <v>4</v>
      </c>
      <c r="C1757" s="56" t="s">
        <v>264</v>
      </c>
      <c r="D1757" s="56" t="s">
        <v>5411</v>
      </c>
      <c r="E1757" s="56" t="s">
        <v>2320</v>
      </c>
      <c r="F1757" s="56" t="s">
        <v>907</v>
      </c>
      <c r="G1757" s="56">
        <v>23</v>
      </c>
      <c r="H1757" s="56">
        <v>0</v>
      </c>
      <c r="I1757" s="56" t="s">
        <v>6841</v>
      </c>
      <c r="J1757" s="56" t="s">
        <v>39</v>
      </c>
    </row>
    <row r="1758" spans="1:10" ht="12.75" customHeight="1" x14ac:dyDescent="0.3">
      <c r="A1758" s="56" t="s">
        <v>404</v>
      </c>
      <c r="B1758" s="56">
        <v>5</v>
      </c>
      <c r="C1758" s="56" t="s">
        <v>264</v>
      </c>
      <c r="D1758" s="56" t="s">
        <v>5412</v>
      </c>
      <c r="E1758" s="56" t="s">
        <v>2410</v>
      </c>
      <c r="F1758" s="56" t="s">
        <v>907</v>
      </c>
      <c r="G1758" s="56">
        <v>23</v>
      </c>
      <c r="H1758" s="56">
        <v>0</v>
      </c>
      <c r="I1758" s="56" t="s">
        <v>6841</v>
      </c>
      <c r="J1758" s="56" t="s">
        <v>39</v>
      </c>
    </row>
    <row r="1759" spans="1:10" ht="12.75" customHeight="1" x14ac:dyDescent="0.3">
      <c r="A1759" s="56" t="s">
        <v>404</v>
      </c>
      <c r="B1759" s="56">
        <v>6</v>
      </c>
      <c r="C1759" s="56" t="s">
        <v>264</v>
      </c>
      <c r="D1759" s="56" t="s">
        <v>5413</v>
      </c>
      <c r="E1759" s="56" t="s">
        <v>2019</v>
      </c>
      <c r="F1759" s="56" t="s">
        <v>907</v>
      </c>
      <c r="G1759" s="56">
        <v>23</v>
      </c>
      <c r="H1759" s="56">
        <v>0</v>
      </c>
      <c r="I1759" s="56" t="s">
        <v>6841</v>
      </c>
      <c r="J1759" s="56" t="s">
        <v>39</v>
      </c>
    </row>
    <row r="1760" spans="1:10" ht="12.75" customHeight="1" x14ac:dyDescent="0.3">
      <c r="A1760" s="56" t="s">
        <v>404</v>
      </c>
      <c r="B1760" s="56">
        <v>7</v>
      </c>
      <c r="C1760" s="56" t="s">
        <v>264</v>
      </c>
      <c r="D1760" s="56" t="s">
        <v>5414</v>
      </c>
      <c r="E1760" s="56" t="s">
        <v>2404</v>
      </c>
      <c r="F1760" s="56" t="s">
        <v>907</v>
      </c>
      <c r="G1760" s="56">
        <v>8</v>
      </c>
      <c r="H1760" s="56">
        <v>0</v>
      </c>
      <c r="I1760" s="56" t="s">
        <v>811</v>
      </c>
      <c r="J1760" s="56" t="s">
        <v>39</v>
      </c>
    </row>
    <row r="1761" spans="1:10" ht="12.75" customHeight="1" x14ac:dyDescent="0.3">
      <c r="A1761" s="56" t="s">
        <v>404</v>
      </c>
      <c r="B1761" s="56">
        <v>8</v>
      </c>
      <c r="C1761" s="56" t="s">
        <v>264</v>
      </c>
      <c r="D1761" s="56" t="s">
        <v>5415</v>
      </c>
      <c r="E1761" s="56" t="s">
        <v>2405</v>
      </c>
      <c r="F1761" s="56" t="s">
        <v>907</v>
      </c>
      <c r="G1761" s="56">
        <v>26</v>
      </c>
      <c r="H1761" s="56">
        <v>0</v>
      </c>
      <c r="I1761" s="56" t="s">
        <v>6841</v>
      </c>
      <c r="J1761" s="56" t="s">
        <v>39</v>
      </c>
    </row>
    <row r="1762" spans="1:10" ht="12.75" customHeight="1" x14ac:dyDescent="0.3">
      <c r="A1762" s="56" t="s">
        <v>404</v>
      </c>
      <c r="B1762" s="56">
        <v>9</v>
      </c>
      <c r="C1762" s="56" t="s">
        <v>264</v>
      </c>
      <c r="D1762" s="56" t="s">
        <v>5416</v>
      </c>
      <c r="E1762" s="56" t="s">
        <v>2406</v>
      </c>
      <c r="F1762" s="56" t="s">
        <v>907</v>
      </c>
      <c r="G1762" s="56">
        <v>18</v>
      </c>
      <c r="H1762" s="56">
        <v>0</v>
      </c>
      <c r="I1762" s="56" t="s">
        <v>6841</v>
      </c>
      <c r="J1762" s="56" t="s">
        <v>39</v>
      </c>
    </row>
    <row r="1763" spans="1:10" ht="12.75" customHeight="1" x14ac:dyDescent="0.3">
      <c r="A1763" s="56" t="s">
        <v>404</v>
      </c>
      <c r="B1763" s="56">
        <v>10</v>
      </c>
      <c r="C1763" s="56" t="s">
        <v>264</v>
      </c>
      <c r="D1763" s="56" t="s">
        <v>5417</v>
      </c>
      <c r="E1763" s="56" t="s">
        <v>2408</v>
      </c>
      <c r="F1763" s="56" t="s">
        <v>907</v>
      </c>
      <c r="G1763" s="56">
        <v>35</v>
      </c>
      <c r="H1763" s="56">
        <v>0</v>
      </c>
      <c r="I1763" s="56" t="s">
        <v>6841</v>
      </c>
      <c r="J1763" s="56" t="s">
        <v>39</v>
      </c>
    </row>
    <row r="1764" spans="1:10" ht="12.75" customHeight="1" x14ac:dyDescent="0.3">
      <c r="A1764" s="56" t="s">
        <v>404</v>
      </c>
      <c r="B1764" s="56">
        <v>11</v>
      </c>
      <c r="C1764" s="56" t="s">
        <v>264</v>
      </c>
      <c r="D1764" s="56" t="s">
        <v>5418</v>
      </c>
      <c r="E1764" s="56" t="s">
        <v>1820</v>
      </c>
      <c r="F1764" s="56" t="s">
        <v>907</v>
      </c>
      <c r="G1764" s="56">
        <v>18</v>
      </c>
      <c r="H1764" s="56">
        <v>0</v>
      </c>
      <c r="I1764" s="56" t="s">
        <v>6841</v>
      </c>
      <c r="J1764" s="56" t="s">
        <v>39</v>
      </c>
    </row>
    <row r="1765" spans="1:10" ht="12.75" customHeight="1" x14ac:dyDescent="0.3">
      <c r="A1765" s="56" t="s">
        <v>404</v>
      </c>
      <c r="B1765" s="56">
        <v>12</v>
      </c>
      <c r="C1765" s="56" t="s">
        <v>264</v>
      </c>
      <c r="D1765" s="56" t="s">
        <v>5419</v>
      </c>
      <c r="E1765" s="56" t="s">
        <v>2409</v>
      </c>
      <c r="F1765" s="56" t="s">
        <v>907</v>
      </c>
      <c r="G1765" s="56">
        <v>18.5</v>
      </c>
      <c r="H1765" s="56">
        <v>0</v>
      </c>
      <c r="I1765" s="56" t="s">
        <v>6841</v>
      </c>
      <c r="J1765" s="56" t="s">
        <v>39</v>
      </c>
    </row>
    <row r="1766" spans="1:10" ht="12.75" customHeight="1" x14ac:dyDescent="0.3">
      <c r="A1766" s="56" t="s">
        <v>404</v>
      </c>
      <c r="B1766" s="56">
        <v>13</v>
      </c>
      <c r="C1766" s="56" t="s">
        <v>264</v>
      </c>
      <c r="D1766" s="56" t="s">
        <v>5420</v>
      </c>
      <c r="E1766" s="56" t="s">
        <v>2411</v>
      </c>
      <c r="F1766" s="56" t="s">
        <v>907</v>
      </c>
      <c r="G1766" s="56">
        <v>23</v>
      </c>
      <c r="H1766" s="56">
        <v>0</v>
      </c>
      <c r="I1766" s="56" t="s">
        <v>6841</v>
      </c>
      <c r="J1766" s="56" t="s">
        <v>39</v>
      </c>
    </row>
    <row r="1767" spans="1:10" ht="12.75" customHeight="1" x14ac:dyDescent="0.3">
      <c r="A1767" s="56" t="s">
        <v>404</v>
      </c>
      <c r="B1767" s="56">
        <v>14</v>
      </c>
      <c r="C1767" s="56" t="s">
        <v>264</v>
      </c>
      <c r="D1767" s="56" t="s">
        <v>7226</v>
      </c>
      <c r="E1767" s="56" t="s">
        <v>7227</v>
      </c>
      <c r="F1767" s="56" t="s">
        <v>907</v>
      </c>
      <c r="G1767" s="56">
        <v>18</v>
      </c>
      <c r="H1767" s="56">
        <v>0</v>
      </c>
      <c r="I1767" s="56" t="s">
        <v>6842</v>
      </c>
      <c r="J1767" s="56" t="s">
        <v>40</v>
      </c>
    </row>
    <row r="1768" spans="1:10" ht="12.75" customHeight="1" x14ac:dyDescent="0.3">
      <c r="A1768" s="56" t="s">
        <v>404</v>
      </c>
      <c r="B1768" s="56">
        <v>15</v>
      </c>
      <c r="C1768" s="56" t="s">
        <v>264</v>
      </c>
      <c r="D1768" s="56" t="s">
        <v>7228</v>
      </c>
      <c r="E1768" s="56" t="s">
        <v>7229</v>
      </c>
      <c r="F1768" s="56" t="s">
        <v>907</v>
      </c>
      <c r="G1768" s="56">
        <v>24</v>
      </c>
      <c r="H1768" s="56">
        <v>0</v>
      </c>
      <c r="I1768" s="56" t="s">
        <v>6842</v>
      </c>
      <c r="J1768" s="56" t="s">
        <v>40</v>
      </c>
    </row>
    <row r="1769" spans="1:10" ht="12.75" customHeight="1" x14ac:dyDescent="0.3">
      <c r="A1769" s="56" t="s">
        <v>404</v>
      </c>
      <c r="B1769" s="56">
        <v>16</v>
      </c>
      <c r="C1769" s="56" t="s">
        <v>264</v>
      </c>
      <c r="D1769" s="56" t="s">
        <v>7230</v>
      </c>
      <c r="E1769" s="56" t="s">
        <v>7231</v>
      </c>
      <c r="F1769" s="56" t="s">
        <v>907</v>
      </c>
      <c r="G1769" s="56">
        <v>50</v>
      </c>
      <c r="H1769" s="56">
        <v>0</v>
      </c>
      <c r="I1769" s="56" t="s">
        <v>6842</v>
      </c>
      <c r="J1769" s="56" t="s">
        <v>40</v>
      </c>
    </row>
    <row r="1770" spans="1:10" ht="12.75" customHeight="1" x14ac:dyDescent="0.3">
      <c r="A1770" s="56" t="s">
        <v>404</v>
      </c>
      <c r="B1770" s="56">
        <v>17</v>
      </c>
      <c r="C1770" s="56" t="s">
        <v>264</v>
      </c>
      <c r="D1770" s="56" t="s">
        <v>7232</v>
      </c>
      <c r="E1770" s="56" t="s">
        <v>7233</v>
      </c>
      <c r="F1770" s="56" t="s">
        <v>907</v>
      </c>
      <c r="G1770" s="56">
        <v>42</v>
      </c>
      <c r="H1770" s="56">
        <v>0</v>
      </c>
      <c r="I1770" s="56" t="s">
        <v>6842</v>
      </c>
      <c r="J1770" s="56" t="s">
        <v>40</v>
      </c>
    </row>
    <row r="1771" spans="1:10" ht="12.75" customHeight="1" x14ac:dyDescent="0.3">
      <c r="A1771" s="56" t="s">
        <v>404</v>
      </c>
      <c r="B1771" s="56">
        <v>18</v>
      </c>
      <c r="C1771" s="56" t="s">
        <v>264</v>
      </c>
      <c r="D1771" s="56" t="s">
        <v>7234</v>
      </c>
      <c r="E1771" s="56" t="s">
        <v>7235</v>
      </c>
      <c r="F1771" s="56" t="s">
        <v>907</v>
      </c>
      <c r="G1771" s="56">
        <v>27</v>
      </c>
      <c r="H1771" s="56">
        <v>0</v>
      </c>
      <c r="I1771" s="56" t="s">
        <v>6842</v>
      </c>
      <c r="J1771" s="56" t="s">
        <v>40</v>
      </c>
    </row>
    <row r="1772" spans="1:10" ht="12.75" customHeight="1" x14ac:dyDescent="0.3">
      <c r="A1772" s="56" t="s">
        <v>443</v>
      </c>
      <c r="B1772" s="56">
        <v>1</v>
      </c>
      <c r="C1772" s="56" t="s">
        <v>265</v>
      </c>
      <c r="D1772" s="56" t="s">
        <v>5421</v>
      </c>
      <c r="E1772" s="56" t="s">
        <v>2051</v>
      </c>
      <c r="F1772" s="56" t="s">
        <v>907</v>
      </c>
      <c r="G1772" s="56">
        <v>70.5</v>
      </c>
      <c r="H1772" s="56">
        <v>0</v>
      </c>
      <c r="I1772" s="56" t="s">
        <v>6841</v>
      </c>
      <c r="J1772" s="56" t="s">
        <v>39</v>
      </c>
    </row>
    <row r="1773" spans="1:10" ht="12.75" customHeight="1" x14ac:dyDescent="0.3">
      <c r="A1773" s="56" t="s">
        <v>443</v>
      </c>
      <c r="B1773" s="56">
        <v>2</v>
      </c>
      <c r="C1773" s="56" t="s">
        <v>265</v>
      </c>
      <c r="D1773" s="56" t="s">
        <v>5422</v>
      </c>
      <c r="E1773" s="56" t="s">
        <v>2049</v>
      </c>
      <c r="F1773" s="56" t="s">
        <v>907</v>
      </c>
      <c r="G1773" s="56">
        <v>70.5</v>
      </c>
      <c r="H1773" s="56">
        <v>0</v>
      </c>
      <c r="I1773" s="56" t="s">
        <v>6841</v>
      </c>
      <c r="J1773" s="56" t="s">
        <v>39</v>
      </c>
    </row>
    <row r="1774" spans="1:10" ht="12.75" customHeight="1" x14ac:dyDescent="0.3">
      <c r="A1774" s="56" t="s">
        <v>443</v>
      </c>
      <c r="B1774" s="56">
        <v>3</v>
      </c>
      <c r="C1774" s="56" t="s">
        <v>265</v>
      </c>
      <c r="D1774" s="56" t="s">
        <v>5423</v>
      </c>
      <c r="E1774" s="56" t="s">
        <v>2050</v>
      </c>
      <c r="F1774" s="56" t="s">
        <v>907</v>
      </c>
      <c r="G1774" s="56">
        <v>31</v>
      </c>
      <c r="H1774" s="56">
        <v>0</v>
      </c>
      <c r="I1774" s="56" t="s">
        <v>6841</v>
      </c>
      <c r="J1774" s="56" t="s">
        <v>39</v>
      </c>
    </row>
    <row r="1775" spans="1:10" ht="12.75" customHeight="1" x14ac:dyDescent="0.3">
      <c r="A1775" s="56" t="s">
        <v>443</v>
      </c>
      <c r="B1775" s="56">
        <v>4</v>
      </c>
      <c r="C1775" s="56" t="s">
        <v>265</v>
      </c>
      <c r="D1775" s="56" t="s">
        <v>5424</v>
      </c>
      <c r="E1775" s="56" t="s">
        <v>2055</v>
      </c>
      <c r="F1775" s="56" t="s">
        <v>907</v>
      </c>
      <c r="G1775" s="56">
        <v>31</v>
      </c>
      <c r="H1775" s="56">
        <v>0</v>
      </c>
      <c r="I1775" s="56" t="s">
        <v>6841</v>
      </c>
      <c r="J1775" s="56" t="s">
        <v>39</v>
      </c>
    </row>
    <row r="1776" spans="1:10" ht="12.75" customHeight="1" x14ac:dyDescent="0.3">
      <c r="A1776" s="56" t="s">
        <v>443</v>
      </c>
      <c r="B1776" s="56">
        <v>5</v>
      </c>
      <c r="C1776" s="56" t="s">
        <v>265</v>
      </c>
      <c r="D1776" s="56" t="s">
        <v>5425</v>
      </c>
      <c r="E1776" s="56" t="s">
        <v>2048</v>
      </c>
      <c r="F1776" s="56" t="s">
        <v>907</v>
      </c>
      <c r="G1776" s="56">
        <v>57</v>
      </c>
      <c r="H1776" s="56">
        <v>0</v>
      </c>
      <c r="I1776" s="56" t="s">
        <v>6841</v>
      </c>
      <c r="J1776" s="56" t="s">
        <v>39</v>
      </c>
    </row>
    <row r="1777" spans="1:10" ht="12.75" customHeight="1" x14ac:dyDescent="0.3">
      <c r="A1777" s="56" t="s">
        <v>443</v>
      </c>
      <c r="B1777" s="56">
        <v>6</v>
      </c>
      <c r="C1777" s="56" t="s">
        <v>265</v>
      </c>
      <c r="D1777" s="56" t="s">
        <v>5426</v>
      </c>
      <c r="E1777" s="56" t="s">
        <v>2052</v>
      </c>
      <c r="F1777" s="56" t="s">
        <v>907</v>
      </c>
      <c r="G1777" s="56">
        <v>57</v>
      </c>
      <c r="H1777" s="56">
        <v>0</v>
      </c>
      <c r="I1777" s="56" t="s">
        <v>6841</v>
      </c>
      <c r="J1777" s="56" t="s">
        <v>39</v>
      </c>
    </row>
    <row r="1778" spans="1:10" ht="12.75" customHeight="1" x14ac:dyDescent="0.3">
      <c r="A1778" s="56" t="s">
        <v>443</v>
      </c>
      <c r="B1778" s="56">
        <v>7</v>
      </c>
      <c r="C1778" s="56" t="s">
        <v>265</v>
      </c>
      <c r="D1778" s="56" t="s">
        <v>5427</v>
      </c>
      <c r="E1778" s="56" t="s">
        <v>2054</v>
      </c>
      <c r="F1778" s="56" t="s">
        <v>907</v>
      </c>
      <c r="G1778" s="56">
        <v>57</v>
      </c>
      <c r="H1778" s="56">
        <v>0</v>
      </c>
      <c r="I1778" s="56" t="s">
        <v>6841</v>
      </c>
      <c r="J1778" s="56" t="s">
        <v>39</v>
      </c>
    </row>
    <row r="1779" spans="1:10" ht="12.75" customHeight="1" x14ac:dyDescent="0.3">
      <c r="A1779" s="56" t="s">
        <v>443</v>
      </c>
      <c r="B1779" s="56">
        <v>8</v>
      </c>
      <c r="C1779" s="56" t="s">
        <v>265</v>
      </c>
      <c r="D1779" s="56" t="s">
        <v>5428</v>
      </c>
      <c r="E1779" s="56" t="s">
        <v>2056</v>
      </c>
      <c r="F1779" s="56" t="s">
        <v>907</v>
      </c>
      <c r="G1779" s="56">
        <v>46</v>
      </c>
      <c r="H1779" s="56">
        <v>0</v>
      </c>
      <c r="I1779" s="56" t="s">
        <v>6841</v>
      </c>
      <c r="J1779" s="56" t="s">
        <v>39</v>
      </c>
    </row>
    <row r="1780" spans="1:10" ht="12.75" customHeight="1" x14ac:dyDescent="0.3">
      <c r="A1780" s="56" t="s">
        <v>443</v>
      </c>
      <c r="B1780" s="56">
        <v>9</v>
      </c>
      <c r="C1780" s="56" t="s">
        <v>265</v>
      </c>
      <c r="D1780" s="56" t="s">
        <v>5429</v>
      </c>
      <c r="E1780" s="56" t="s">
        <v>1879</v>
      </c>
      <c r="F1780" s="56" t="s">
        <v>907</v>
      </c>
      <c r="G1780" s="56">
        <v>67</v>
      </c>
      <c r="H1780" s="56">
        <v>0</v>
      </c>
      <c r="I1780" s="56" t="s">
        <v>6841</v>
      </c>
      <c r="J1780" s="56" t="s">
        <v>39</v>
      </c>
    </row>
    <row r="1781" spans="1:10" ht="12.75" customHeight="1" x14ac:dyDescent="0.3">
      <c r="A1781" s="56" t="s">
        <v>443</v>
      </c>
      <c r="B1781" s="56">
        <v>10</v>
      </c>
      <c r="C1781" s="56" t="s">
        <v>265</v>
      </c>
      <c r="D1781" s="56" t="s">
        <v>5430</v>
      </c>
      <c r="E1781" s="56" t="s">
        <v>2053</v>
      </c>
      <c r="F1781" s="56" t="s">
        <v>907</v>
      </c>
      <c r="G1781" s="56">
        <v>69.5</v>
      </c>
      <c r="H1781" s="56">
        <v>0</v>
      </c>
      <c r="I1781" s="56" t="s">
        <v>6841</v>
      </c>
      <c r="J1781" s="56" t="s">
        <v>39</v>
      </c>
    </row>
    <row r="1782" spans="1:10" ht="12.75" customHeight="1" x14ac:dyDescent="0.3">
      <c r="A1782" s="56" t="s">
        <v>527</v>
      </c>
      <c r="B1782" s="56">
        <v>1</v>
      </c>
      <c r="C1782" s="56" t="s">
        <v>532</v>
      </c>
      <c r="D1782" s="56" t="s">
        <v>5431</v>
      </c>
      <c r="E1782" s="56" t="s">
        <v>2502</v>
      </c>
      <c r="F1782" s="56" t="s">
        <v>907</v>
      </c>
      <c r="G1782" s="56">
        <v>41</v>
      </c>
      <c r="H1782" s="56">
        <v>0</v>
      </c>
      <c r="I1782" s="56" t="s">
        <v>6841</v>
      </c>
      <c r="J1782" s="56" t="s">
        <v>39</v>
      </c>
    </row>
    <row r="1783" spans="1:10" ht="12.75" customHeight="1" x14ac:dyDescent="0.3">
      <c r="A1783" s="56" t="s">
        <v>527</v>
      </c>
      <c r="B1783" s="56">
        <v>2</v>
      </c>
      <c r="C1783" s="56" t="s">
        <v>532</v>
      </c>
      <c r="D1783" s="56" t="s">
        <v>5432</v>
      </c>
      <c r="E1783" s="56" t="s">
        <v>2505</v>
      </c>
      <c r="F1783" s="56" t="s">
        <v>907</v>
      </c>
      <c r="G1783" s="56">
        <v>38</v>
      </c>
      <c r="H1783" s="56">
        <v>0</v>
      </c>
      <c r="I1783" s="56" t="s">
        <v>6841</v>
      </c>
      <c r="J1783" s="56" t="s">
        <v>39</v>
      </c>
    </row>
    <row r="1784" spans="1:10" ht="12.75" customHeight="1" x14ac:dyDescent="0.3">
      <c r="A1784" s="56" t="s">
        <v>527</v>
      </c>
      <c r="B1784" s="56">
        <v>3</v>
      </c>
      <c r="C1784" s="56" t="s">
        <v>532</v>
      </c>
      <c r="D1784" s="56" t="s">
        <v>5433</v>
      </c>
      <c r="E1784" s="56" t="s">
        <v>2501</v>
      </c>
      <c r="F1784" s="56" t="s">
        <v>907</v>
      </c>
      <c r="G1784" s="56">
        <v>20</v>
      </c>
      <c r="H1784" s="56">
        <v>0</v>
      </c>
      <c r="I1784" s="56" t="s">
        <v>6841</v>
      </c>
      <c r="J1784" s="56" t="s">
        <v>39</v>
      </c>
    </row>
    <row r="1785" spans="1:10" ht="12.75" customHeight="1" x14ac:dyDescent="0.3">
      <c r="A1785" s="56" t="s">
        <v>527</v>
      </c>
      <c r="B1785" s="56">
        <v>4</v>
      </c>
      <c r="C1785" s="56" t="s">
        <v>532</v>
      </c>
      <c r="D1785" s="56" t="s">
        <v>5434</v>
      </c>
      <c r="E1785" s="56" t="s">
        <v>2506</v>
      </c>
      <c r="F1785" s="56" t="s">
        <v>907</v>
      </c>
      <c r="G1785" s="56">
        <v>20</v>
      </c>
      <c r="H1785" s="56">
        <v>0</v>
      </c>
      <c r="I1785" s="56" t="s">
        <v>6841</v>
      </c>
      <c r="J1785" s="56" t="s">
        <v>39</v>
      </c>
    </row>
    <row r="1786" spans="1:10" ht="12.75" customHeight="1" x14ac:dyDescent="0.3">
      <c r="A1786" s="56" t="s">
        <v>527</v>
      </c>
      <c r="B1786" s="56">
        <v>5</v>
      </c>
      <c r="C1786" s="56" t="s">
        <v>532</v>
      </c>
      <c r="D1786" s="56" t="s">
        <v>5435</v>
      </c>
      <c r="E1786" s="56" t="s">
        <v>2507</v>
      </c>
      <c r="F1786" s="56" t="s">
        <v>907</v>
      </c>
      <c r="G1786" s="56">
        <v>19</v>
      </c>
      <c r="H1786" s="56">
        <v>0</v>
      </c>
      <c r="I1786" s="56" t="s">
        <v>6841</v>
      </c>
      <c r="J1786" s="56" t="s">
        <v>39</v>
      </c>
    </row>
    <row r="1787" spans="1:10" ht="12.75" customHeight="1" x14ac:dyDescent="0.3">
      <c r="A1787" s="56" t="s">
        <v>527</v>
      </c>
      <c r="B1787" s="56">
        <v>6</v>
      </c>
      <c r="C1787" s="56" t="s">
        <v>532</v>
      </c>
      <c r="D1787" s="56" t="s">
        <v>5436</v>
      </c>
      <c r="E1787" s="56" t="s">
        <v>2508</v>
      </c>
      <c r="F1787" s="56" t="s">
        <v>907</v>
      </c>
      <c r="G1787" s="56">
        <v>38</v>
      </c>
      <c r="H1787" s="56">
        <v>0</v>
      </c>
      <c r="I1787" s="56" t="s">
        <v>6841</v>
      </c>
      <c r="J1787" s="56" t="s">
        <v>39</v>
      </c>
    </row>
    <row r="1788" spans="1:10" ht="12.75" customHeight="1" x14ac:dyDescent="0.3">
      <c r="A1788" s="56" t="s">
        <v>527</v>
      </c>
      <c r="B1788" s="56">
        <v>7</v>
      </c>
      <c r="C1788" s="56" t="s">
        <v>532</v>
      </c>
      <c r="D1788" s="56" t="s">
        <v>5437</v>
      </c>
      <c r="E1788" s="56" t="s">
        <v>2509</v>
      </c>
      <c r="F1788" s="56" t="s">
        <v>907</v>
      </c>
      <c r="G1788" s="56">
        <v>36</v>
      </c>
      <c r="H1788" s="56">
        <v>0</v>
      </c>
      <c r="I1788" s="56" t="s">
        <v>6841</v>
      </c>
      <c r="J1788" s="56" t="s">
        <v>39</v>
      </c>
    </row>
    <row r="1789" spans="1:10" ht="12.75" customHeight="1" x14ac:dyDescent="0.3">
      <c r="A1789" s="56" t="s">
        <v>527</v>
      </c>
      <c r="B1789" s="56">
        <v>8</v>
      </c>
      <c r="C1789" s="56" t="s">
        <v>532</v>
      </c>
      <c r="D1789" s="56" t="s">
        <v>5438</v>
      </c>
      <c r="E1789" s="56" t="s">
        <v>2510</v>
      </c>
      <c r="F1789" s="56" t="s">
        <v>907</v>
      </c>
      <c r="G1789" s="56">
        <v>26</v>
      </c>
      <c r="H1789" s="56">
        <v>0</v>
      </c>
      <c r="I1789" s="56" t="s">
        <v>6841</v>
      </c>
      <c r="J1789" s="56" t="s">
        <v>39</v>
      </c>
    </row>
    <row r="1790" spans="1:10" ht="12.75" customHeight="1" x14ac:dyDescent="0.3">
      <c r="A1790" s="56" t="s">
        <v>527</v>
      </c>
      <c r="B1790" s="56">
        <v>9</v>
      </c>
      <c r="C1790" s="56" t="s">
        <v>532</v>
      </c>
      <c r="D1790" s="56" t="s">
        <v>5439</v>
      </c>
      <c r="E1790" s="56" t="s">
        <v>2412</v>
      </c>
      <c r="F1790" s="56" t="s">
        <v>907</v>
      </c>
      <c r="G1790" s="56">
        <v>20</v>
      </c>
      <c r="H1790" s="56">
        <v>0</v>
      </c>
      <c r="I1790" s="56" t="s">
        <v>6841</v>
      </c>
      <c r="J1790" s="56" t="s">
        <v>39</v>
      </c>
    </row>
    <row r="1791" spans="1:10" ht="12.75" customHeight="1" x14ac:dyDescent="0.3">
      <c r="A1791" s="56" t="s">
        <v>665</v>
      </c>
      <c r="B1791" s="56">
        <v>1</v>
      </c>
      <c r="C1791" s="56" t="s">
        <v>266</v>
      </c>
      <c r="D1791" s="56" t="s">
        <v>5440</v>
      </c>
      <c r="E1791" s="56" t="s">
        <v>1821</v>
      </c>
      <c r="F1791" s="56" t="s">
        <v>907</v>
      </c>
      <c r="G1791" s="56">
        <v>27</v>
      </c>
      <c r="H1791" s="56">
        <v>42</v>
      </c>
      <c r="I1791" s="56" t="s">
        <v>6841</v>
      </c>
      <c r="J1791" s="56" t="s">
        <v>39</v>
      </c>
    </row>
    <row r="1792" spans="1:10" ht="12.75" customHeight="1" x14ac:dyDescent="0.3">
      <c r="A1792" s="56" t="s">
        <v>665</v>
      </c>
      <c r="B1792" s="56">
        <v>2</v>
      </c>
      <c r="C1792" s="56" t="s">
        <v>266</v>
      </c>
      <c r="D1792" s="56" t="s">
        <v>5441</v>
      </c>
      <c r="E1792" s="56" t="s">
        <v>1822</v>
      </c>
      <c r="F1792" s="56" t="s">
        <v>907</v>
      </c>
      <c r="G1792" s="56">
        <v>31</v>
      </c>
      <c r="H1792" s="56">
        <v>38</v>
      </c>
      <c r="I1792" s="56" t="s">
        <v>6841</v>
      </c>
      <c r="J1792" s="56" t="s">
        <v>39</v>
      </c>
    </row>
    <row r="1793" spans="1:10" ht="12.75" customHeight="1" x14ac:dyDescent="0.3">
      <c r="A1793" s="56" t="s">
        <v>665</v>
      </c>
      <c r="B1793" s="56">
        <v>3</v>
      </c>
      <c r="C1793" s="56" t="s">
        <v>266</v>
      </c>
      <c r="D1793" s="56" t="s">
        <v>5442</v>
      </c>
      <c r="E1793" s="56" t="s">
        <v>1823</v>
      </c>
      <c r="F1793" s="56" t="s">
        <v>907</v>
      </c>
      <c r="G1793" s="56">
        <v>47</v>
      </c>
      <c r="H1793" s="56">
        <v>22</v>
      </c>
      <c r="I1793" s="56" t="s">
        <v>6841</v>
      </c>
      <c r="J1793" s="56" t="s">
        <v>39</v>
      </c>
    </row>
    <row r="1794" spans="1:10" ht="12.75" customHeight="1" x14ac:dyDescent="0.3">
      <c r="A1794" s="56" t="s">
        <v>665</v>
      </c>
      <c r="B1794" s="56">
        <v>4</v>
      </c>
      <c r="C1794" s="56" t="s">
        <v>266</v>
      </c>
      <c r="D1794" s="56" t="s">
        <v>5443</v>
      </c>
      <c r="E1794" s="56" t="s">
        <v>1824</v>
      </c>
      <c r="F1794" s="56" t="s">
        <v>907</v>
      </c>
      <c r="G1794" s="56">
        <v>21.5</v>
      </c>
      <c r="H1794" s="56">
        <v>47.5</v>
      </c>
      <c r="I1794" s="56" t="s">
        <v>6841</v>
      </c>
      <c r="J1794" s="56" t="s">
        <v>39</v>
      </c>
    </row>
    <row r="1795" spans="1:10" ht="12.75" customHeight="1" x14ac:dyDescent="0.3">
      <c r="A1795" s="56" t="s">
        <v>665</v>
      </c>
      <c r="B1795" s="56">
        <v>5</v>
      </c>
      <c r="C1795" s="56" t="s">
        <v>266</v>
      </c>
      <c r="D1795" s="56" t="s">
        <v>5444</v>
      </c>
      <c r="E1795" s="56" t="s">
        <v>1825</v>
      </c>
      <c r="F1795" s="56" t="s">
        <v>907</v>
      </c>
      <c r="G1795" s="56">
        <v>19.5</v>
      </c>
      <c r="H1795" s="56">
        <v>49.5</v>
      </c>
      <c r="I1795" s="56" t="s">
        <v>6841</v>
      </c>
      <c r="J1795" s="56" t="s">
        <v>39</v>
      </c>
    </row>
    <row r="1796" spans="1:10" ht="12.75" customHeight="1" x14ac:dyDescent="0.3">
      <c r="A1796" s="56" t="s">
        <v>665</v>
      </c>
      <c r="B1796" s="56">
        <v>6</v>
      </c>
      <c r="C1796" s="56" t="s">
        <v>266</v>
      </c>
      <c r="D1796" s="56" t="s">
        <v>5445</v>
      </c>
      <c r="E1796" s="56" t="s">
        <v>1826</v>
      </c>
      <c r="F1796" s="56" t="s">
        <v>907</v>
      </c>
      <c r="G1796" s="56">
        <v>29.5</v>
      </c>
      <c r="H1796" s="56">
        <v>39.5</v>
      </c>
      <c r="I1796" s="56" t="s">
        <v>6841</v>
      </c>
      <c r="J1796" s="56" t="s">
        <v>39</v>
      </c>
    </row>
    <row r="1797" spans="1:10" ht="12.75" customHeight="1" x14ac:dyDescent="0.3">
      <c r="A1797" s="56" t="s">
        <v>665</v>
      </c>
      <c r="B1797" s="56">
        <v>7</v>
      </c>
      <c r="C1797" s="56" t="s">
        <v>266</v>
      </c>
      <c r="D1797" s="56" t="s">
        <v>5446</v>
      </c>
      <c r="E1797" s="56" t="s">
        <v>1827</v>
      </c>
      <c r="F1797" s="56" t="s">
        <v>907</v>
      </c>
      <c r="G1797" s="56">
        <v>34</v>
      </c>
      <c r="H1797" s="56">
        <v>35</v>
      </c>
      <c r="I1797" s="56" t="s">
        <v>6841</v>
      </c>
      <c r="J1797" s="56" t="s">
        <v>39</v>
      </c>
    </row>
    <row r="1798" spans="1:10" ht="12.75" customHeight="1" x14ac:dyDescent="0.3">
      <c r="A1798" s="56" t="s">
        <v>665</v>
      </c>
      <c r="B1798" s="56">
        <v>8</v>
      </c>
      <c r="C1798" s="56" t="s">
        <v>266</v>
      </c>
      <c r="D1798" s="56" t="s">
        <v>5447</v>
      </c>
      <c r="E1798" s="56" t="s">
        <v>1828</v>
      </c>
      <c r="F1798" s="56" t="s">
        <v>907</v>
      </c>
      <c r="G1798" s="56">
        <v>38</v>
      </c>
      <c r="H1798" s="56">
        <v>31</v>
      </c>
      <c r="I1798" s="56" t="s">
        <v>6841</v>
      </c>
      <c r="J1798" s="56" t="s">
        <v>39</v>
      </c>
    </row>
    <row r="1799" spans="1:10" ht="12.75" customHeight="1" x14ac:dyDescent="0.3">
      <c r="A1799" s="56" t="s">
        <v>665</v>
      </c>
      <c r="B1799" s="56">
        <v>9</v>
      </c>
      <c r="C1799" s="56" t="s">
        <v>266</v>
      </c>
      <c r="D1799" s="56" t="s">
        <v>5448</v>
      </c>
      <c r="E1799" s="56" t="s">
        <v>1829</v>
      </c>
      <c r="F1799" s="56" t="s">
        <v>907</v>
      </c>
      <c r="G1799" s="56">
        <v>54</v>
      </c>
      <c r="H1799" s="56">
        <v>15</v>
      </c>
      <c r="I1799" s="56" t="s">
        <v>6841</v>
      </c>
      <c r="J1799" s="56" t="s">
        <v>39</v>
      </c>
    </row>
    <row r="1800" spans="1:10" ht="12.75" customHeight="1" x14ac:dyDescent="0.3">
      <c r="A1800" s="56" t="s">
        <v>665</v>
      </c>
      <c r="B1800" s="56">
        <v>10</v>
      </c>
      <c r="C1800" s="56" t="s">
        <v>266</v>
      </c>
      <c r="D1800" s="56" t="s">
        <v>5449</v>
      </c>
      <c r="E1800" s="56" t="s">
        <v>1830</v>
      </c>
      <c r="F1800" s="56" t="s">
        <v>907</v>
      </c>
      <c r="G1800" s="56">
        <v>29</v>
      </c>
      <c r="H1800" s="56">
        <v>40</v>
      </c>
      <c r="I1800" s="56" t="s">
        <v>6841</v>
      </c>
      <c r="J1800" s="56" t="s">
        <v>39</v>
      </c>
    </row>
    <row r="1801" spans="1:10" ht="12.75" customHeight="1" x14ac:dyDescent="0.3">
      <c r="A1801" s="56" t="s">
        <v>665</v>
      </c>
      <c r="B1801" s="56">
        <v>11</v>
      </c>
      <c r="C1801" s="56" t="s">
        <v>266</v>
      </c>
      <c r="D1801" s="56" t="s">
        <v>5450</v>
      </c>
      <c r="E1801" s="56" t="s">
        <v>1831</v>
      </c>
      <c r="F1801" s="56" t="s">
        <v>907</v>
      </c>
      <c r="G1801" s="56">
        <v>42</v>
      </c>
      <c r="H1801" s="56">
        <v>27</v>
      </c>
      <c r="I1801" s="56" t="s">
        <v>6841</v>
      </c>
      <c r="J1801" s="56" t="s">
        <v>39</v>
      </c>
    </row>
    <row r="1802" spans="1:10" ht="12.75" customHeight="1" x14ac:dyDescent="0.3">
      <c r="A1802" s="56" t="s">
        <v>665</v>
      </c>
      <c r="B1802" s="56">
        <v>12</v>
      </c>
      <c r="C1802" s="56" t="s">
        <v>266</v>
      </c>
      <c r="D1802" s="56" t="s">
        <v>5451</v>
      </c>
      <c r="E1802" s="56" t="s">
        <v>1832</v>
      </c>
      <c r="F1802" s="56" t="s">
        <v>907</v>
      </c>
      <c r="G1802" s="56">
        <v>40.5</v>
      </c>
      <c r="H1802" s="56">
        <v>0</v>
      </c>
      <c r="I1802" s="56" t="s">
        <v>6841</v>
      </c>
      <c r="J1802" s="56" t="s">
        <v>39</v>
      </c>
    </row>
    <row r="1803" spans="1:10" ht="12.75" customHeight="1" x14ac:dyDescent="0.3">
      <c r="A1803" s="56" t="s">
        <v>665</v>
      </c>
      <c r="B1803" s="56">
        <v>13</v>
      </c>
      <c r="C1803" s="56" t="s">
        <v>266</v>
      </c>
      <c r="D1803" s="56" t="s">
        <v>5452</v>
      </c>
      <c r="E1803" s="56" t="s">
        <v>1833</v>
      </c>
      <c r="F1803" s="56" t="s">
        <v>907</v>
      </c>
      <c r="G1803" s="56">
        <v>41</v>
      </c>
      <c r="H1803" s="56">
        <v>28</v>
      </c>
      <c r="I1803" s="56" t="s">
        <v>6841</v>
      </c>
      <c r="J1803" s="56" t="s">
        <v>39</v>
      </c>
    </row>
    <row r="1804" spans="1:10" ht="12.75" customHeight="1" x14ac:dyDescent="0.3">
      <c r="A1804" s="56" t="s">
        <v>665</v>
      </c>
      <c r="B1804" s="56">
        <v>14</v>
      </c>
      <c r="C1804" s="56" t="s">
        <v>266</v>
      </c>
      <c r="D1804" s="56" t="s">
        <v>5453</v>
      </c>
      <c r="E1804" s="56" t="s">
        <v>1834</v>
      </c>
      <c r="F1804" s="56" t="s">
        <v>907</v>
      </c>
      <c r="G1804" s="56">
        <v>38</v>
      </c>
      <c r="H1804" s="56">
        <v>31</v>
      </c>
      <c r="I1804" s="56" t="s">
        <v>6841</v>
      </c>
      <c r="J1804" s="56" t="s">
        <v>39</v>
      </c>
    </row>
    <row r="1805" spans="1:10" ht="12.75" customHeight="1" x14ac:dyDescent="0.3">
      <c r="A1805" s="56" t="s">
        <v>665</v>
      </c>
      <c r="B1805" s="56">
        <v>15</v>
      </c>
      <c r="C1805" s="56" t="s">
        <v>266</v>
      </c>
      <c r="D1805" s="56" t="s">
        <v>5454</v>
      </c>
      <c r="E1805" s="56" t="s">
        <v>1835</v>
      </c>
      <c r="F1805" s="56" t="s">
        <v>907</v>
      </c>
      <c r="G1805" s="56">
        <v>42</v>
      </c>
      <c r="H1805" s="56">
        <v>27</v>
      </c>
      <c r="I1805" s="56" t="s">
        <v>6841</v>
      </c>
      <c r="J1805" s="56" t="s">
        <v>39</v>
      </c>
    </row>
    <row r="1806" spans="1:10" ht="12.75" customHeight="1" x14ac:dyDescent="0.3">
      <c r="A1806" s="56" t="s">
        <v>665</v>
      </c>
      <c r="B1806" s="56">
        <v>16</v>
      </c>
      <c r="C1806" s="56" t="s">
        <v>266</v>
      </c>
      <c r="D1806" s="56" t="s">
        <v>5455</v>
      </c>
      <c r="E1806" s="56" t="s">
        <v>1836</v>
      </c>
      <c r="F1806" s="56" t="s">
        <v>907</v>
      </c>
      <c r="G1806" s="56">
        <v>50</v>
      </c>
      <c r="H1806" s="56">
        <v>0</v>
      </c>
      <c r="I1806" s="56" t="s">
        <v>6841</v>
      </c>
      <c r="J1806" s="56" t="s">
        <v>39</v>
      </c>
    </row>
    <row r="1807" spans="1:10" ht="12.75" customHeight="1" x14ac:dyDescent="0.3">
      <c r="A1807" s="56" t="s">
        <v>665</v>
      </c>
      <c r="B1807" s="56">
        <v>17</v>
      </c>
      <c r="C1807" s="56" t="s">
        <v>266</v>
      </c>
      <c r="D1807" s="56" t="s">
        <v>5456</v>
      </c>
      <c r="E1807" s="56" t="s">
        <v>1837</v>
      </c>
      <c r="F1807" s="56" t="s">
        <v>907</v>
      </c>
      <c r="G1807" s="56">
        <v>50</v>
      </c>
      <c r="H1807" s="56">
        <v>0</v>
      </c>
      <c r="I1807" s="56" t="s">
        <v>6841</v>
      </c>
      <c r="J1807" s="56" t="s">
        <v>39</v>
      </c>
    </row>
    <row r="1808" spans="1:10" ht="12.75" customHeight="1" x14ac:dyDescent="0.3">
      <c r="A1808" s="56" t="s">
        <v>665</v>
      </c>
      <c r="B1808" s="56">
        <v>18</v>
      </c>
      <c r="C1808" s="56" t="s">
        <v>266</v>
      </c>
      <c r="D1808" s="56" t="s">
        <v>5457</v>
      </c>
      <c r="E1808" s="56" t="s">
        <v>1838</v>
      </c>
      <c r="F1808" s="56" t="s">
        <v>907</v>
      </c>
      <c r="G1808" s="56">
        <v>28.5</v>
      </c>
      <c r="H1808" s="56">
        <v>40.5</v>
      </c>
      <c r="I1808" s="56" t="s">
        <v>6841</v>
      </c>
      <c r="J1808" s="56" t="s">
        <v>39</v>
      </c>
    </row>
    <row r="1809" spans="1:10" ht="12.75" customHeight="1" x14ac:dyDescent="0.3">
      <c r="A1809" s="56" t="s">
        <v>665</v>
      </c>
      <c r="B1809" s="56">
        <v>19</v>
      </c>
      <c r="C1809" s="56" t="s">
        <v>266</v>
      </c>
      <c r="D1809" s="56" t="s">
        <v>5458</v>
      </c>
      <c r="E1809" s="56" t="s">
        <v>1839</v>
      </c>
      <c r="F1809" s="56" t="s">
        <v>907</v>
      </c>
      <c r="G1809" s="56">
        <v>42</v>
      </c>
      <c r="H1809" s="56">
        <v>27</v>
      </c>
      <c r="I1809" s="56" t="s">
        <v>6841</v>
      </c>
      <c r="J1809" s="56" t="s">
        <v>39</v>
      </c>
    </row>
    <row r="1810" spans="1:10" ht="12.75" customHeight="1" x14ac:dyDescent="0.3">
      <c r="A1810" s="56" t="s">
        <v>665</v>
      </c>
      <c r="B1810" s="56">
        <v>20</v>
      </c>
      <c r="C1810" s="56" t="s">
        <v>266</v>
      </c>
      <c r="D1810" s="56" t="s">
        <v>5459</v>
      </c>
      <c r="E1810" s="56" t="s">
        <v>1840</v>
      </c>
      <c r="F1810" s="56" t="s">
        <v>907</v>
      </c>
      <c r="G1810" s="56">
        <v>29.5</v>
      </c>
      <c r="H1810" s="56">
        <v>39.5</v>
      </c>
      <c r="I1810" s="56" t="s">
        <v>6841</v>
      </c>
      <c r="J1810" s="56" t="s">
        <v>39</v>
      </c>
    </row>
    <row r="1811" spans="1:10" ht="12.75" customHeight="1" x14ac:dyDescent="0.3">
      <c r="A1811" s="56" t="s">
        <v>665</v>
      </c>
      <c r="B1811" s="56">
        <v>21</v>
      </c>
      <c r="C1811" s="56" t="s">
        <v>266</v>
      </c>
      <c r="D1811" s="56" t="s">
        <v>5460</v>
      </c>
      <c r="E1811" s="56" t="s">
        <v>1841</v>
      </c>
      <c r="F1811" s="56" t="s">
        <v>907</v>
      </c>
      <c r="G1811" s="56">
        <v>16</v>
      </c>
      <c r="H1811" s="56">
        <v>0</v>
      </c>
      <c r="I1811" s="56" t="s">
        <v>6841</v>
      </c>
      <c r="J1811" s="56" t="s">
        <v>39</v>
      </c>
    </row>
    <row r="1812" spans="1:10" ht="12.75" customHeight="1" x14ac:dyDescent="0.3">
      <c r="A1812" s="56" t="s">
        <v>665</v>
      </c>
      <c r="B1812" s="56">
        <v>22</v>
      </c>
      <c r="C1812" s="56" t="s">
        <v>266</v>
      </c>
      <c r="D1812" s="56" t="s">
        <v>5461</v>
      </c>
      <c r="E1812" s="56" t="s">
        <v>1842</v>
      </c>
      <c r="F1812" s="56" t="s">
        <v>907</v>
      </c>
      <c r="G1812" s="56">
        <v>26</v>
      </c>
      <c r="H1812" s="56">
        <v>43</v>
      </c>
      <c r="I1812" s="56" t="s">
        <v>6841</v>
      </c>
      <c r="J1812" s="56" t="s">
        <v>39</v>
      </c>
    </row>
    <row r="1813" spans="1:10" ht="12.75" customHeight="1" x14ac:dyDescent="0.3">
      <c r="A1813" s="56" t="s">
        <v>665</v>
      </c>
      <c r="B1813" s="56">
        <v>23</v>
      </c>
      <c r="C1813" s="56" t="s">
        <v>266</v>
      </c>
      <c r="D1813" s="56" t="s">
        <v>5462</v>
      </c>
      <c r="E1813" s="56" t="s">
        <v>1843</v>
      </c>
      <c r="F1813" s="56" t="s">
        <v>907</v>
      </c>
      <c r="G1813" s="56">
        <v>36</v>
      </c>
      <c r="H1813" s="56">
        <v>0</v>
      </c>
      <c r="I1813" s="56" t="s">
        <v>6841</v>
      </c>
      <c r="J1813" s="56" t="s">
        <v>39</v>
      </c>
    </row>
    <row r="1814" spans="1:10" ht="12.75" customHeight="1" x14ac:dyDescent="0.3">
      <c r="A1814" s="56" t="s">
        <v>665</v>
      </c>
      <c r="B1814" s="56">
        <v>24</v>
      </c>
      <c r="C1814" s="56" t="s">
        <v>266</v>
      </c>
      <c r="D1814" s="56" t="s">
        <v>5463</v>
      </c>
      <c r="E1814" s="56" t="s">
        <v>1844</v>
      </c>
      <c r="F1814" s="56" t="s">
        <v>907</v>
      </c>
      <c r="G1814" s="56">
        <v>51</v>
      </c>
      <c r="H1814" s="56">
        <v>0</v>
      </c>
      <c r="I1814" s="56" t="s">
        <v>6841</v>
      </c>
      <c r="J1814" s="56" t="s">
        <v>39</v>
      </c>
    </row>
    <row r="1815" spans="1:10" ht="12.75" customHeight="1" x14ac:dyDescent="0.3">
      <c r="A1815" s="56" t="s">
        <v>665</v>
      </c>
      <c r="B1815" s="56">
        <v>25</v>
      </c>
      <c r="C1815" s="56" t="s">
        <v>266</v>
      </c>
      <c r="D1815" s="56" t="s">
        <v>5464</v>
      </c>
      <c r="E1815" s="56" t="s">
        <v>1845</v>
      </c>
      <c r="F1815" s="56" t="s">
        <v>907</v>
      </c>
      <c r="G1815" s="56">
        <v>26</v>
      </c>
      <c r="H1815" s="56">
        <v>43</v>
      </c>
      <c r="I1815" s="56" t="s">
        <v>6841</v>
      </c>
      <c r="J1815" s="56" t="s">
        <v>39</v>
      </c>
    </row>
    <row r="1816" spans="1:10" ht="12.75" customHeight="1" x14ac:dyDescent="0.3">
      <c r="A1816" s="56" t="s">
        <v>665</v>
      </c>
      <c r="B1816" s="56">
        <v>26</v>
      </c>
      <c r="C1816" s="56" t="s">
        <v>266</v>
      </c>
      <c r="D1816" s="56" t="s">
        <v>5465</v>
      </c>
      <c r="E1816" s="56" t="s">
        <v>1846</v>
      </c>
      <c r="F1816" s="56" t="s">
        <v>907</v>
      </c>
      <c r="G1816" s="56">
        <v>25</v>
      </c>
      <c r="H1816" s="56">
        <v>44</v>
      </c>
      <c r="I1816" s="56" t="s">
        <v>6841</v>
      </c>
      <c r="J1816" s="56" t="s">
        <v>39</v>
      </c>
    </row>
    <row r="1817" spans="1:10" ht="12.75" customHeight="1" x14ac:dyDescent="0.3">
      <c r="A1817" s="56" t="s">
        <v>665</v>
      </c>
      <c r="B1817" s="56">
        <v>27</v>
      </c>
      <c r="C1817" s="56" t="s">
        <v>266</v>
      </c>
      <c r="D1817" s="56" t="s">
        <v>5466</v>
      </c>
      <c r="E1817" s="56" t="s">
        <v>1847</v>
      </c>
      <c r="F1817" s="56" t="s">
        <v>907</v>
      </c>
      <c r="G1817" s="56">
        <v>18</v>
      </c>
      <c r="H1817" s="56">
        <v>51</v>
      </c>
      <c r="I1817" s="56" t="s">
        <v>6841</v>
      </c>
      <c r="J1817" s="56" t="s">
        <v>39</v>
      </c>
    </row>
    <row r="1818" spans="1:10" ht="12.75" customHeight="1" x14ac:dyDescent="0.3">
      <c r="A1818" s="56" t="s">
        <v>665</v>
      </c>
      <c r="B1818" s="56">
        <v>28</v>
      </c>
      <c r="C1818" s="56" t="s">
        <v>266</v>
      </c>
      <c r="D1818" s="56" t="s">
        <v>5467</v>
      </c>
      <c r="E1818" s="56" t="s">
        <v>1848</v>
      </c>
      <c r="F1818" s="56" t="s">
        <v>907</v>
      </c>
      <c r="G1818" s="56">
        <v>34</v>
      </c>
      <c r="H1818" s="56">
        <v>35</v>
      </c>
      <c r="I1818" s="56" t="s">
        <v>6841</v>
      </c>
      <c r="J1818" s="56" t="s">
        <v>39</v>
      </c>
    </row>
    <row r="1819" spans="1:10" ht="12.75" customHeight="1" x14ac:dyDescent="0.3">
      <c r="A1819" s="56" t="s">
        <v>665</v>
      </c>
      <c r="B1819" s="56">
        <v>29</v>
      </c>
      <c r="C1819" s="56" t="s">
        <v>266</v>
      </c>
      <c r="D1819" s="56" t="s">
        <v>5468</v>
      </c>
      <c r="E1819" s="56" t="s">
        <v>1849</v>
      </c>
      <c r="F1819" s="56" t="s">
        <v>907</v>
      </c>
      <c r="G1819" s="56">
        <v>17</v>
      </c>
      <c r="H1819" s="56">
        <v>52</v>
      </c>
      <c r="I1819" s="56" t="s">
        <v>6841</v>
      </c>
      <c r="J1819" s="56" t="s">
        <v>39</v>
      </c>
    </row>
    <row r="1820" spans="1:10" ht="12.75" customHeight="1" x14ac:dyDescent="0.3">
      <c r="A1820" s="56" t="s">
        <v>665</v>
      </c>
      <c r="B1820" s="56">
        <v>30</v>
      </c>
      <c r="C1820" s="56" t="s">
        <v>266</v>
      </c>
      <c r="D1820" s="56" t="s">
        <v>5469</v>
      </c>
      <c r="E1820" s="56" t="s">
        <v>2122</v>
      </c>
      <c r="F1820" s="56" t="s">
        <v>907</v>
      </c>
      <c r="G1820" s="56">
        <v>61</v>
      </c>
      <c r="H1820" s="56">
        <v>10</v>
      </c>
      <c r="I1820" s="56" t="s">
        <v>6841</v>
      </c>
      <c r="J1820" s="56" t="s">
        <v>39</v>
      </c>
    </row>
    <row r="1821" spans="1:10" ht="12.75" customHeight="1" x14ac:dyDescent="0.3">
      <c r="A1821" s="56" t="s">
        <v>665</v>
      </c>
      <c r="B1821" s="56">
        <v>31</v>
      </c>
      <c r="C1821" s="56" t="s">
        <v>266</v>
      </c>
      <c r="D1821" s="56" t="s">
        <v>5470</v>
      </c>
      <c r="E1821" s="56" t="s">
        <v>1850</v>
      </c>
      <c r="F1821" s="56" t="s">
        <v>907</v>
      </c>
      <c r="G1821" s="56">
        <v>48</v>
      </c>
      <c r="H1821" s="56">
        <v>21</v>
      </c>
      <c r="I1821" s="56" t="s">
        <v>6841</v>
      </c>
      <c r="J1821" s="56" t="s">
        <v>39</v>
      </c>
    </row>
    <row r="1822" spans="1:10" ht="12.75" customHeight="1" x14ac:dyDescent="0.3">
      <c r="A1822" s="56" t="s">
        <v>665</v>
      </c>
      <c r="B1822" s="56">
        <v>32</v>
      </c>
      <c r="C1822" s="56" t="s">
        <v>266</v>
      </c>
      <c r="D1822" s="56" t="s">
        <v>5471</v>
      </c>
      <c r="E1822" s="56" t="s">
        <v>1851</v>
      </c>
      <c r="F1822" s="56" t="s">
        <v>907</v>
      </c>
      <c r="G1822" s="56">
        <v>36</v>
      </c>
      <c r="H1822" s="56">
        <v>33</v>
      </c>
      <c r="I1822" s="56" t="s">
        <v>6841</v>
      </c>
      <c r="J1822" s="56" t="s">
        <v>39</v>
      </c>
    </row>
    <row r="1823" spans="1:10" ht="12.75" customHeight="1" x14ac:dyDescent="0.3">
      <c r="A1823" s="56" t="s">
        <v>665</v>
      </c>
      <c r="B1823" s="56">
        <v>33</v>
      </c>
      <c r="C1823" s="56" t="s">
        <v>266</v>
      </c>
      <c r="D1823" s="56" t="s">
        <v>5472</v>
      </c>
      <c r="E1823" s="56" t="s">
        <v>1852</v>
      </c>
      <c r="F1823" s="56" t="s">
        <v>907</v>
      </c>
      <c r="G1823" s="56">
        <v>34</v>
      </c>
      <c r="H1823" s="56">
        <v>35</v>
      </c>
      <c r="I1823" s="56" t="s">
        <v>6841</v>
      </c>
      <c r="J1823" s="56" t="s">
        <v>39</v>
      </c>
    </row>
    <row r="1824" spans="1:10" ht="12.75" customHeight="1" x14ac:dyDescent="0.3">
      <c r="A1824" s="56" t="s">
        <v>665</v>
      </c>
      <c r="B1824" s="56">
        <v>34</v>
      </c>
      <c r="C1824" s="56" t="s">
        <v>266</v>
      </c>
      <c r="D1824" s="56" t="s">
        <v>5473</v>
      </c>
      <c r="E1824" s="56" t="s">
        <v>1853</v>
      </c>
      <c r="F1824" s="56" t="s">
        <v>907</v>
      </c>
      <c r="G1824" s="56">
        <v>20.5</v>
      </c>
      <c r="H1824" s="56">
        <v>0</v>
      </c>
      <c r="I1824" s="56" t="s">
        <v>6841</v>
      </c>
      <c r="J1824" s="56" t="s">
        <v>39</v>
      </c>
    </row>
    <row r="1825" spans="1:10" ht="12.75" customHeight="1" x14ac:dyDescent="0.3">
      <c r="A1825" s="56" t="s">
        <v>665</v>
      </c>
      <c r="B1825" s="56">
        <v>35</v>
      </c>
      <c r="C1825" s="56" t="s">
        <v>266</v>
      </c>
      <c r="D1825" s="56" t="s">
        <v>5474</v>
      </c>
      <c r="E1825" s="56" t="s">
        <v>1854</v>
      </c>
      <c r="F1825" s="56" t="s">
        <v>907</v>
      </c>
      <c r="G1825" s="56">
        <v>35</v>
      </c>
      <c r="H1825" s="56">
        <v>34</v>
      </c>
      <c r="I1825" s="56" t="s">
        <v>6841</v>
      </c>
      <c r="J1825" s="56" t="s">
        <v>39</v>
      </c>
    </row>
    <row r="1826" spans="1:10" ht="12.75" customHeight="1" x14ac:dyDescent="0.3">
      <c r="A1826" s="56" t="s">
        <v>665</v>
      </c>
      <c r="B1826" s="56">
        <v>36</v>
      </c>
      <c r="C1826" s="56" t="s">
        <v>266</v>
      </c>
      <c r="D1826" s="56" t="s">
        <v>5475</v>
      </c>
      <c r="E1826" s="56" t="s">
        <v>1855</v>
      </c>
      <c r="F1826" s="56" t="s">
        <v>907</v>
      </c>
      <c r="G1826" s="56">
        <v>38.5</v>
      </c>
      <c r="H1826" s="56">
        <v>30.5</v>
      </c>
      <c r="I1826" s="56" t="s">
        <v>6841</v>
      </c>
      <c r="J1826" s="56" t="s">
        <v>39</v>
      </c>
    </row>
    <row r="1827" spans="1:10" ht="12.75" customHeight="1" x14ac:dyDescent="0.3">
      <c r="A1827" s="56" t="s">
        <v>665</v>
      </c>
      <c r="B1827" s="56">
        <v>37</v>
      </c>
      <c r="C1827" s="56" t="s">
        <v>266</v>
      </c>
      <c r="D1827" s="56" t="s">
        <v>5476</v>
      </c>
      <c r="E1827" s="56" t="s">
        <v>1856</v>
      </c>
      <c r="F1827" s="56" t="s">
        <v>907</v>
      </c>
      <c r="G1827" s="56">
        <v>29</v>
      </c>
      <c r="H1827" s="56">
        <v>40</v>
      </c>
      <c r="I1827" s="56" t="s">
        <v>6841</v>
      </c>
      <c r="J1827" s="56" t="s">
        <v>39</v>
      </c>
    </row>
    <row r="1828" spans="1:10" ht="12.75" customHeight="1" x14ac:dyDescent="0.3">
      <c r="A1828" s="56" t="s">
        <v>665</v>
      </c>
      <c r="B1828" s="56">
        <v>38</v>
      </c>
      <c r="C1828" s="56" t="s">
        <v>266</v>
      </c>
      <c r="D1828" s="56" t="s">
        <v>5477</v>
      </c>
      <c r="E1828" s="56" t="s">
        <v>1857</v>
      </c>
      <c r="F1828" s="56" t="s">
        <v>907</v>
      </c>
      <c r="G1828" s="56">
        <v>19</v>
      </c>
      <c r="H1828" s="56">
        <v>50</v>
      </c>
      <c r="I1828" s="56" t="s">
        <v>6841</v>
      </c>
      <c r="J1828" s="56" t="s">
        <v>39</v>
      </c>
    </row>
    <row r="1829" spans="1:10" ht="12.75" customHeight="1" x14ac:dyDescent="0.3">
      <c r="A1829" s="56" t="s">
        <v>665</v>
      </c>
      <c r="B1829" s="56">
        <v>39</v>
      </c>
      <c r="C1829" s="56" t="s">
        <v>266</v>
      </c>
      <c r="D1829" s="56" t="s">
        <v>5478</v>
      </c>
      <c r="E1829" s="56" t="s">
        <v>1858</v>
      </c>
      <c r="F1829" s="56" t="s">
        <v>907</v>
      </c>
      <c r="G1829" s="56">
        <v>30</v>
      </c>
      <c r="H1829" s="56">
        <v>39</v>
      </c>
      <c r="I1829" s="56" t="s">
        <v>6841</v>
      </c>
      <c r="J1829" s="56" t="s">
        <v>39</v>
      </c>
    </row>
    <row r="1830" spans="1:10" ht="12.75" customHeight="1" x14ac:dyDescent="0.3">
      <c r="A1830" s="56" t="s">
        <v>665</v>
      </c>
      <c r="B1830" s="56">
        <v>40</v>
      </c>
      <c r="C1830" s="56" t="s">
        <v>266</v>
      </c>
      <c r="D1830" s="56" t="s">
        <v>5479</v>
      </c>
      <c r="E1830" s="56" t="s">
        <v>1859</v>
      </c>
      <c r="F1830" s="56" t="s">
        <v>907</v>
      </c>
      <c r="G1830" s="56">
        <v>38</v>
      </c>
      <c r="H1830" s="56">
        <v>31</v>
      </c>
      <c r="I1830" s="56" t="s">
        <v>6841</v>
      </c>
      <c r="J1830" s="56" t="s">
        <v>39</v>
      </c>
    </row>
    <row r="1831" spans="1:10" ht="12.75" customHeight="1" x14ac:dyDescent="0.3">
      <c r="A1831" s="56" t="s">
        <v>665</v>
      </c>
      <c r="B1831" s="56">
        <v>41</v>
      </c>
      <c r="C1831" s="56" t="s">
        <v>266</v>
      </c>
      <c r="D1831" s="56" t="s">
        <v>5480</v>
      </c>
      <c r="E1831" s="56" t="s">
        <v>1860</v>
      </c>
      <c r="F1831" s="56" t="s">
        <v>907</v>
      </c>
      <c r="G1831" s="56">
        <v>51</v>
      </c>
      <c r="H1831" s="56">
        <v>18</v>
      </c>
      <c r="I1831" s="56" t="s">
        <v>6841</v>
      </c>
      <c r="J1831" s="56" t="s">
        <v>39</v>
      </c>
    </row>
    <row r="1832" spans="1:10" ht="12.75" customHeight="1" x14ac:dyDescent="0.3">
      <c r="A1832" s="56" t="s">
        <v>665</v>
      </c>
      <c r="B1832" s="56">
        <v>42</v>
      </c>
      <c r="C1832" s="56" t="s">
        <v>266</v>
      </c>
      <c r="D1832" s="56" t="s">
        <v>5481</v>
      </c>
      <c r="E1832" s="56" t="s">
        <v>1861</v>
      </c>
      <c r="F1832" s="56" t="s">
        <v>907</v>
      </c>
      <c r="G1832" s="56">
        <v>18</v>
      </c>
      <c r="H1832" s="56">
        <v>0</v>
      </c>
      <c r="I1832" s="56" t="s">
        <v>6841</v>
      </c>
      <c r="J1832" s="56" t="s">
        <v>39</v>
      </c>
    </row>
    <row r="1833" spans="1:10" ht="12.75" customHeight="1" x14ac:dyDescent="0.3">
      <c r="A1833" s="56" t="s">
        <v>665</v>
      </c>
      <c r="B1833" s="56">
        <v>43</v>
      </c>
      <c r="C1833" s="56" t="s">
        <v>266</v>
      </c>
      <c r="D1833" s="56" t="s">
        <v>5482</v>
      </c>
      <c r="E1833" s="56" t="s">
        <v>1862</v>
      </c>
      <c r="F1833" s="56" t="s">
        <v>907</v>
      </c>
      <c r="G1833" s="56">
        <v>33</v>
      </c>
      <c r="H1833" s="56">
        <v>36</v>
      </c>
      <c r="I1833" s="56" t="s">
        <v>6841</v>
      </c>
      <c r="J1833" s="56" t="s">
        <v>39</v>
      </c>
    </row>
    <row r="1834" spans="1:10" ht="12.75" customHeight="1" x14ac:dyDescent="0.3">
      <c r="A1834" s="56" t="s">
        <v>665</v>
      </c>
      <c r="B1834" s="56">
        <v>44</v>
      </c>
      <c r="C1834" s="56" t="s">
        <v>266</v>
      </c>
      <c r="D1834" s="56" t="s">
        <v>5483</v>
      </c>
      <c r="E1834" s="56" t="s">
        <v>1863</v>
      </c>
      <c r="F1834" s="56" t="s">
        <v>907</v>
      </c>
      <c r="G1834" s="56">
        <v>33.5</v>
      </c>
      <c r="H1834" s="56">
        <v>22.5</v>
      </c>
      <c r="I1834" s="56" t="s">
        <v>6841</v>
      </c>
      <c r="J1834" s="56" t="s">
        <v>39</v>
      </c>
    </row>
    <row r="1835" spans="1:10" ht="12.75" customHeight="1" x14ac:dyDescent="0.3">
      <c r="A1835" s="56" t="s">
        <v>665</v>
      </c>
      <c r="B1835" s="56">
        <v>45</v>
      </c>
      <c r="C1835" s="56" t="s">
        <v>266</v>
      </c>
      <c r="D1835" s="56" t="s">
        <v>5484</v>
      </c>
      <c r="E1835" s="56" t="s">
        <v>1864</v>
      </c>
      <c r="F1835" s="56" t="s">
        <v>907</v>
      </c>
      <c r="G1835" s="56">
        <v>20</v>
      </c>
      <c r="H1835" s="56">
        <v>0</v>
      </c>
      <c r="I1835" s="56" t="s">
        <v>6841</v>
      </c>
      <c r="J1835" s="56" t="s">
        <v>39</v>
      </c>
    </row>
    <row r="1836" spans="1:10" ht="12.75" customHeight="1" x14ac:dyDescent="0.3">
      <c r="A1836" s="56" t="s">
        <v>665</v>
      </c>
      <c r="B1836" s="56">
        <v>46</v>
      </c>
      <c r="C1836" s="56" t="s">
        <v>266</v>
      </c>
      <c r="D1836" s="56" t="s">
        <v>5485</v>
      </c>
      <c r="E1836" s="56" t="s">
        <v>1865</v>
      </c>
      <c r="F1836" s="56" t="s">
        <v>907</v>
      </c>
      <c r="G1836" s="56">
        <v>42</v>
      </c>
      <c r="H1836" s="56">
        <v>27</v>
      </c>
      <c r="I1836" s="56" t="s">
        <v>6841</v>
      </c>
      <c r="J1836" s="56" t="s">
        <v>39</v>
      </c>
    </row>
    <row r="1837" spans="1:10" ht="12.75" customHeight="1" x14ac:dyDescent="0.3">
      <c r="A1837" s="56" t="s">
        <v>665</v>
      </c>
      <c r="B1837" s="56">
        <v>47</v>
      </c>
      <c r="C1837" s="56" t="s">
        <v>266</v>
      </c>
      <c r="D1837" s="56" t="s">
        <v>5486</v>
      </c>
      <c r="E1837" s="56" t="s">
        <v>1866</v>
      </c>
      <c r="F1837" s="56" t="s">
        <v>907</v>
      </c>
      <c r="G1837" s="56">
        <v>44</v>
      </c>
      <c r="H1837" s="56">
        <v>0</v>
      </c>
      <c r="I1837" s="56" t="s">
        <v>6841</v>
      </c>
      <c r="J1837" s="56" t="s">
        <v>39</v>
      </c>
    </row>
    <row r="1838" spans="1:10" ht="12.75" customHeight="1" x14ac:dyDescent="0.3">
      <c r="A1838" s="56" t="s">
        <v>665</v>
      </c>
      <c r="B1838" s="56">
        <v>48</v>
      </c>
      <c r="C1838" s="56" t="s">
        <v>266</v>
      </c>
      <c r="D1838" s="56" t="s">
        <v>5487</v>
      </c>
      <c r="E1838" s="56" t="s">
        <v>2155</v>
      </c>
      <c r="F1838" s="56" t="s">
        <v>908</v>
      </c>
      <c r="G1838" s="56">
        <v>18.98</v>
      </c>
      <c r="H1838" s="56">
        <v>18.98</v>
      </c>
      <c r="I1838" s="56" t="s">
        <v>6841</v>
      </c>
      <c r="J1838" s="56" t="s">
        <v>39</v>
      </c>
    </row>
    <row r="1839" spans="1:10" ht="12.75" customHeight="1" x14ac:dyDescent="0.3">
      <c r="A1839" s="56" t="s">
        <v>665</v>
      </c>
      <c r="B1839" s="56">
        <v>49</v>
      </c>
      <c r="C1839" s="56" t="s">
        <v>266</v>
      </c>
      <c r="D1839" s="56" t="s">
        <v>5488</v>
      </c>
      <c r="E1839" s="56" t="s">
        <v>2156</v>
      </c>
      <c r="F1839" s="56" t="s">
        <v>908</v>
      </c>
      <c r="G1839" s="56">
        <v>18.98</v>
      </c>
      <c r="H1839" s="56">
        <v>18.98</v>
      </c>
      <c r="I1839" s="56" t="s">
        <v>6841</v>
      </c>
      <c r="J1839" s="56" t="s">
        <v>39</v>
      </c>
    </row>
    <row r="1840" spans="1:10" ht="12.75" customHeight="1" x14ac:dyDescent="0.3">
      <c r="A1840" s="56" t="s">
        <v>665</v>
      </c>
      <c r="B1840" s="56">
        <v>50</v>
      </c>
      <c r="C1840" s="56" t="s">
        <v>266</v>
      </c>
      <c r="D1840" s="56" t="s">
        <v>5489</v>
      </c>
      <c r="E1840" s="56" t="s">
        <v>2157</v>
      </c>
      <c r="F1840" s="56" t="s">
        <v>908</v>
      </c>
      <c r="G1840" s="56">
        <v>18.98</v>
      </c>
      <c r="H1840" s="56">
        <v>18.98</v>
      </c>
      <c r="I1840" s="56" t="s">
        <v>6841</v>
      </c>
      <c r="J1840" s="56" t="s">
        <v>39</v>
      </c>
    </row>
    <row r="1841" spans="1:10" ht="12.75" customHeight="1" x14ac:dyDescent="0.3">
      <c r="A1841" s="56" t="s">
        <v>665</v>
      </c>
      <c r="B1841" s="56">
        <v>51</v>
      </c>
      <c r="C1841" s="56" t="s">
        <v>266</v>
      </c>
      <c r="D1841" s="56" t="s">
        <v>5490</v>
      </c>
      <c r="E1841" s="56" t="s">
        <v>2158</v>
      </c>
      <c r="F1841" s="56" t="s">
        <v>908</v>
      </c>
      <c r="G1841" s="56">
        <v>18.98</v>
      </c>
      <c r="H1841" s="56">
        <v>18.98</v>
      </c>
      <c r="I1841" s="56" t="s">
        <v>6841</v>
      </c>
      <c r="J1841" s="56" t="s">
        <v>39</v>
      </c>
    </row>
    <row r="1842" spans="1:10" ht="12.75" customHeight="1" x14ac:dyDescent="0.3">
      <c r="A1842" s="56" t="s">
        <v>665</v>
      </c>
      <c r="B1842" s="56">
        <v>52</v>
      </c>
      <c r="C1842" s="56" t="s">
        <v>266</v>
      </c>
      <c r="D1842" s="56" t="s">
        <v>5491</v>
      </c>
      <c r="E1842" s="56" t="s">
        <v>1867</v>
      </c>
      <c r="F1842" s="56" t="s">
        <v>908</v>
      </c>
      <c r="G1842" s="56">
        <v>18.829999999999998</v>
      </c>
      <c r="H1842" s="56">
        <v>18.5</v>
      </c>
      <c r="I1842" s="56" t="s">
        <v>6841</v>
      </c>
      <c r="J1842" s="56" t="s">
        <v>39</v>
      </c>
    </row>
    <row r="1843" spans="1:10" ht="12.75" customHeight="1" x14ac:dyDescent="0.3">
      <c r="A1843" s="56" t="s">
        <v>665</v>
      </c>
      <c r="B1843" s="56">
        <v>53</v>
      </c>
      <c r="C1843" s="56" t="s">
        <v>266</v>
      </c>
      <c r="D1843" s="56" t="s">
        <v>5492</v>
      </c>
      <c r="E1843" s="56" t="s">
        <v>2159</v>
      </c>
      <c r="F1843" s="56" t="s">
        <v>908</v>
      </c>
      <c r="G1843" s="56">
        <v>19.100000000000001</v>
      </c>
      <c r="H1843" s="56">
        <v>19</v>
      </c>
      <c r="I1843" s="56" t="s">
        <v>6841</v>
      </c>
      <c r="J1843" s="56" t="s">
        <v>39</v>
      </c>
    </row>
    <row r="1844" spans="1:10" ht="12.75" customHeight="1" x14ac:dyDescent="0.3">
      <c r="A1844" s="56" t="s">
        <v>665</v>
      </c>
      <c r="B1844" s="56">
        <v>54</v>
      </c>
      <c r="C1844" s="56" t="s">
        <v>266</v>
      </c>
      <c r="D1844" s="56" t="s">
        <v>5493</v>
      </c>
      <c r="E1844" s="56" t="s">
        <v>1868</v>
      </c>
      <c r="F1844" s="56" t="s">
        <v>908</v>
      </c>
      <c r="G1844" s="56">
        <v>19.25</v>
      </c>
      <c r="H1844" s="56">
        <v>19.25</v>
      </c>
      <c r="I1844" s="56" t="s">
        <v>6841</v>
      </c>
      <c r="J1844" s="56" t="s">
        <v>39</v>
      </c>
    </row>
    <row r="1845" spans="1:10" ht="12.75" customHeight="1" x14ac:dyDescent="0.3">
      <c r="A1845" s="56" t="s">
        <v>665</v>
      </c>
      <c r="B1845" s="56">
        <v>55</v>
      </c>
      <c r="C1845" s="56" t="s">
        <v>266</v>
      </c>
      <c r="D1845" s="56" t="s">
        <v>5494</v>
      </c>
      <c r="E1845" s="56" t="s">
        <v>1869</v>
      </c>
      <c r="F1845" s="56" t="s">
        <v>908</v>
      </c>
      <c r="G1845" s="56">
        <v>19.440000000000001</v>
      </c>
      <c r="H1845" s="56">
        <v>19.100000000000001</v>
      </c>
      <c r="I1845" s="56" t="s">
        <v>6841</v>
      </c>
      <c r="J1845" s="56" t="s">
        <v>39</v>
      </c>
    </row>
    <row r="1846" spans="1:10" ht="12.75" customHeight="1" x14ac:dyDescent="0.3">
      <c r="A1846" s="56" t="s">
        <v>210</v>
      </c>
      <c r="B1846" s="56">
        <v>1</v>
      </c>
      <c r="C1846" s="56" t="s">
        <v>17</v>
      </c>
      <c r="D1846" s="56" t="s">
        <v>5495</v>
      </c>
      <c r="E1846" s="56" t="s">
        <v>2511</v>
      </c>
      <c r="F1846" s="56" t="s">
        <v>907</v>
      </c>
      <c r="G1846" s="56">
        <v>25</v>
      </c>
      <c r="H1846" s="56">
        <v>0</v>
      </c>
      <c r="I1846" s="56" t="s">
        <v>6841</v>
      </c>
      <c r="J1846" s="56" t="s">
        <v>39</v>
      </c>
    </row>
    <row r="1847" spans="1:10" ht="12.75" customHeight="1" x14ac:dyDescent="0.3">
      <c r="A1847" s="56" t="s">
        <v>210</v>
      </c>
      <c r="B1847" s="56">
        <v>2</v>
      </c>
      <c r="C1847" s="56" t="s">
        <v>17</v>
      </c>
      <c r="D1847" s="56" t="s">
        <v>5496</v>
      </c>
      <c r="E1847" s="56" t="s">
        <v>2512</v>
      </c>
      <c r="F1847" s="56" t="s">
        <v>907</v>
      </c>
      <c r="G1847" s="56">
        <v>29</v>
      </c>
      <c r="H1847" s="56">
        <v>0</v>
      </c>
      <c r="I1847" s="56" t="s">
        <v>6841</v>
      </c>
      <c r="J1847" s="56" t="s">
        <v>39</v>
      </c>
    </row>
    <row r="1848" spans="1:10" ht="12.75" customHeight="1" x14ac:dyDescent="0.3">
      <c r="A1848" s="56" t="s">
        <v>210</v>
      </c>
      <c r="B1848" s="56">
        <v>3</v>
      </c>
      <c r="C1848" s="56" t="s">
        <v>17</v>
      </c>
      <c r="D1848" s="56" t="s">
        <v>5497</v>
      </c>
      <c r="E1848" s="56" t="s">
        <v>2513</v>
      </c>
      <c r="F1848" s="56" t="s">
        <v>907</v>
      </c>
      <c r="G1848" s="56">
        <v>25</v>
      </c>
      <c r="H1848" s="56">
        <v>0</v>
      </c>
      <c r="I1848" s="56" t="s">
        <v>6841</v>
      </c>
      <c r="J1848" s="56" t="s">
        <v>39</v>
      </c>
    </row>
    <row r="1849" spans="1:10" ht="12.75" customHeight="1" x14ac:dyDescent="0.3">
      <c r="A1849" s="56" t="s">
        <v>210</v>
      </c>
      <c r="B1849" s="56">
        <v>4</v>
      </c>
      <c r="C1849" s="56" t="s">
        <v>17</v>
      </c>
      <c r="D1849" s="56" t="s">
        <v>5498</v>
      </c>
      <c r="E1849" s="56" t="s">
        <v>2514</v>
      </c>
      <c r="F1849" s="56" t="s">
        <v>907</v>
      </c>
      <c r="G1849" s="56">
        <v>25</v>
      </c>
      <c r="H1849" s="56">
        <v>0</v>
      </c>
      <c r="I1849" s="56" t="s">
        <v>6841</v>
      </c>
      <c r="J1849" s="56" t="s">
        <v>39</v>
      </c>
    </row>
    <row r="1850" spans="1:10" ht="12.75" customHeight="1" x14ac:dyDescent="0.3">
      <c r="A1850" s="56" t="s">
        <v>210</v>
      </c>
      <c r="B1850" s="56">
        <v>5</v>
      </c>
      <c r="C1850" s="56" t="s">
        <v>17</v>
      </c>
      <c r="D1850" s="56" t="s">
        <v>5499</v>
      </c>
      <c r="E1850" s="56" t="s">
        <v>2515</v>
      </c>
      <c r="F1850" s="56" t="s">
        <v>907</v>
      </c>
      <c r="G1850" s="56">
        <v>25</v>
      </c>
      <c r="H1850" s="56">
        <v>0</v>
      </c>
      <c r="I1850" s="56" t="s">
        <v>6841</v>
      </c>
      <c r="J1850" s="56" t="s">
        <v>39</v>
      </c>
    </row>
    <row r="1851" spans="1:10" ht="12.75" customHeight="1" x14ac:dyDescent="0.3">
      <c r="A1851" s="56" t="s">
        <v>210</v>
      </c>
      <c r="B1851" s="56">
        <v>6</v>
      </c>
      <c r="C1851" s="56" t="s">
        <v>17</v>
      </c>
      <c r="D1851" s="56" t="s">
        <v>5500</v>
      </c>
      <c r="E1851" s="56" t="s">
        <v>2516</v>
      </c>
      <c r="F1851" s="56" t="s">
        <v>907</v>
      </c>
      <c r="G1851" s="56">
        <v>25</v>
      </c>
      <c r="H1851" s="56">
        <v>0</v>
      </c>
      <c r="I1851" s="56" t="s">
        <v>6841</v>
      </c>
      <c r="J1851" s="56" t="s">
        <v>39</v>
      </c>
    </row>
    <row r="1852" spans="1:10" ht="12.75" customHeight="1" x14ac:dyDescent="0.3">
      <c r="A1852" s="56" t="s">
        <v>210</v>
      </c>
      <c r="B1852" s="56">
        <v>7</v>
      </c>
      <c r="C1852" s="56" t="s">
        <v>17</v>
      </c>
      <c r="D1852" s="56" t="s">
        <v>5501</v>
      </c>
      <c r="E1852" s="56" t="s">
        <v>2517</v>
      </c>
      <c r="F1852" s="56" t="s">
        <v>907</v>
      </c>
      <c r="G1852" s="56">
        <v>25</v>
      </c>
      <c r="H1852" s="56">
        <v>0</v>
      </c>
      <c r="I1852" s="56" t="s">
        <v>6841</v>
      </c>
      <c r="J1852" s="56" t="s">
        <v>39</v>
      </c>
    </row>
    <row r="1853" spans="1:10" ht="12.75" customHeight="1" x14ac:dyDescent="0.3">
      <c r="A1853" s="56" t="s">
        <v>210</v>
      </c>
      <c r="B1853" s="56">
        <v>8</v>
      </c>
      <c r="C1853" s="56" t="s">
        <v>17</v>
      </c>
      <c r="D1853" s="56" t="s">
        <v>5502</v>
      </c>
      <c r="E1853" s="56" t="s">
        <v>2518</v>
      </c>
      <c r="F1853" s="56" t="s">
        <v>907</v>
      </c>
      <c r="G1853" s="56">
        <v>9</v>
      </c>
      <c r="H1853" s="56">
        <v>0</v>
      </c>
      <c r="I1853" s="56" t="s">
        <v>6841</v>
      </c>
      <c r="J1853" s="56" t="s">
        <v>39</v>
      </c>
    </row>
    <row r="1854" spans="1:10" ht="12.75" customHeight="1" x14ac:dyDescent="0.3">
      <c r="A1854" s="56" t="s">
        <v>210</v>
      </c>
      <c r="B1854" s="56">
        <v>9</v>
      </c>
      <c r="C1854" s="56" t="s">
        <v>17</v>
      </c>
      <c r="D1854" s="56" t="s">
        <v>5503</v>
      </c>
      <c r="E1854" s="56" t="s">
        <v>2519</v>
      </c>
      <c r="F1854" s="56" t="s">
        <v>907</v>
      </c>
      <c r="G1854" s="56">
        <v>46</v>
      </c>
      <c r="H1854" s="56">
        <v>0</v>
      </c>
      <c r="I1854" s="56" t="s">
        <v>6841</v>
      </c>
      <c r="J1854" s="56" t="s">
        <v>39</v>
      </c>
    </row>
    <row r="1855" spans="1:10" ht="12.75" customHeight="1" x14ac:dyDescent="0.3">
      <c r="A1855" s="56" t="s">
        <v>210</v>
      </c>
      <c r="B1855" s="56">
        <v>10</v>
      </c>
      <c r="C1855" s="56" t="s">
        <v>17</v>
      </c>
      <c r="D1855" s="56" t="s">
        <v>5504</v>
      </c>
      <c r="E1855" s="56" t="s">
        <v>2520</v>
      </c>
      <c r="F1855" s="56" t="s">
        <v>907</v>
      </c>
      <c r="G1855" s="56">
        <v>25</v>
      </c>
      <c r="H1855" s="56">
        <v>0</v>
      </c>
      <c r="I1855" s="56" t="s">
        <v>6841</v>
      </c>
      <c r="J1855" s="56" t="s">
        <v>39</v>
      </c>
    </row>
    <row r="1856" spans="1:10" ht="12.75" customHeight="1" x14ac:dyDescent="0.3">
      <c r="A1856" s="56" t="s">
        <v>210</v>
      </c>
      <c r="B1856" s="56">
        <v>11</v>
      </c>
      <c r="C1856" s="56" t="s">
        <v>17</v>
      </c>
      <c r="D1856" s="56" t="s">
        <v>5505</v>
      </c>
      <c r="E1856" s="56" t="s">
        <v>2521</v>
      </c>
      <c r="F1856" s="56" t="s">
        <v>907</v>
      </c>
      <c r="G1856" s="56">
        <v>36</v>
      </c>
      <c r="H1856" s="56">
        <v>0</v>
      </c>
      <c r="I1856" s="56" t="s">
        <v>6841</v>
      </c>
      <c r="J1856" s="56" t="s">
        <v>39</v>
      </c>
    </row>
    <row r="1857" spans="1:10" ht="12.75" customHeight="1" x14ac:dyDescent="0.3">
      <c r="A1857" s="56" t="s">
        <v>210</v>
      </c>
      <c r="B1857" s="56">
        <v>12</v>
      </c>
      <c r="C1857" s="56" t="s">
        <v>17</v>
      </c>
      <c r="D1857" s="56" t="s">
        <v>5506</v>
      </c>
      <c r="E1857" s="56" t="s">
        <v>2522</v>
      </c>
      <c r="F1857" s="56" t="s">
        <v>907</v>
      </c>
      <c r="G1857" s="56">
        <v>43</v>
      </c>
      <c r="H1857" s="56">
        <v>0</v>
      </c>
      <c r="I1857" s="56" t="s">
        <v>6841</v>
      </c>
      <c r="J1857" s="56" t="s">
        <v>39</v>
      </c>
    </row>
    <row r="1858" spans="1:10" ht="12.75" customHeight="1" x14ac:dyDescent="0.3">
      <c r="A1858" s="56" t="s">
        <v>210</v>
      </c>
      <c r="B1858" s="56">
        <v>13</v>
      </c>
      <c r="C1858" s="56" t="s">
        <v>17</v>
      </c>
      <c r="D1858" s="56" t="s">
        <v>5507</v>
      </c>
      <c r="E1858" s="56" t="s">
        <v>2523</v>
      </c>
      <c r="F1858" s="56" t="s">
        <v>907</v>
      </c>
      <c r="G1858" s="56">
        <v>18</v>
      </c>
      <c r="H1858" s="56">
        <v>0</v>
      </c>
      <c r="I1858" s="56" t="s">
        <v>6841</v>
      </c>
      <c r="J1858" s="56" t="s">
        <v>39</v>
      </c>
    </row>
    <row r="1859" spans="1:10" ht="12.75" customHeight="1" x14ac:dyDescent="0.3">
      <c r="A1859" s="56" t="s">
        <v>210</v>
      </c>
      <c r="B1859" s="56">
        <v>14</v>
      </c>
      <c r="C1859" s="56" t="s">
        <v>17</v>
      </c>
      <c r="D1859" s="56" t="s">
        <v>5508</v>
      </c>
      <c r="E1859" s="56" t="s">
        <v>2524</v>
      </c>
      <c r="F1859" s="56" t="s">
        <v>907</v>
      </c>
      <c r="G1859" s="56">
        <v>32</v>
      </c>
      <c r="H1859" s="56">
        <v>0</v>
      </c>
      <c r="I1859" s="56" t="s">
        <v>6841</v>
      </c>
      <c r="J1859" s="56" t="s">
        <v>39</v>
      </c>
    </row>
    <row r="1860" spans="1:10" ht="12.75" customHeight="1" x14ac:dyDescent="0.3">
      <c r="A1860" s="56" t="s">
        <v>210</v>
      </c>
      <c r="B1860" s="56">
        <v>15</v>
      </c>
      <c r="C1860" s="56" t="s">
        <v>17</v>
      </c>
      <c r="D1860" s="56" t="s">
        <v>5509</v>
      </c>
      <c r="E1860" s="56" t="s">
        <v>2525</v>
      </c>
      <c r="F1860" s="56" t="s">
        <v>907</v>
      </c>
      <c r="G1860" s="56">
        <v>43</v>
      </c>
      <c r="H1860" s="56">
        <v>0</v>
      </c>
      <c r="I1860" s="56" t="s">
        <v>6841</v>
      </c>
      <c r="J1860" s="56" t="s">
        <v>39</v>
      </c>
    </row>
    <row r="1861" spans="1:10" ht="12.75" customHeight="1" x14ac:dyDescent="0.3">
      <c r="A1861" s="56" t="s">
        <v>210</v>
      </c>
      <c r="B1861" s="56">
        <v>16</v>
      </c>
      <c r="C1861" s="56" t="s">
        <v>17</v>
      </c>
      <c r="D1861" s="56" t="s">
        <v>5510</v>
      </c>
      <c r="E1861" s="56" t="s">
        <v>2526</v>
      </c>
      <c r="F1861" s="56" t="s">
        <v>907</v>
      </c>
      <c r="G1861" s="56">
        <v>15</v>
      </c>
      <c r="H1861" s="56">
        <v>0</v>
      </c>
      <c r="I1861" s="56" t="s">
        <v>6841</v>
      </c>
      <c r="J1861" s="56" t="s">
        <v>39</v>
      </c>
    </row>
    <row r="1862" spans="1:10" ht="12.75" customHeight="1" x14ac:dyDescent="0.3">
      <c r="A1862" s="56" t="s">
        <v>210</v>
      </c>
      <c r="B1862" s="56">
        <v>17</v>
      </c>
      <c r="C1862" s="56" t="s">
        <v>17</v>
      </c>
      <c r="D1862" s="56" t="s">
        <v>5511</v>
      </c>
      <c r="E1862" s="56" t="s">
        <v>2527</v>
      </c>
      <c r="F1862" s="56" t="s">
        <v>907</v>
      </c>
      <c r="G1862" s="56">
        <v>9</v>
      </c>
      <c r="H1862" s="56">
        <v>0</v>
      </c>
      <c r="I1862" s="56" t="s">
        <v>6841</v>
      </c>
      <c r="J1862" s="56" t="s">
        <v>39</v>
      </c>
    </row>
    <row r="1863" spans="1:10" ht="12.75" customHeight="1" x14ac:dyDescent="0.3">
      <c r="A1863" s="56" t="s">
        <v>210</v>
      </c>
      <c r="B1863" s="56">
        <v>18</v>
      </c>
      <c r="C1863" s="56" t="s">
        <v>17</v>
      </c>
      <c r="D1863" s="56" t="s">
        <v>5512</v>
      </c>
      <c r="E1863" s="56" t="s">
        <v>2528</v>
      </c>
      <c r="F1863" s="56" t="s">
        <v>907</v>
      </c>
      <c r="G1863" s="56">
        <v>25</v>
      </c>
      <c r="H1863" s="56">
        <v>0</v>
      </c>
      <c r="I1863" s="56" t="s">
        <v>6841</v>
      </c>
      <c r="J1863" s="56" t="s">
        <v>39</v>
      </c>
    </row>
    <row r="1864" spans="1:10" ht="12.75" customHeight="1" x14ac:dyDescent="0.3">
      <c r="A1864" s="56" t="s">
        <v>210</v>
      </c>
      <c r="B1864" s="56">
        <v>19</v>
      </c>
      <c r="C1864" s="56" t="s">
        <v>17</v>
      </c>
      <c r="D1864" s="56" t="s">
        <v>5513</v>
      </c>
      <c r="E1864" s="56" t="s">
        <v>2529</v>
      </c>
      <c r="F1864" s="56" t="s">
        <v>908</v>
      </c>
      <c r="G1864" s="56">
        <v>17</v>
      </c>
      <c r="H1864" s="56">
        <v>0</v>
      </c>
      <c r="I1864" s="56" t="s">
        <v>6841</v>
      </c>
      <c r="J1864" s="56" t="s">
        <v>39</v>
      </c>
    </row>
    <row r="1865" spans="1:10" ht="12.75" customHeight="1" x14ac:dyDescent="0.3">
      <c r="A1865" s="56" t="s">
        <v>210</v>
      </c>
      <c r="B1865" s="56">
        <v>20</v>
      </c>
      <c r="C1865" s="56" t="s">
        <v>17</v>
      </c>
      <c r="D1865" s="56" t="s">
        <v>5514</v>
      </c>
      <c r="E1865" s="56" t="s">
        <v>2530</v>
      </c>
      <c r="F1865" s="56" t="s">
        <v>908</v>
      </c>
      <c r="G1865" s="56">
        <v>7</v>
      </c>
      <c r="H1865" s="56">
        <v>0</v>
      </c>
      <c r="I1865" s="56" t="s">
        <v>6841</v>
      </c>
      <c r="J1865" s="56" t="s">
        <v>39</v>
      </c>
    </row>
    <row r="1866" spans="1:10" ht="12.75" customHeight="1" x14ac:dyDescent="0.3">
      <c r="A1866" s="56" t="s">
        <v>210</v>
      </c>
      <c r="B1866" s="56">
        <v>21</v>
      </c>
      <c r="C1866" s="56" t="s">
        <v>17</v>
      </c>
      <c r="D1866" s="56" t="s">
        <v>7006</v>
      </c>
      <c r="E1866" s="56" t="s">
        <v>7007</v>
      </c>
      <c r="F1866" s="56" t="s">
        <v>907</v>
      </c>
      <c r="G1866" s="56">
        <v>30.5</v>
      </c>
      <c r="H1866" s="56">
        <v>0</v>
      </c>
      <c r="I1866" s="56" t="s">
        <v>6841</v>
      </c>
      <c r="J1866" s="56" t="s">
        <v>39</v>
      </c>
    </row>
    <row r="1867" spans="1:10" ht="12.75" customHeight="1" x14ac:dyDescent="0.3">
      <c r="A1867" s="56" t="s">
        <v>66</v>
      </c>
      <c r="B1867" s="56">
        <v>1</v>
      </c>
      <c r="C1867" s="56" t="s">
        <v>67</v>
      </c>
      <c r="D1867" s="56" t="s">
        <v>7236</v>
      </c>
      <c r="E1867" s="56" t="s">
        <v>7237</v>
      </c>
      <c r="F1867" s="56" t="s">
        <v>907</v>
      </c>
      <c r="G1867" s="56">
        <v>40</v>
      </c>
      <c r="H1867" s="56">
        <v>0</v>
      </c>
      <c r="I1867" s="56" t="s">
        <v>811</v>
      </c>
      <c r="J1867" s="56" t="s">
        <v>39</v>
      </c>
    </row>
    <row r="1868" spans="1:10" ht="12.75" customHeight="1" x14ac:dyDescent="0.3">
      <c r="A1868" s="56" t="s">
        <v>66</v>
      </c>
      <c r="B1868" s="56">
        <v>2</v>
      </c>
      <c r="C1868" s="56" t="s">
        <v>67</v>
      </c>
      <c r="D1868" s="56" t="s">
        <v>7238</v>
      </c>
      <c r="E1868" s="56" t="s">
        <v>7239</v>
      </c>
      <c r="F1868" s="56" t="s">
        <v>907</v>
      </c>
      <c r="G1868" s="56">
        <v>40</v>
      </c>
      <c r="H1868" s="56">
        <v>0</v>
      </c>
      <c r="I1868" s="56" t="s">
        <v>811</v>
      </c>
      <c r="J1868" s="56" t="s">
        <v>39</v>
      </c>
    </row>
    <row r="1869" spans="1:10" ht="12.75" customHeight="1" x14ac:dyDescent="0.3">
      <c r="A1869" s="56" t="s">
        <v>66</v>
      </c>
      <c r="B1869" s="56">
        <v>3</v>
      </c>
      <c r="C1869" s="56" t="s">
        <v>67</v>
      </c>
      <c r="D1869" s="56" t="s">
        <v>7240</v>
      </c>
      <c r="E1869" s="56" t="s">
        <v>7241</v>
      </c>
      <c r="F1869" s="56" t="s">
        <v>907</v>
      </c>
      <c r="G1869" s="56">
        <v>36</v>
      </c>
      <c r="H1869" s="56">
        <v>0</v>
      </c>
      <c r="I1869" s="56" t="s">
        <v>811</v>
      </c>
      <c r="J1869" s="56" t="s">
        <v>39</v>
      </c>
    </row>
    <row r="1870" spans="1:10" ht="12.75" customHeight="1" x14ac:dyDescent="0.3">
      <c r="A1870" s="56" t="s">
        <v>66</v>
      </c>
      <c r="B1870" s="56">
        <v>4</v>
      </c>
      <c r="C1870" s="56" t="s">
        <v>67</v>
      </c>
      <c r="D1870" s="56" t="s">
        <v>7242</v>
      </c>
      <c r="E1870" s="56" t="s">
        <v>7243</v>
      </c>
      <c r="F1870" s="56" t="s">
        <v>907</v>
      </c>
      <c r="G1870" s="56">
        <v>36</v>
      </c>
      <c r="H1870" s="56">
        <v>0</v>
      </c>
      <c r="I1870" s="56" t="s">
        <v>811</v>
      </c>
      <c r="J1870" s="56" t="s">
        <v>39</v>
      </c>
    </row>
    <row r="1871" spans="1:10" ht="12.75" customHeight="1" x14ac:dyDescent="0.3">
      <c r="A1871" s="56" t="s">
        <v>66</v>
      </c>
      <c r="B1871" s="56">
        <v>5</v>
      </c>
      <c r="C1871" s="56" t="s">
        <v>67</v>
      </c>
      <c r="D1871" s="56" t="s">
        <v>7244</v>
      </c>
      <c r="E1871" s="56" t="s">
        <v>7245</v>
      </c>
      <c r="F1871" s="56" t="s">
        <v>907</v>
      </c>
      <c r="G1871" s="56">
        <v>0</v>
      </c>
      <c r="H1871" s="56">
        <v>0</v>
      </c>
      <c r="I1871" s="56" t="s">
        <v>810</v>
      </c>
      <c r="J1871" s="56" t="s">
        <v>40</v>
      </c>
    </row>
    <row r="1872" spans="1:10" ht="12.75" customHeight="1" x14ac:dyDescent="0.3">
      <c r="A1872" s="56" t="s">
        <v>66</v>
      </c>
      <c r="B1872" s="56">
        <v>6</v>
      </c>
      <c r="C1872" s="56" t="s">
        <v>67</v>
      </c>
      <c r="D1872" s="56" t="s">
        <v>7246</v>
      </c>
      <c r="E1872" s="56" t="s">
        <v>7247</v>
      </c>
      <c r="F1872" s="56" t="s">
        <v>907</v>
      </c>
      <c r="G1872" s="56">
        <v>0</v>
      </c>
      <c r="H1872" s="56">
        <v>0</v>
      </c>
      <c r="I1872" s="56" t="s">
        <v>810</v>
      </c>
      <c r="J1872" s="56" t="s">
        <v>40</v>
      </c>
    </row>
    <row r="1873" spans="1:10" ht="12.75" customHeight="1" x14ac:dyDescent="0.3">
      <c r="A1873" s="56" t="s">
        <v>66</v>
      </c>
      <c r="B1873" s="56">
        <v>7</v>
      </c>
      <c r="C1873" s="56" t="s">
        <v>67</v>
      </c>
      <c r="D1873" s="56" t="s">
        <v>7248</v>
      </c>
      <c r="E1873" s="56" t="s">
        <v>7249</v>
      </c>
      <c r="F1873" s="56" t="s">
        <v>907</v>
      </c>
      <c r="G1873" s="56">
        <v>0</v>
      </c>
      <c r="H1873" s="56">
        <v>0</v>
      </c>
      <c r="I1873" s="56" t="s">
        <v>810</v>
      </c>
      <c r="J1873" s="56" t="s">
        <v>40</v>
      </c>
    </row>
    <row r="1874" spans="1:10" ht="12.75" customHeight="1" x14ac:dyDescent="0.3">
      <c r="A1874" s="56" t="s">
        <v>66</v>
      </c>
      <c r="B1874" s="56">
        <v>8</v>
      </c>
      <c r="C1874" s="56" t="s">
        <v>67</v>
      </c>
      <c r="D1874" s="56" t="s">
        <v>7250</v>
      </c>
      <c r="E1874" s="56" t="s">
        <v>7251</v>
      </c>
      <c r="F1874" s="56" t="s">
        <v>907</v>
      </c>
      <c r="G1874" s="56">
        <v>0</v>
      </c>
      <c r="H1874" s="56">
        <v>0</v>
      </c>
      <c r="I1874" s="56" t="s">
        <v>810</v>
      </c>
      <c r="J1874" s="56" t="s">
        <v>40</v>
      </c>
    </row>
    <row r="1875" spans="1:10" ht="12.75" customHeight="1" x14ac:dyDescent="0.3">
      <c r="A1875" s="56" t="s">
        <v>66</v>
      </c>
      <c r="B1875" s="56">
        <v>9</v>
      </c>
      <c r="C1875" s="56" t="s">
        <v>67</v>
      </c>
      <c r="D1875" s="56" t="s">
        <v>7252</v>
      </c>
      <c r="E1875" s="56" t="s">
        <v>7253</v>
      </c>
      <c r="F1875" s="56" t="s">
        <v>907</v>
      </c>
      <c r="G1875" s="56">
        <v>0</v>
      </c>
      <c r="H1875" s="56">
        <v>0</v>
      </c>
      <c r="I1875" s="56" t="s">
        <v>810</v>
      </c>
      <c r="J1875" s="56" t="s">
        <v>40</v>
      </c>
    </row>
    <row r="1876" spans="1:10" ht="12.75" customHeight="1" x14ac:dyDescent="0.3">
      <c r="A1876" s="56" t="s">
        <v>211</v>
      </c>
      <c r="B1876" s="56">
        <v>1</v>
      </c>
      <c r="C1876" s="56" t="s">
        <v>267</v>
      </c>
      <c r="D1876" s="56" t="s">
        <v>5515</v>
      </c>
      <c r="E1876" s="56" t="s">
        <v>2531</v>
      </c>
      <c r="F1876" s="56" t="s">
        <v>907</v>
      </c>
      <c r="G1876" s="56">
        <v>36</v>
      </c>
      <c r="H1876" s="56">
        <v>0</v>
      </c>
      <c r="I1876" s="56" t="s">
        <v>811</v>
      </c>
      <c r="J1876" s="56" t="s">
        <v>39</v>
      </c>
    </row>
    <row r="1877" spans="1:10" ht="12.75" customHeight="1" x14ac:dyDescent="0.3">
      <c r="A1877" s="56" t="s">
        <v>211</v>
      </c>
      <c r="B1877" s="56">
        <v>2</v>
      </c>
      <c r="C1877" s="56" t="s">
        <v>267</v>
      </c>
      <c r="D1877" s="56" t="s">
        <v>5516</v>
      </c>
      <c r="E1877" s="56" t="s">
        <v>2532</v>
      </c>
      <c r="F1877" s="56" t="s">
        <v>907</v>
      </c>
      <c r="G1877" s="56">
        <v>55</v>
      </c>
      <c r="H1877" s="56">
        <v>0</v>
      </c>
      <c r="I1877" s="56" t="s">
        <v>811</v>
      </c>
      <c r="J1877" s="56" t="s">
        <v>39</v>
      </c>
    </row>
    <row r="1878" spans="1:10" ht="12.75" customHeight="1" x14ac:dyDescent="0.3">
      <c r="A1878" s="56" t="s">
        <v>211</v>
      </c>
      <c r="B1878" s="56">
        <v>3</v>
      </c>
      <c r="C1878" s="56" t="s">
        <v>267</v>
      </c>
      <c r="D1878" s="56" t="s">
        <v>5517</v>
      </c>
      <c r="E1878" s="56" t="s">
        <v>2533</v>
      </c>
      <c r="F1878" s="56" t="s">
        <v>907</v>
      </c>
      <c r="G1878" s="56">
        <v>51</v>
      </c>
      <c r="H1878" s="56">
        <v>0</v>
      </c>
      <c r="I1878" s="56" t="s">
        <v>811</v>
      </c>
      <c r="J1878" s="56" t="s">
        <v>39</v>
      </c>
    </row>
    <row r="1879" spans="1:10" ht="12.75" customHeight="1" x14ac:dyDescent="0.3">
      <c r="A1879" s="56" t="s">
        <v>211</v>
      </c>
      <c r="B1879" s="56">
        <v>4</v>
      </c>
      <c r="C1879" s="56" t="s">
        <v>267</v>
      </c>
      <c r="D1879" s="56" t="s">
        <v>5518</v>
      </c>
      <c r="E1879" s="56" t="s">
        <v>2534</v>
      </c>
      <c r="F1879" s="56" t="s">
        <v>907</v>
      </c>
      <c r="G1879" s="56">
        <v>36</v>
      </c>
      <c r="H1879" s="56">
        <v>0</v>
      </c>
      <c r="I1879" s="56" t="s">
        <v>811</v>
      </c>
      <c r="J1879" s="56" t="s">
        <v>39</v>
      </c>
    </row>
    <row r="1880" spans="1:10" ht="12.75" customHeight="1" x14ac:dyDescent="0.3">
      <c r="A1880" s="56" t="s">
        <v>211</v>
      </c>
      <c r="B1880" s="56">
        <v>5</v>
      </c>
      <c r="C1880" s="56" t="s">
        <v>267</v>
      </c>
      <c r="D1880" s="56" t="s">
        <v>5519</v>
      </c>
      <c r="E1880" s="56" t="s">
        <v>2535</v>
      </c>
      <c r="F1880" s="56" t="s">
        <v>907</v>
      </c>
      <c r="G1880" s="56">
        <v>33</v>
      </c>
      <c r="H1880" s="56">
        <v>0</v>
      </c>
      <c r="I1880" s="56" t="s">
        <v>811</v>
      </c>
      <c r="J1880" s="56" t="s">
        <v>39</v>
      </c>
    </row>
    <row r="1881" spans="1:10" ht="12.75" customHeight="1" x14ac:dyDescent="0.3">
      <c r="A1881" s="56" t="s">
        <v>211</v>
      </c>
      <c r="B1881" s="56">
        <v>6</v>
      </c>
      <c r="C1881" s="56" t="s">
        <v>267</v>
      </c>
      <c r="D1881" s="56" t="s">
        <v>5520</v>
      </c>
      <c r="E1881" s="56" t="s">
        <v>2536</v>
      </c>
      <c r="F1881" s="56" t="s">
        <v>907</v>
      </c>
      <c r="G1881" s="56">
        <v>33</v>
      </c>
      <c r="H1881" s="56">
        <v>0</v>
      </c>
      <c r="I1881" s="56" t="s">
        <v>811</v>
      </c>
      <c r="J1881" s="56" t="s">
        <v>39</v>
      </c>
    </row>
    <row r="1882" spans="1:10" ht="12.75" customHeight="1" x14ac:dyDescent="0.3">
      <c r="A1882" s="56" t="s">
        <v>211</v>
      </c>
      <c r="B1882" s="56">
        <v>7</v>
      </c>
      <c r="C1882" s="56" t="s">
        <v>267</v>
      </c>
      <c r="D1882" s="56" t="s">
        <v>5521</v>
      </c>
      <c r="E1882" s="56" t="s">
        <v>2537</v>
      </c>
      <c r="F1882" s="56" t="s">
        <v>907</v>
      </c>
      <c r="G1882" s="56">
        <v>55</v>
      </c>
      <c r="H1882" s="56">
        <v>0</v>
      </c>
      <c r="I1882" s="56" t="s">
        <v>811</v>
      </c>
      <c r="J1882" s="56" t="s">
        <v>39</v>
      </c>
    </row>
    <row r="1883" spans="1:10" ht="12.75" customHeight="1" x14ac:dyDescent="0.3">
      <c r="A1883" s="56" t="s">
        <v>211</v>
      </c>
      <c r="B1883" s="56">
        <v>8</v>
      </c>
      <c r="C1883" s="56" t="s">
        <v>267</v>
      </c>
      <c r="D1883" s="56" t="s">
        <v>5522</v>
      </c>
      <c r="E1883" s="56" t="s">
        <v>2538</v>
      </c>
      <c r="F1883" s="56" t="s">
        <v>907</v>
      </c>
      <c r="G1883" s="56">
        <v>36</v>
      </c>
      <c r="H1883" s="56">
        <v>0</v>
      </c>
      <c r="I1883" s="56" t="s">
        <v>811</v>
      </c>
      <c r="J1883" s="56" t="s">
        <v>39</v>
      </c>
    </row>
    <row r="1884" spans="1:10" ht="12.75" customHeight="1" x14ac:dyDescent="0.3">
      <c r="A1884" s="56" t="s">
        <v>211</v>
      </c>
      <c r="B1884" s="56">
        <v>9</v>
      </c>
      <c r="C1884" s="56" t="s">
        <v>267</v>
      </c>
      <c r="D1884" s="56" t="s">
        <v>5523</v>
      </c>
      <c r="E1884" s="56" t="s">
        <v>2539</v>
      </c>
      <c r="F1884" s="56" t="s">
        <v>907</v>
      </c>
      <c r="G1884" s="56">
        <v>55</v>
      </c>
      <c r="H1884" s="56">
        <v>0</v>
      </c>
      <c r="I1884" s="56" t="s">
        <v>811</v>
      </c>
      <c r="J1884" s="56" t="s">
        <v>39</v>
      </c>
    </row>
    <row r="1885" spans="1:10" ht="12.75" customHeight="1" x14ac:dyDescent="0.3">
      <c r="A1885" s="56" t="s">
        <v>211</v>
      </c>
      <c r="B1885" s="56">
        <v>10</v>
      </c>
      <c r="C1885" s="56" t="s">
        <v>267</v>
      </c>
      <c r="D1885" s="56" t="s">
        <v>5524</v>
      </c>
      <c r="E1885" s="56" t="s">
        <v>2540</v>
      </c>
      <c r="F1885" s="56" t="s">
        <v>907</v>
      </c>
      <c r="G1885" s="56">
        <v>40</v>
      </c>
      <c r="H1885" s="56">
        <v>0</v>
      </c>
      <c r="I1885" s="56" t="s">
        <v>811</v>
      </c>
      <c r="J1885" s="56" t="s">
        <v>39</v>
      </c>
    </row>
    <row r="1886" spans="1:10" ht="12.75" customHeight="1" x14ac:dyDescent="0.3">
      <c r="A1886" s="56" t="s">
        <v>211</v>
      </c>
      <c r="B1886" s="56">
        <v>11</v>
      </c>
      <c r="C1886" s="56" t="s">
        <v>267</v>
      </c>
      <c r="D1886" s="56" t="s">
        <v>5525</v>
      </c>
      <c r="E1886" s="56" t="s">
        <v>2541</v>
      </c>
      <c r="F1886" s="56" t="s">
        <v>907</v>
      </c>
      <c r="G1886" s="56">
        <v>36</v>
      </c>
      <c r="H1886" s="56">
        <v>0</v>
      </c>
      <c r="I1886" s="56" t="s">
        <v>811</v>
      </c>
      <c r="J1886" s="56" t="s">
        <v>39</v>
      </c>
    </row>
    <row r="1887" spans="1:10" ht="12.75" customHeight="1" x14ac:dyDescent="0.3">
      <c r="A1887" s="56" t="s">
        <v>211</v>
      </c>
      <c r="B1887" s="56">
        <v>12</v>
      </c>
      <c r="C1887" s="56" t="s">
        <v>267</v>
      </c>
      <c r="D1887" s="56" t="s">
        <v>5526</v>
      </c>
      <c r="E1887" s="56" t="s">
        <v>2542</v>
      </c>
      <c r="F1887" s="56" t="s">
        <v>907</v>
      </c>
      <c r="G1887" s="56">
        <v>55</v>
      </c>
      <c r="H1887" s="56">
        <v>0</v>
      </c>
      <c r="I1887" s="56" t="s">
        <v>811</v>
      </c>
      <c r="J1887" s="56" t="s">
        <v>39</v>
      </c>
    </row>
    <row r="1888" spans="1:10" ht="12.75" customHeight="1" x14ac:dyDescent="0.3">
      <c r="A1888" s="56" t="s">
        <v>211</v>
      </c>
      <c r="B1888" s="56">
        <v>13</v>
      </c>
      <c r="C1888" s="56" t="s">
        <v>267</v>
      </c>
      <c r="D1888" s="56" t="s">
        <v>5527</v>
      </c>
      <c r="E1888" s="56" t="s">
        <v>2543</v>
      </c>
      <c r="F1888" s="56" t="s">
        <v>907</v>
      </c>
      <c r="G1888" s="56">
        <v>34.5</v>
      </c>
      <c r="H1888" s="56">
        <v>0</v>
      </c>
      <c r="I1888" s="56" t="s">
        <v>811</v>
      </c>
      <c r="J1888" s="56" t="s">
        <v>39</v>
      </c>
    </row>
    <row r="1889" spans="1:10" ht="12.75" customHeight="1" x14ac:dyDescent="0.3">
      <c r="A1889" s="56" t="s">
        <v>211</v>
      </c>
      <c r="B1889" s="56">
        <v>14</v>
      </c>
      <c r="C1889" s="56" t="s">
        <v>267</v>
      </c>
      <c r="D1889" s="56" t="s">
        <v>5528</v>
      </c>
      <c r="E1889" s="56" t="s">
        <v>2544</v>
      </c>
      <c r="F1889" s="56" t="s">
        <v>907</v>
      </c>
      <c r="G1889" s="56">
        <v>36</v>
      </c>
      <c r="H1889" s="56">
        <v>0</v>
      </c>
      <c r="I1889" s="56" t="s">
        <v>811</v>
      </c>
      <c r="J1889" s="56" t="s">
        <v>39</v>
      </c>
    </row>
    <row r="1890" spans="1:10" ht="12.75" customHeight="1" x14ac:dyDescent="0.3">
      <c r="A1890" s="56" t="s">
        <v>211</v>
      </c>
      <c r="B1890" s="56">
        <v>15</v>
      </c>
      <c r="C1890" s="56" t="s">
        <v>267</v>
      </c>
      <c r="D1890" s="56" t="s">
        <v>5529</v>
      </c>
      <c r="E1890" s="56" t="s">
        <v>2545</v>
      </c>
      <c r="F1890" s="56" t="s">
        <v>907</v>
      </c>
      <c r="G1890" s="56">
        <v>36</v>
      </c>
      <c r="H1890" s="56">
        <v>0</v>
      </c>
      <c r="I1890" s="56" t="s">
        <v>811</v>
      </c>
      <c r="J1890" s="56" t="s">
        <v>39</v>
      </c>
    </row>
    <row r="1891" spans="1:10" ht="12.75" customHeight="1" x14ac:dyDescent="0.3">
      <c r="A1891" s="56" t="s">
        <v>211</v>
      </c>
      <c r="B1891" s="56">
        <v>16</v>
      </c>
      <c r="C1891" s="56" t="s">
        <v>267</v>
      </c>
      <c r="D1891" s="56" t="s">
        <v>5530</v>
      </c>
      <c r="E1891" s="56" t="s">
        <v>2546</v>
      </c>
      <c r="F1891" s="56" t="s">
        <v>907</v>
      </c>
      <c r="G1891" s="56">
        <v>36</v>
      </c>
      <c r="H1891" s="56">
        <v>0</v>
      </c>
      <c r="I1891" s="56" t="s">
        <v>811</v>
      </c>
      <c r="J1891" s="56" t="s">
        <v>39</v>
      </c>
    </row>
    <row r="1892" spans="1:10" ht="12.75" customHeight="1" x14ac:dyDescent="0.3">
      <c r="A1892" s="56" t="s">
        <v>211</v>
      </c>
      <c r="B1892" s="56">
        <v>17</v>
      </c>
      <c r="C1892" s="56" t="s">
        <v>267</v>
      </c>
      <c r="D1892" s="56" t="s">
        <v>5531</v>
      </c>
      <c r="E1892" s="56" t="s">
        <v>2547</v>
      </c>
      <c r="F1892" s="56" t="s">
        <v>907</v>
      </c>
      <c r="G1892" s="56">
        <v>36</v>
      </c>
      <c r="H1892" s="56">
        <v>0</v>
      </c>
      <c r="I1892" s="56" t="s">
        <v>811</v>
      </c>
      <c r="J1892" s="56" t="s">
        <v>39</v>
      </c>
    </row>
    <row r="1893" spans="1:10" ht="12.75" customHeight="1" x14ac:dyDescent="0.3">
      <c r="A1893" s="56" t="s">
        <v>211</v>
      </c>
      <c r="B1893" s="56">
        <v>18</v>
      </c>
      <c r="C1893" s="56" t="s">
        <v>267</v>
      </c>
      <c r="D1893" s="56" t="s">
        <v>5532</v>
      </c>
      <c r="E1893" s="56" t="s">
        <v>2548</v>
      </c>
      <c r="F1893" s="56" t="s">
        <v>907</v>
      </c>
      <c r="G1893" s="56">
        <v>36</v>
      </c>
      <c r="H1893" s="56">
        <v>0</v>
      </c>
      <c r="I1893" s="56" t="s">
        <v>811</v>
      </c>
      <c r="J1893" s="56" t="s">
        <v>39</v>
      </c>
    </row>
    <row r="1894" spans="1:10" ht="12.75" customHeight="1" x14ac:dyDescent="0.3">
      <c r="A1894" s="56" t="s">
        <v>211</v>
      </c>
      <c r="B1894" s="56">
        <v>19</v>
      </c>
      <c r="C1894" s="56" t="s">
        <v>267</v>
      </c>
      <c r="D1894" s="56" t="s">
        <v>5533</v>
      </c>
      <c r="E1894" s="56" t="s">
        <v>2549</v>
      </c>
      <c r="F1894" s="56" t="s">
        <v>907</v>
      </c>
      <c r="G1894" s="56">
        <v>55</v>
      </c>
      <c r="H1894" s="56">
        <v>0</v>
      </c>
      <c r="I1894" s="56" t="s">
        <v>811</v>
      </c>
      <c r="J1894" s="56" t="s">
        <v>39</v>
      </c>
    </row>
    <row r="1895" spans="1:10" ht="12.75" customHeight="1" x14ac:dyDescent="0.3">
      <c r="A1895" s="56" t="s">
        <v>211</v>
      </c>
      <c r="B1895" s="56">
        <v>20</v>
      </c>
      <c r="C1895" s="56" t="s">
        <v>267</v>
      </c>
      <c r="D1895" s="56" t="s">
        <v>5534</v>
      </c>
      <c r="E1895" s="56" t="s">
        <v>916</v>
      </c>
      <c r="F1895" s="56" t="s">
        <v>908</v>
      </c>
      <c r="G1895" s="56">
        <v>19</v>
      </c>
      <c r="H1895" s="56">
        <v>0</v>
      </c>
      <c r="I1895" s="56" t="s">
        <v>811</v>
      </c>
      <c r="J1895" s="56" t="s">
        <v>39</v>
      </c>
    </row>
    <row r="1896" spans="1:10" ht="12.75" customHeight="1" x14ac:dyDescent="0.3">
      <c r="A1896" s="56" t="s">
        <v>211</v>
      </c>
      <c r="B1896" s="56">
        <v>21</v>
      </c>
      <c r="C1896" s="56" t="s">
        <v>267</v>
      </c>
      <c r="D1896" s="56" t="s">
        <v>5535</v>
      </c>
      <c r="E1896" s="56" t="s">
        <v>917</v>
      </c>
      <c r="F1896" s="56" t="s">
        <v>908</v>
      </c>
      <c r="G1896" s="56">
        <v>15</v>
      </c>
      <c r="H1896" s="56">
        <v>0</v>
      </c>
      <c r="I1896" s="56" t="s">
        <v>811</v>
      </c>
      <c r="J1896" s="56" t="s">
        <v>39</v>
      </c>
    </row>
    <row r="1897" spans="1:10" ht="12.75" customHeight="1" x14ac:dyDescent="0.3">
      <c r="A1897" s="56" t="s">
        <v>211</v>
      </c>
      <c r="B1897" s="56">
        <v>22</v>
      </c>
      <c r="C1897" s="56" t="s">
        <v>267</v>
      </c>
      <c r="D1897" s="56" t="s">
        <v>5536</v>
      </c>
      <c r="E1897" s="56" t="s">
        <v>1674</v>
      </c>
      <c r="F1897" s="56" t="s">
        <v>908</v>
      </c>
      <c r="G1897" s="56">
        <v>18</v>
      </c>
      <c r="H1897" s="56">
        <v>0</v>
      </c>
      <c r="I1897" s="56" t="s">
        <v>811</v>
      </c>
      <c r="J1897" s="56" t="s">
        <v>39</v>
      </c>
    </row>
    <row r="1898" spans="1:10" ht="12.75" customHeight="1" x14ac:dyDescent="0.3">
      <c r="A1898" s="56" t="s">
        <v>211</v>
      </c>
      <c r="B1898" s="56">
        <v>23</v>
      </c>
      <c r="C1898" s="56" t="s">
        <v>267</v>
      </c>
      <c r="D1898" s="56" t="s">
        <v>5537</v>
      </c>
      <c r="E1898" s="56" t="s">
        <v>1675</v>
      </c>
      <c r="F1898" s="56" t="s">
        <v>908</v>
      </c>
      <c r="G1898" s="56">
        <v>18.5</v>
      </c>
      <c r="H1898" s="56">
        <v>0</v>
      </c>
      <c r="I1898" s="56" t="s">
        <v>811</v>
      </c>
      <c r="J1898" s="56" t="s">
        <v>39</v>
      </c>
    </row>
    <row r="1899" spans="1:10" ht="12.75" customHeight="1" x14ac:dyDescent="0.3">
      <c r="A1899" s="56" t="s">
        <v>68</v>
      </c>
      <c r="B1899" s="56">
        <v>1</v>
      </c>
      <c r="C1899" s="56" t="s">
        <v>41</v>
      </c>
      <c r="D1899" s="56" t="s">
        <v>5538</v>
      </c>
      <c r="E1899" s="56" t="s">
        <v>5539</v>
      </c>
      <c r="F1899" s="56" t="s">
        <v>907</v>
      </c>
      <c r="G1899" s="56">
        <v>47</v>
      </c>
      <c r="H1899" s="56">
        <v>0</v>
      </c>
      <c r="I1899" s="56" t="s">
        <v>6841</v>
      </c>
      <c r="J1899" s="56" t="s">
        <v>39</v>
      </c>
    </row>
    <row r="1900" spans="1:10" ht="12.75" customHeight="1" x14ac:dyDescent="0.3">
      <c r="A1900" s="56" t="s">
        <v>68</v>
      </c>
      <c r="B1900" s="56">
        <v>2</v>
      </c>
      <c r="C1900" s="56" t="s">
        <v>41</v>
      </c>
      <c r="D1900" s="56" t="s">
        <v>5540</v>
      </c>
      <c r="E1900" s="56" t="s">
        <v>2550</v>
      </c>
      <c r="F1900" s="56" t="s">
        <v>907</v>
      </c>
      <c r="G1900" s="56">
        <v>15</v>
      </c>
      <c r="H1900" s="56">
        <v>0</v>
      </c>
      <c r="I1900" s="56" t="s">
        <v>6841</v>
      </c>
      <c r="J1900" s="56" t="s">
        <v>39</v>
      </c>
    </row>
    <row r="1901" spans="1:10" ht="12.75" customHeight="1" x14ac:dyDescent="0.3">
      <c r="A1901" s="56" t="s">
        <v>68</v>
      </c>
      <c r="B1901" s="56">
        <v>3</v>
      </c>
      <c r="C1901" s="56" t="s">
        <v>41</v>
      </c>
      <c r="D1901" s="56" t="s">
        <v>5541</v>
      </c>
      <c r="E1901" s="56" t="s">
        <v>2551</v>
      </c>
      <c r="F1901" s="56" t="s">
        <v>907</v>
      </c>
      <c r="G1901" s="56">
        <v>27</v>
      </c>
      <c r="H1901" s="56">
        <v>0</v>
      </c>
      <c r="I1901" s="56" t="s">
        <v>6841</v>
      </c>
      <c r="J1901" s="56" t="s">
        <v>39</v>
      </c>
    </row>
    <row r="1902" spans="1:10" ht="12.75" customHeight="1" x14ac:dyDescent="0.3">
      <c r="A1902" s="56" t="s">
        <v>68</v>
      </c>
      <c r="B1902" s="56">
        <v>4</v>
      </c>
      <c r="C1902" s="56" t="s">
        <v>41</v>
      </c>
      <c r="D1902" s="56" t="s">
        <v>5542</v>
      </c>
      <c r="E1902" s="56" t="s">
        <v>2552</v>
      </c>
      <c r="F1902" s="56" t="s">
        <v>907</v>
      </c>
      <c r="G1902" s="56">
        <v>36.5</v>
      </c>
      <c r="H1902" s="56">
        <v>0</v>
      </c>
      <c r="I1902" s="56" t="s">
        <v>6841</v>
      </c>
      <c r="J1902" s="56" t="s">
        <v>39</v>
      </c>
    </row>
    <row r="1903" spans="1:10" ht="12.75" customHeight="1" x14ac:dyDescent="0.3">
      <c r="A1903" s="56" t="s">
        <v>68</v>
      </c>
      <c r="B1903" s="56">
        <v>5</v>
      </c>
      <c r="C1903" s="56" t="s">
        <v>41</v>
      </c>
      <c r="D1903" s="56" t="s">
        <v>5543</v>
      </c>
      <c r="E1903" s="56" t="s">
        <v>1676</v>
      </c>
      <c r="F1903" s="56" t="s">
        <v>907</v>
      </c>
      <c r="G1903" s="56">
        <v>19</v>
      </c>
      <c r="H1903" s="56">
        <v>0</v>
      </c>
      <c r="I1903" s="56" t="s">
        <v>6841</v>
      </c>
      <c r="J1903" s="56" t="s">
        <v>39</v>
      </c>
    </row>
    <row r="1904" spans="1:10" ht="12.75" customHeight="1" x14ac:dyDescent="0.3">
      <c r="A1904" s="56" t="s">
        <v>68</v>
      </c>
      <c r="B1904" s="56">
        <v>6</v>
      </c>
      <c r="C1904" s="56" t="s">
        <v>41</v>
      </c>
      <c r="D1904" s="56" t="s">
        <v>5544</v>
      </c>
      <c r="E1904" s="56" t="s">
        <v>2553</v>
      </c>
      <c r="F1904" s="56" t="s">
        <v>907</v>
      </c>
      <c r="G1904" s="56">
        <v>24</v>
      </c>
      <c r="H1904" s="56">
        <v>0</v>
      </c>
      <c r="I1904" s="56" t="s">
        <v>6841</v>
      </c>
      <c r="J1904" s="56" t="s">
        <v>39</v>
      </c>
    </row>
    <row r="1905" spans="1:10" ht="12.75" customHeight="1" x14ac:dyDescent="0.3">
      <c r="A1905" s="56" t="s">
        <v>68</v>
      </c>
      <c r="B1905" s="56">
        <v>7</v>
      </c>
      <c r="C1905" s="56" t="s">
        <v>41</v>
      </c>
      <c r="D1905" s="56" t="s">
        <v>5545</v>
      </c>
      <c r="E1905" s="56" t="s">
        <v>2554</v>
      </c>
      <c r="F1905" s="56" t="s">
        <v>907</v>
      </c>
      <c r="G1905" s="56">
        <v>19</v>
      </c>
      <c r="H1905" s="56">
        <v>0</v>
      </c>
      <c r="I1905" s="56" t="s">
        <v>6841</v>
      </c>
      <c r="J1905" s="56" t="s">
        <v>39</v>
      </c>
    </row>
    <row r="1906" spans="1:10" ht="12.75" customHeight="1" x14ac:dyDescent="0.3">
      <c r="A1906" s="56" t="s">
        <v>68</v>
      </c>
      <c r="B1906" s="56">
        <v>8</v>
      </c>
      <c r="C1906" s="56" t="s">
        <v>41</v>
      </c>
      <c r="D1906" s="56" t="s">
        <v>5546</v>
      </c>
      <c r="E1906" s="56" t="s">
        <v>2555</v>
      </c>
      <c r="F1906" s="56" t="s">
        <v>907</v>
      </c>
      <c r="G1906" s="56">
        <v>25</v>
      </c>
      <c r="H1906" s="56">
        <v>0</v>
      </c>
      <c r="I1906" s="56" t="s">
        <v>6841</v>
      </c>
      <c r="J1906" s="56" t="s">
        <v>39</v>
      </c>
    </row>
    <row r="1907" spans="1:10" ht="12.75" customHeight="1" x14ac:dyDescent="0.3">
      <c r="A1907" s="56" t="s">
        <v>68</v>
      </c>
      <c r="B1907" s="56">
        <v>9</v>
      </c>
      <c r="C1907" s="56" t="s">
        <v>41</v>
      </c>
      <c r="D1907" s="56" t="s">
        <v>5547</v>
      </c>
      <c r="E1907" s="56" t="s">
        <v>1102</v>
      </c>
      <c r="F1907" s="56" t="s">
        <v>907</v>
      </c>
      <c r="G1907" s="56">
        <v>39.5</v>
      </c>
      <c r="H1907" s="56">
        <v>0</v>
      </c>
      <c r="I1907" s="56" t="s">
        <v>6841</v>
      </c>
      <c r="J1907" s="56" t="s">
        <v>39</v>
      </c>
    </row>
    <row r="1908" spans="1:10" ht="12.75" customHeight="1" x14ac:dyDescent="0.3">
      <c r="A1908" s="56" t="s">
        <v>68</v>
      </c>
      <c r="B1908" s="56">
        <v>10</v>
      </c>
      <c r="C1908" s="56" t="s">
        <v>41</v>
      </c>
      <c r="D1908" s="56" t="s">
        <v>5548</v>
      </c>
      <c r="E1908" s="56" t="s">
        <v>2556</v>
      </c>
      <c r="F1908" s="56" t="s">
        <v>907</v>
      </c>
      <c r="G1908" s="56">
        <v>10</v>
      </c>
      <c r="H1908" s="56">
        <v>10</v>
      </c>
      <c r="I1908" s="56" t="s">
        <v>810</v>
      </c>
      <c r="J1908" s="56" t="s">
        <v>39</v>
      </c>
    </row>
    <row r="1909" spans="1:10" ht="12.75" customHeight="1" x14ac:dyDescent="0.3">
      <c r="A1909" s="56" t="s">
        <v>68</v>
      </c>
      <c r="B1909" s="56">
        <v>11</v>
      </c>
      <c r="C1909" s="56" t="s">
        <v>41</v>
      </c>
      <c r="D1909" s="56" t="s">
        <v>5549</v>
      </c>
      <c r="E1909" s="56" t="s">
        <v>2557</v>
      </c>
      <c r="F1909" s="56" t="s">
        <v>907</v>
      </c>
      <c r="G1909" s="56">
        <v>43.5</v>
      </c>
      <c r="H1909" s="56">
        <v>0</v>
      </c>
      <c r="I1909" s="56" t="s">
        <v>6841</v>
      </c>
      <c r="J1909" s="56" t="s">
        <v>39</v>
      </c>
    </row>
    <row r="1910" spans="1:10" ht="12.75" customHeight="1" x14ac:dyDescent="0.3">
      <c r="A1910" s="56" t="s">
        <v>68</v>
      </c>
      <c r="B1910" s="56">
        <v>12</v>
      </c>
      <c r="C1910" s="56" t="s">
        <v>41</v>
      </c>
      <c r="D1910" s="56" t="s">
        <v>5550</v>
      </c>
      <c r="E1910" s="56" t="s">
        <v>2558</v>
      </c>
      <c r="F1910" s="56" t="s">
        <v>907</v>
      </c>
      <c r="G1910" s="56">
        <v>15</v>
      </c>
      <c r="H1910" s="56">
        <v>0</v>
      </c>
      <c r="I1910" s="56" t="s">
        <v>6841</v>
      </c>
      <c r="J1910" s="56" t="s">
        <v>39</v>
      </c>
    </row>
    <row r="1911" spans="1:10" ht="12.75" customHeight="1" x14ac:dyDescent="0.3">
      <c r="A1911" s="56" t="s">
        <v>68</v>
      </c>
      <c r="B1911" s="56">
        <v>13</v>
      </c>
      <c r="C1911" s="56" t="s">
        <v>41</v>
      </c>
      <c r="D1911" s="56" t="s">
        <v>5551</v>
      </c>
      <c r="E1911" s="56" t="s">
        <v>2559</v>
      </c>
      <c r="F1911" s="56" t="s">
        <v>907</v>
      </c>
      <c r="G1911" s="56">
        <v>20</v>
      </c>
      <c r="H1911" s="56">
        <v>0</v>
      </c>
      <c r="I1911" s="56" t="s">
        <v>6841</v>
      </c>
      <c r="J1911" s="56" t="s">
        <v>39</v>
      </c>
    </row>
    <row r="1912" spans="1:10" ht="12.75" customHeight="1" x14ac:dyDescent="0.3">
      <c r="A1912" s="56" t="s">
        <v>68</v>
      </c>
      <c r="B1912" s="56">
        <v>14</v>
      </c>
      <c r="C1912" s="56" t="s">
        <v>41</v>
      </c>
      <c r="D1912" s="56" t="s">
        <v>5552</v>
      </c>
      <c r="E1912" s="56" t="s">
        <v>2560</v>
      </c>
      <c r="F1912" s="56" t="s">
        <v>907</v>
      </c>
      <c r="G1912" s="56">
        <v>14</v>
      </c>
      <c r="H1912" s="56">
        <v>0</v>
      </c>
      <c r="I1912" s="56" t="s">
        <v>6841</v>
      </c>
      <c r="J1912" s="56" t="s">
        <v>39</v>
      </c>
    </row>
    <row r="1913" spans="1:10" ht="12.75" customHeight="1" x14ac:dyDescent="0.3">
      <c r="A1913" s="56" t="s">
        <v>68</v>
      </c>
      <c r="B1913" s="56">
        <v>15</v>
      </c>
      <c r="C1913" s="56" t="s">
        <v>41</v>
      </c>
      <c r="D1913" s="56" t="s">
        <v>5553</v>
      </c>
      <c r="E1913" s="56" t="s">
        <v>908</v>
      </c>
      <c r="F1913" s="56" t="s">
        <v>908</v>
      </c>
      <c r="G1913" s="56">
        <v>34</v>
      </c>
      <c r="H1913" s="56">
        <v>0</v>
      </c>
      <c r="I1913" s="56" t="s">
        <v>6841</v>
      </c>
      <c r="J1913" s="56" t="s">
        <v>39</v>
      </c>
    </row>
    <row r="1914" spans="1:10" ht="12.75" customHeight="1" x14ac:dyDescent="0.3">
      <c r="A1914" s="56" t="s">
        <v>68</v>
      </c>
      <c r="B1914" s="56">
        <v>16</v>
      </c>
      <c r="C1914" s="56" t="s">
        <v>41</v>
      </c>
      <c r="D1914" s="56" t="s">
        <v>5554</v>
      </c>
      <c r="E1914" s="56" t="s">
        <v>2561</v>
      </c>
      <c r="F1914" s="56" t="s">
        <v>907</v>
      </c>
      <c r="G1914" s="56">
        <v>15</v>
      </c>
      <c r="H1914" s="56">
        <v>10</v>
      </c>
      <c r="I1914" s="56" t="s">
        <v>810</v>
      </c>
      <c r="J1914" s="56" t="s">
        <v>39</v>
      </c>
    </row>
    <row r="1915" spans="1:10" ht="12.75" customHeight="1" x14ac:dyDescent="0.3">
      <c r="A1915" s="56" t="s">
        <v>42</v>
      </c>
      <c r="B1915" s="56">
        <v>1</v>
      </c>
      <c r="C1915" s="56" t="s">
        <v>43</v>
      </c>
      <c r="D1915" s="56" t="s">
        <v>5555</v>
      </c>
      <c r="E1915" s="56" t="s">
        <v>7008</v>
      </c>
      <c r="F1915" s="56" t="s">
        <v>907</v>
      </c>
      <c r="G1915" s="56">
        <v>67</v>
      </c>
      <c r="H1915" s="56">
        <v>0</v>
      </c>
      <c r="I1915" s="56" t="s">
        <v>6841</v>
      </c>
      <c r="J1915" s="56" t="s">
        <v>39</v>
      </c>
    </row>
    <row r="1916" spans="1:10" ht="12.75" customHeight="1" x14ac:dyDescent="0.3">
      <c r="A1916" s="56" t="s">
        <v>42</v>
      </c>
      <c r="B1916" s="56">
        <v>2</v>
      </c>
      <c r="C1916" s="56" t="s">
        <v>43</v>
      </c>
      <c r="D1916" s="56" t="s">
        <v>5556</v>
      </c>
      <c r="E1916" s="56" t="s">
        <v>7009</v>
      </c>
      <c r="F1916" s="56" t="s">
        <v>907</v>
      </c>
      <c r="G1916" s="56">
        <v>26</v>
      </c>
      <c r="H1916" s="56">
        <v>0</v>
      </c>
      <c r="I1916" s="56" t="s">
        <v>6841</v>
      </c>
      <c r="J1916" s="56" t="s">
        <v>39</v>
      </c>
    </row>
    <row r="1917" spans="1:10" ht="12.75" customHeight="1" x14ac:dyDescent="0.3">
      <c r="A1917" s="56" t="s">
        <v>42</v>
      </c>
      <c r="B1917" s="56">
        <v>3</v>
      </c>
      <c r="C1917" s="56" t="s">
        <v>43</v>
      </c>
      <c r="D1917" s="56" t="s">
        <v>5557</v>
      </c>
      <c r="E1917" s="56" t="s">
        <v>7010</v>
      </c>
      <c r="F1917" s="56" t="s">
        <v>907</v>
      </c>
      <c r="G1917" s="56">
        <v>15</v>
      </c>
      <c r="H1917" s="56">
        <v>0</v>
      </c>
      <c r="I1917" s="56" t="s">
        <v>810</v>
      </c>
      <c r="J1917" s="56" t="s">
        <v>39</v>
      </c>
    </row>
    <row r="1918" spans="1:10" ht="12.75" customHeight="1" x14ac:dyDescent="0.3">
      <c r="A1918" s="56" t="s">
        <v>42</v>
      </c>
      <c r="B1918" s="56">
        <v>4</v>
      </c>
      <c r="C1918" s="56" t="s">
        <v>43</v>
      </c>
      <c r="D1918" s="56" t="s">
        <v>5558</v>
      </c>
      <c r="E1918" s="56" t="s">
        <v>7011</v>
      </c>
      <c r="F1918" s="56" t="s">
        <v>907</v>
      </c>
      <c r="G1918" s="56">
        <v>37.5</v>
      </c>
      <c r="H1918" s="56">
        <v>0</v>
      </c>
      <c r="I1918" s="56" t="s">
        <v>6841</v>
      </c>
      <c r="J1918" s="56" t="s">
        <v>39</v>
      </c>
    </row>
    <row r="1919" spans="1:10" ht="12.75" customHeight="1" x14ac:dyDescent="0.3">
      <c r="A1919" s="56" t="s">
        <v>42</v>
      </c>
      <c r="B1919" s="56">
        <v>5</v>
      </c>
      <c r="C1919" s="56" t="s">
        <v>43</v>
      </c>
      <c r="D1919" s="56" t="s">
        <v>5559</v>
      </c>
      <c r="E1919" s="56" t="s">
        <v>7012</v>
      </c>
      <c r="F1919" s="56" t="s">
        <v>907</v>
      </c>
      <c r="G1919" s="56">
        <v>34.5</v>
      </c>
      <c r="H1919" s="56">
        <v>0</v>
      </c>
      <c r="I1919" s="56" t="s">
        <v>6841</v>
      </c>
      <c r="J1919" s="56" t="s">
        <v>39</v>
      </c>
    </row>
    <row r="1920" spans="1:10" ht="12.75" customHeight="1" x14ac:dyDescent="0.3">
      <c r="A1920" s="56" t="s">
        <v>42</v>
      </c>
      <c r="B1920" s="56">
        <v>6</v>
      </c>
      <c r="C1920" s="56" t="s">
        <v>43</v>
      </c>
      <c r="D1920" s="56" t="s">
        <v>5560</v>
      </c>
      <c r="E1920" s="56" t="s">
        <v>7013</v>
      </c>
      <c r="F1920" s="56" t="s">
        <v>907</v>
      </c>
      <c r="G1920" s="56">
        <v>16.5</v>
      </c>
      <c r="H1920" s="56">
        <v>0</v>
      </c>
      <c r="I1920" s="56" t="s">
        <v>6841</v>
      </c>
      <c r="J1920" s="56" t="s">
        <v>39</v>
      </c>
    </row>
    <row r="1921" spans="1:10" ht="12.75" customHeight="1" x14ac:dyDescent="0.3">
      <c r="A1921" s="56" t="s">
        <v>42</v>
      </c>
      <c r="B1921" s="56">
        <v>7</v>
      </c>
      <c r="C1921" s="56" t="s">
        <v>43</v>
      </c>
      <c r="D1921" s="56" t="s">
        <v>5561</v>
      </c>
      <c r="E1921" s="56" t="s">
        <v>7014</v>
      </c>
      <c r="F1921" s="56" t="s">
        <v>907</v>
      </c>
      <c r="G1921" s="56">
        <v>33.5</v>
      </c>
      <c r="H1921" s="56">
        <v>49.25</v>
      </c>
      <c r="I1921" s="56" t="s">
        <v>6841</v>
      </c>
      <c r="J1921" s="56" t="s">
        <v>39</v>
      </c>
    </row>
    <row r="1922" spans="1:10" ht="12.75" customHeight="1" x14ac:dyDescent="0.3">
      <c r="A1922" s="56" t="s">
        <v>42</v>
      </c>
      <c r="B1922" s="56">
        <v>8</v>
      </c>
      <c r="C1922" s="56" t="s">
        <v>43</v>
      </c>
      <c r="D1922" s="56" t="s">
        <v>5562</v>
      </c>
      <c r="E1922" s="56" t="s">
        <v>7015</v>
      </c>
      <c r="F1922" s="56" t="s">
        <v>907</v>
      </c>
      <c r="G1922" s="56">
        <v>49</v>
      </c>
      <c r="H1922" s="56">
        <v>5.5</v>
      </c>
      <c r="I1922" s="56" t="s">
        <v>6841</v>
      </c>
      <c r="J1922" s="56" t="s">
        <v>39</v>
      </c>
    </row>
    <row r="1923" spans="1:10" ht="12.75" customHeight="1" x14ac:dyDescent="0.3">
      <c r="A1923" s="56" t="s">
        <v>42</v>
      </c>
      <c r="B1923" s="56">
        <v>9</v>
      </c>
      <c r="C1923" s="56" t="s">
        <v>43</v>
      </c>
      <c r="D1923" s="56" t="s">
        <v>5563</v>
      </c>
      <c r="E1923" s="56" t="s">
        <v>7016</v>
      </c>
      <c r="F1923" s="56" t="s">
        <v>907</v>
      </c>
      <c r="G1923" s="56">
        <v>16.5</v>
      </c>
      <c r="H1923" s="56">
        <v>64.75</v>
      </c>
      <c r="I1923" s="56" t="s">
        <v>6841</v>
      </c>
      <c r="J1923" s="56" t="s">
        <v>39</v>
      </c>
    </row>
    <row r="1924" spans="1:10" ht="12.75" customHeight="1" x14ac:dyDescent="0.3">
      <c r="A1924" s="56" t="s">
        <v>42</v>
      </c>
      <c r="B1924" s="56">
        <v>10</v>
      </c>
      <c r="C1924" s="56" t="s">
        <v>43</v>
      </c>
      <c r="D1924" s="56" t="s">
        <v>5564</v>
      </c>
      <c r="E1924" s="56" t="s">
        <v>7017</v>
      </c>
      <c r="F1924" s="56" t="s">
        <v>907</v>
      </c>
      <c r="G1924" s="56">
        <v>26</v>
      </c>
      <c r="H1924" s="56">
        <v>38.5</v>
      </c>
      <c r="I1924" s="56" t="s">
        <v>6841</v>
      </c>
      <c r="J1924" s="56" t="s">
        <v>39</v>
      </c>
    </row>
    <row r="1925" spans="1:10" ht="12.75" customHeight="1" x14ac:dyDescent="0.3">
      <c r="A1925" s="56" t="s">
        <v>42</v>
      </c>
      <c r="B1925" s="56">
        <v>11</v>
      </c>
      <c r="C1925" s="56" t="s">
        <v>43</v>
      </c>
      <c r="D1925" s="56" t="s">
        <v>5565</v>
      </c>
      <c r="E1925" s="56" t="s">
        <v>7018</v>
      </c>
      <c r="F1925" s="56" t="s">
        <v>907</v>
      </c>
      <c r="G1925" s="56">
        <v>26</v>
      </c>
      <c r="H1925" s="56">
        <v>49.75</v>
      </c>
      <c r="I1925" s="56" t="s">
        <v>6841</v>
      </c>
      <c r="J1925" s="56" t="s">
        <v>39</v>
      </c>
    </row>
    <row r="1926" spans="1:10" ht="12.75" customHeight="1" x14ac:dyDescent="0.3">
      <c r="A1926" s="56" t="s">
        <v>42</v>
      </c>
      <c r="B1926" s="56">
        <v>12</v>
      </c>
      <c r="C1926" s="56" t="s">
        <v>43</v>
      </c>
      <c r="D1926" s="56" t="s">
        <v>5566</v>
      </c>
      <c r="E1926" s="56" t="s">
        <v>7019</v>
      </c>
      <c r="F1926" s="56" t="s">
        <v>908</v>
      </c>
      <c r="G1926" s="56">
        <v>18.25</v>
      </c>
      <c r="H1926" s="56">
        <v>0</v>
      </c>
      <c r="I1926" s="56" t="s">
        <v>6841</v>
      </c>
      <c r="J1926" s="56" t="s">
        <v>39</v>
      </c>
    </row>
    <row r="1927" spans="1:10" ht="12.75" customHeight="1" x14ac:dyDescent="0.3">
      <c r="A1927" s="56" t="s">
        <v>405</v>
      </c>
      <c r="B1927" s="56">
        <v>1</v>
      </c>
      <c r="C1927" s="56" t="s">
        <v>333</v>
      </c>
      <c r="D1927" s="56" t="s">
        <v>5567</v>
      </c>
      <c r="E1927" s="56" t="s">
        <v>2564</v>
      </c>
      <c r="F1927" s="56" t="s">
        <v>907</v>
      </c>
      <c r="G1927" s="56">
        <v>19</v>
      </c>
      <c r="H1927" s="56">
        <v>0</v>
      </c>
      <c r="I1927" s="56" t="s">
        <v>6841</v>
      </c>
      <c r="J1927" s="56" t="s">
        <v>39</v>
      </c>
    </row>
    <row r="1928" spans="1:10" ht="12.75" customHeight="1" x14ac:dyDescent="0.3">
      <c r="A1928" s="56" t="s">
        <v>405</v>
      </c>
      <c r="B1928" s="56">
        <v>2</v>
      </c>
      <c r="C1928" s="56" t="s">
        <v>333</v>
      </c>
      <c r="D1928" s="56" t="s">
        <v>5568</v>
      </c>
      <c r="E1928" s="56" t="s">
        <v>2565</v>
      </c>
      <c r="F1928" s="56" t="s">
        <v>907</v>
      </c>
      <c r="G1928" s="56">
        <v>19</v>
      </c>
      <c r="H1928" s="56">
        <v>0</v>
      </c>
      <c r="I1928" s="56" t="s">
        <v>6841</v>
      </c>
      <c r="J1928" s="56" t="s">
        <v>39</v>
      </c>
    </row>
    <row r="1929" spans="1:10" ht="12.75" customHeight="1" x14ac:dyDescent="0.3">
      <c r="A1929" s="56" t="s">
        <v>405</v>
      </c>
      <c r="B1929" s="56">
        <v>3</v>
      </c>
      <c r="C1929" s="56" t="s">
        <v>333</v>
      </c>
      <c r="D1929" s="56" t="s">
        <v>5569</v>
      </c>
      <c r="E1929" s="56" t="s">
        <v>2566</v>
      </c>
      <c r="F1929" s="56" t="s">
        <v>907</v>
      </c>
      <c r="G1929" s="56">
        <v>19</v>
      </c>
      <c r="H1929" s="56">
        <v>0</v>
      </c>
      <c r="I1929" s="56" t="s">
        <v>6841</v>
      </c>
      <c r="J1929" s="56" t="s">
        <v>39</v>
      </c>
    </row>
    <row r="1930" spans="1:10" ht="12.75" customHeight="1" x14ac:dyDescent="0.3">
      <c r="A1930" s="56" t="s">
        <v>405</v>
      </c>
      <c r="B1930" s="56">
        <v>4</v>
      </c>
      <c r="C1930" s="56" t="s">
        <v>333</v>
      </c>
      <c r="D1930" s="56" t="s">
        <v>5570</v>
      </c>
      <c r="E1930" s="56" t="s">
        <v>2567</v>
      </c>
      <c r="F1930" s="56" t="s">
        <v>907</v>
      </c>
      <c r="G1930" s="56">
        <v>19</v>
      </c>
      <c r="H1930" s="56">
        <v>0</v>
      </c>
      <c r="I1930" s="56" t="s">
        <v>6841</v>
      </c>
      <c r="J1930" s="56" t="s">
        <v>39</v>
      </c>
    </row>
    <row r="1931" spans="1:10" ht="12.75" customHeight="1" x14ac:dyDescent="0.3">
      <c r="A1931" s="56" t="s">
        <v>405</v>
      </c>
      <c r="B1931" s="56">
        <v>5</v>
      </c>
      <c r="C1931" s="56" t="s">
        <v>333</v>
      </c>
      <c r="D1931" s="56" t="s">
        <v>5571</v>
      </c>
      <c r="E1931" s="56" t="s">
        <v>2568</v>
      </c>
      <c r="F1931" s="56" t="s">
        <v>907</v>
      </c>
      <c r="G1931" s="56">
        <v>19</v>
      </c>
      <c r="H1931" s="56">
        <v>0</v>
      </c>
      <c r="I1931" s="56" t="s">
        <v>6841</v>
      </c>
      <c r="J1931" s="56" t="s">
        <v>39</v>
      </c>
    </row>
    <row r="1932" spans="1:10" ht="12.75" customHeight="1" x14ac:dyDescent="0.3">
      <c r="A1932" s="56" t="s">
        <v>405</v>
      </c>
      <c r="B1932" s="56">
        <v>6</v>
      </c>
      <c r="C1932" s="56" t="s">
        <v>333</v>
      </c>
      <c r="D1932" s="56" t="s">
        <v>5572</v>
      </c>
      <c r="E1932" s="56" t="s">
        <v>2569</v>
      </c>
      <c r="F1932" s="56" t="s">
        <v>907</v>
      </c>
      <c r="G1932" s="56">
        <v>46.5</v>
      </c>
      <c r="H1932" s="56">
        <v>0</v>
      </c>
      <c r="I1932" s="56" t="s">
        <v>6841</v>
      </c>
      <c r="J1932" s="56" t="s">
        <v>39</v>
      </c>
    </row>
    <row r="1933" spans="1:10" ht="12.75" customHeight="1" x14ac:dyDescent="0.3">
      <c r="A1933" s="56" t="s">
        <v>405</v>
      </c>
      <c r="B1933" s="56">
        <v>7</v>
      </c>
      <c r="C1933" s="56" t="s">
        <v>333</v>
      </c>
      <c r="D1933" s="56" t="s">
        <v>5573</v>
      </c>
      <c r="E1933" s="56" t="s">
        <v>2570</v>
      </c>
      <c r="F1933" s="56" t="s">
        <v>907</v>
      </c>
      <c r="G1933" s="56">
        <v>19</v>
      </c>
      <c r="H1933" s="56">
        <v>0</v>
      </c>
      <c r="I1933" s="56" t="s">
        <v>6841</v>
      </c>
      <c r="J1933" s="56" t="s">
        <v>39</v>
      </c>
    </row>
    <row r="1934" spans="1:10" ht="12.75" customHeight="1" x14ac:dyDescent="0.3">
      <c r="A1934" s="56" t="s">
        <v>405</v>
      </c>
      <c r="B1934" s="56">
        <v>8</v>
      </c>
      <c r="C1934" s="56" t="s">
        <v>333</v>
      </c>
      <c r="D1934" s="56" t="s">
        <v>5574</v>
      </c>
      <c r="E1934" s="56" t="s">
        <v>2571</v>
      </c>
      <c r="F1934" s="56" t="s">
        <v>907</v>
      </c>
      <c r="G1934" s="56">
        <v>19</v>
      </c>
      <c r="H1934" s="56">
        <v>0</v>
      </c>
      <c r="I1934" s="56" t="s">
        <v>6841</v>
      </c>
      <c r="J1934" s="56" t="s">
        <v>39</v>
      </c>
    </row>
    <row r="1935" spans="1:10" ht="12.75" customHeight="1" x14ac:dyDescent="0.3">
      <c r="A1935" s="56" t="s">
        <v>405</v>
      </c>
      <c r="B1935" s="56">
        <v>9</v>
      </c>
      <c r="C1935" s="56" t="s">
        <v>333</v>
      </c>
      <c r="D1935" s="56" t="s">
        <v>5575</v>
      </c>
      <c r="E1935" s="56" t="s">
        <v>2572</v>
      </c>
      <c r="F1935" s="56" t="s">
        <v>907</v>
      </c>
      <c r="G1935" s="56">
        <v>46.5</v>
      </c>
      <c r="H1935" s="56">
        <v>0</v>
      </c>
      <c r="I1935" s="56" t="s">
        <v>6841</v>
      </c>
      <c r="J1935" s="56" t="s">
        <v>39</v>
      </c>
    </row>
    <row r="1936" spans="1:10" ht="12.75" customHeight="1" x14ac:dyDescent="0.3">
      <c r="A1936" s="56" t="s">
        <v>405</v>
      </c>
      <c r="B1936" s="56">
        <v>10</v>
      </c>
      <c r="C1936" s="56" t="s">
        <v>333</v>
      </c>
      <c r="D1936" s="56" t="s">
        <v>5576</v>
      </c>
      <c r="E1936" s="56" t="s">
        <v>2573</v>
      </c>
      <c r="F1936" s="56" t="s">
        <v>907</v>
      </c>
      <c r="G1936" s="56">
        <v>19</v>
      </c>
      <c r="H1936" s="56">
        <v>0</v>
      </c>
      <c r="I1936" s="56" t="s">
        <v>6841</v>
      </c>
      <c r="J1936" s="56" t="s">
        <v>39</v>
      </c>
    </row>
    <row r="1937" spans="1:10" ht="12.75" customHeight="1" x14ac:dyDescent="0.3">
      <c r="A1937" s="56" t="s">
        <v>405</v>
      </c>
      <c r="B1937" s="56">
        <v>11</v>
      </c>
      <c r="C1937" s="56" t="s">
        <v>333</v>
      </c>
      <c r="D1937" s="56" t="s">
        <v>5577</v>
      </c>
      <c r="E1937" s="56" t="s">
        <v>2574</v>
      </c>
      <c r="F1937" s="56" t="s">
        <v>907</v>
      </c>
      <c r="G1937" s="56">
        <v>19</v>
      </c>
      <c r="H1937" s="56">
        <v>0</v>
      </c>
      <c r="I1937" s="56" t="s">
        <v>6841</v>
      </c>
      <c r="J1937" s="56" t="s">
        <v>39</v>
      </c>
    </row>
    <row r="1938" spans="1:10" ht="12.75" customHeight="1" x14ac:dyDescent="0.3">
      <c r="A1938" s="56" t="s">
        <v>405</v>
      </c>
      <c r="B1938" s="56">
        <v>12</v>
      </c>
      <c r="C1938" s="56" t="s">
        <v>333</v>
      </c>
      <c r="D1938" s="56" t="s">
        <v>5578</v>
      </c>
      <c r="E1938" s="56" t="s">
        <v>2575</v>
      </c>
      <c r="F1938" s="56" t="s">
        <v>907</v>
      </c>
      <c r="G1938" s="56">
        <v>46.5</v>
      </c>
      <c r="H1938" s="56">
        <v>0</v>
      </c>
      <c r="I1938" s="56" t="s">
        <v>6841</v>
      </c>
      <c r="J1938" s="56" t="s">
        <v>39</v>
      </c>
    </row>
    <row r="1939" spans="1:10" ht="12.75" customHeight="1" x14ac:dyDescent="0.3">
      <c r="A1939" s="56" t="s">
        <v>405</v>
      </c>
      <c r="B1939" s="56">
        <v>13</v>
      </c>
      <c r="C1939" s="56" t="s">
        <v>333</v>
      </c>
      <c r="D1939" s="56" t="s">
        <v>5579</v>
      </c>
      <c r="E1939" s="56" t="s">
        <v>2576</v>
      </c>
      <c r="F1939" s="56" t="s">
        <v>907</v>
      </c>
      <c r="G1939" s="56">
        <v>46.5</v>
      </c>
      <c r="H1939" s="56">
        <v>0</v>
      </c>
      <c r="I1939" s="56" t="s">
        <v>6841</v>
      </c>
      <c r="J1939" s="56" t="s">
        <v>39</v>
      </c>
    </row>
    <row r="1940" spans="1:10" ht="12.75" customHeight="1" x14ac:dyDescent="0.3">
      <c r="A1940" s="56" t="s">
        <v>405</v>
      </c>
      <c r="B1940" s="56">
        <v>14</v>
      </c>
      <c r="C1940" s="56" t="s">
        <v>333</v>
      </c>
      <c r="D1940" s="56" t="s">
        <v>5580</v>
      </c>
      <c r="E1940" s="56" t="s">
        <v>2577</v>
      </c>
      <c r="F1940" s="56" t="s">
        <v>907</v>
      </c>
      <c r="G1940" s="56">
        <v>19</v>
      </c>
      <c r="H1940" s="56">
        <v>0</v>
      </c>
      <c r="I1940" s="56" t="s">
        <v>6841</v>
      </c>
      <c r="J1940" s="56" t="s">
        <v>39</v>
      </c>
    </row>
    <row r="1941" spans="1:10" ht="12.75" customHeight="1" x14ac:dyDescent="0.3">
      <c r="A1941" s="56" t="s">
        <v>405</v>
      </c>
      <c r="B1941" s="56">
        <v>15</v>
      </c>
      <c r="C1941" s="56" t="s">
        <v>333</v>
      </c>
      <c r="D1941" s="56" t="s">
        <v>5581</v>
      </c>
      <c r="E1941" s="56" t="s">
        <v>2578</v>
      </c>
      <c r="F1941" s="56" t="s">
        <v>908</v>
      </c>
      <c r="G1941" s="56">
        <v>30</v>
      </c>
      <c r="H1941" s="56">
        <v>0</v>
      </c>
      <c r="I1941" s="56" t="s">
        <v>6841</v>
      </c>
      <c r="J1941" s="56" t="s">
        <v>39</v>
      </c>
    </row>
    <row r="1942" spans="1:10" ht="12.75" customHeight="1" x14ac:dyDescent="0.3">
      <c r="A1942" s="56" t="s">
        <v>405</v>
      </c>
      <c r="B1942" s="56">
        <v>16</v>
      </c>
      <c r="C1942" s="56" t="s">
        <v>333</v>
      </c>
      <c r="D1942" s="56" t="s">
        <v>5582</v>
      </c>
      <c r="E1942" s="56" t="s">
        <v>2579</v>
      </c>
      <c r="F1942" s="56" t="s">
        <v>908</v>
      </c>
      <c r="G1942" s="56">
        <v>30</v>
      </c>
      <c r="H1942" s="56">
        <v>0</v>
      </c>
      <c r="I1942" s="56" t="s">
        <v>6841</v>
      </c>
      <c r="J1942" s="56" t="s">
        <v>39</v>
      </c>
    </row>
    <row r="1943" spans="1:10" ht="12.75" customHeight="1" x14ac:dyDescent="0.3">
      <c r="A1943" s="56" t="s">
        <v>666</v>
      </c>
      <c r="B1943" s="56">
        <v>1</v>
      </c>
      <c r="C1943" s="56" t="s">
        <v>474</v>
      </c>
      <c r="D1943" s="56" t="s">
        <v>5583</v>
      </c>
      <c r="E1943" s="56" t="s">
        <v>2580</v>
      </c>
      <c r="F1943" s="56" t="s">
        <v>907</v>
      </c>
      <c r="G1943" s="56">
        <v>87.5</v>
      </c>
      <c r="H1943" s="56">
        <v>0</v>
      </c>
      <c r="I1943" s="56" t="s">
        <v>810</v>
      </c>
      <c r="J1943" s="56" t="s">
        <v>39</v>
      </c>
    </row>
    <row r="1944" spans="1:10" ht="12.75" customHeight="1" x14ac:dyDescent="0.3">
      <c r="A1944" s="56" t="s">
        <v>666</v>
      </c>
      <c r="B1944" s="56">
        <v>2</v>
      </c>
      <c r="C1944" s="56" t="s">
        <v>474</v>
      </c>
      <c r="D1944" s="56" t="s">
        <v>5584</v>
      </c>
      <c r="E1944" s="56" t="s">
        <v>2581</v>
      </c>
      <c r="F1944" s="56" t="s">
        <v>907</v>
      </c>
      <c r="G1944" s="56">
        <v>13</v>
      </c>
      <c r="H1944" s="56">
        <v>0</v>
      </c>
      <c r="I1944" s="56" t="s">
        <v>810</v>
      </c>
      <c r="J1944" s="56" t="s">
        <v>39</v>
      </c>
    </row>
    <row r="1945" spans="1:10" ht="12.75" customHeight="1" x14ac:dyDescent="0.3">
      <c r="A1945" s="56" t="s">
        <v>666</v>
      </c>
      <c r="B1945" s="56">
        <v>3</v>
      </c>
      <c r="C1945" s="56" t="s">
        <v>474</v>
      </c>
      <c r="D1945" s="56" t="s">
        <v>5585</v>
      </c>
      <c r="E1945" s="56" t="s">
        <v>2582</v>
      </c>
      <c r="F1945" s="56" t="s">
        <v>907</v>
      </c>
      <c r="G1945" s="56">
        <v>20</v>
      </c>
      <c r="H1945" s="56">
        <v>0</v>
      </c>
      <c r="I1945" s="56" t="s">
        <v>810</v>
      </c>
      <c r="J1945" s="56" t="s">
        <v>39</v>
      </c>
    </row>
    <row r="1946" spans="1:10" ht="12.75" customHeight="1" x14ac:dyDescent="0.3">
      <c r="A1946" s="56" t="s">
        <v>666</v>
      </c>
      <c r="B1946" s="56">
        <v>4</v>
      </c>
      <c r="C1946" s="56" t="s">
        <v>474</v>
      </c>
      <c r="D1946" s="56" t="s">
        <v>5586</v>
      </c>
      <c r="E1946" s="56" t="s">
        <v>2583</v>
      </c>
      <c r="F1946" s="56" t="s">
        <v>907</v>
      </c>
      <c r="G1946" s="56">
        <v>15.5</v>
      </c>
      <c r="H1946" s="56">
        <v>0</v>
      </c>
      <c r="I1946" s="56" t="s">
        <v>810</v>
      </c>
      <c r="J1946" s="56" t="s">
        <v>39</v>
      </c>
    </row>
    <row r="1947" spans="1:10" ht="12.75" customHeight="1" x14ac:dyDescent="0.3">
      <c r="A1947" s="56" t="s">
        <v>666</v>
      </c>
      <c r="B1947" s="56">
        <v>5</v>
      </c>
      <c r="C1947" s="56" t="s">
        <v>474</v>
      </c>
      <c r="D1947" s="56" t="s">
        <v>5587</v>
      </c>
      <c r="E1947" s="56" t="s">
        <v>2584</v>
      </c>
      <c r="F1947" s="56" t="s">
        <v>907</v>
      </c>
      <c r="G1947" s="56">
        <v>32</v>
      </c>
      <c r="H1947" s="56">
        <v>0</v>
      </c>
      <c r="I1947" s="56" t="s">
        <v>810</v>
      </c>
      <c r="J1947" s="56" t="s">
        <v>39</v>
      </c>
    </row>
    <row r="1948" spans="1:10" ht="12.75" customHeight="1" x14ac:dyDescent="0.3">
      <c r="A1948" s="56" t="s">
        <v>666</v>
      </c>
      <c r="B1948" s="56">
        <v>6</v>
      </c>
      <c r="C1948" s="56" t="s">
        <v>474</v>
      </c>
      <c r="D1948" s="56" t="s">
        <v>5588</v>
      </c>
      <c r="E1948" s="56" t="s">
        <v>2585</v>
      </c>
      <c r="F1948" s="56" t="s">
        <v>907</v>
      </c>
      <c r="G1948" s="56">
        <v>22</v>
      </c>
      <c r="H1948" s="56">
        <v>0</v>
      </c>
      <c r="I1948" s="56" t="s">
        <v>810</v>
      </c>
      <c r="J1948" s="56" t="s">
        <v>39</v>
      </c>
    </row>
    <row r="1949" spans="1:10" ht="12.75" customHeight="1" x14ac:dyDescent="0.3">
      <c r="A1949" s="56" t="s">
        <v>666</v>
      </c>
      <c r="B1949" s="56">
        <v>7</v>
      </c>
      <c r="C1949" s="56" t="s">
        <v>474</v>
      </c>
      <c r="D1949" s="56" t="s">
        <v>5589</v>
      </c>
      <c r="E1949" s="56" t="s">
        <v>2586</v>
      </c>
      <c r="F1949" s="56" t="s">
        <v>907</v>
      </c>
      <c r="G1949" s="56">
        <v>25</v>
      </c>
      <c r="H1949" s="56">
        <v>0</v>
      </c>
      <c r="I1949" s="56" t="s">
        <v>810</v>
      </c>
      <c r="J1949" s="56" t="s">
        <v>39</v>
      </c>
    </row>
    <row r="1950" spans="1:10" ht="12.75" customHeight="1" x14ac:dyDescent="0.3">
      <c r="A1950" s="56" t="s">
        <v>666</v>
      </c>
      <c r="B1950" s="56">
        <v>8</v>
      </c>
      <c r="C1950" s="56" t="s">
        <v>474</v>
      </c>
      <c r="D1950" s="56" t="s">
        <v>5590</v>
      </c>
      <c r="E1950" s="56" t="s">
        <v>2587</v>
      </c>
      <c r="F1950" s="56" t="s">
        <v>907</v>
      </c>
      <c r="G1950" s="56">
        <v>20</v>
      </c>
      <c r="H1950" s="56">
        <v>0</v>
      </c>
      <c r="I1950" s="56" t="s">
        <v>810</v>
      </c>
      <c r="J1950" s="56" t="s">
        <v>39</v>
      </c>
    </row>
    <row r="1951" spans="1:10" ht="12.75" customHeight="1" x14ac:dyDescent="0.3">
      <c r="A1951" s="56" t="s">
        <v>666</v>
      </c>
      <c r="B1951" s="56">
        <v>9</v>
      </c>
      <c r="C1951" s="56" t="s">
        <v>474</v>
      </c>
      <c r="D1951" s="56" t="s">
        <v>5591</v>
      </c>
      <c r="E1951" s="56" t="s">
        <v>2588</v>
      </c>
      <c r="F1951" s="56" t="s">
        <v>907</v>
      </c>
      <c r="G1951" s="56">
        <v>18</v>
      </c>
      <c r="H1951" s="56">
        <v>0</v>
      </c>
      <c r="I1951" s="56" t="s">
        <v>810</v>
      </c>
      <c r="J1951" s="56" t="s">
        <v>39</v>
      </c>
    </row>
    <row r="1952" spans="1:10" ht="12.75" customHeight="1" x14ac:dyDescent="0.3">
      <c r="A1952" s="56" t="s">
        <v>666</v>
      </c>
      <c r="B1952" s="56">
        <v>10</v>
      </c>
      <c r="C1952" s="56" t="s">
        <v>474</v>
      </c>
      <c r="D1952" s="56" t="s">
        <v>5592</v>
      </c>
      <c r="E1952" s="56" t="s">
        <v>2589</v>
      </c>
      <c r="F1952" s="56" t="s">
        <v>907</v>
      </c>
      <c r="G1952" s="56">
        <v>26</v>
      </c>
      <c r="H1952" s="56">
        <v>0</v>
      </c>
      <c r="I1952" s="56" t="s">
        <v>810</v>
      </c>
      <c r="J1952" s="56" t="s">
        <v>39</v>
      </c>
    </row>
    <row r="1953" spans="1:10" ht="12.75" customHeight="1" x14ac:dyDescent="0.3">
      <c r="A1953" s="56" t="s">
        <v>666</v>
      </c>
      <c r="B1953" s="56">
        <v>11</v>
      </c>
      <c r="C1953" s="56" t="s">
        <v>474</v>
      </c>
      <c r="D1953" s="56" t="s">
        <v>5593</v>
      </c>
      <c r="E1953" s="56" t="s">
        <v>2590</v>
      </c>
      <c r="F1953" s="56" t="s">
        <v>907</v>
      </c>
      <c r="G1953" s="56">
        <v>25</v>
      </c>
      <c r="H1953" s="56">
        <v>0</v>
      </c>
      <c r="I1953" s="56" t="s">
        <v>810</v>
      </c>
      <c r="J1953" s="56" t="s">
        <v>39</v>
      </c>
    </row>
    <row r="1954" spans="1:10" ht="12.75" customHeight="1" x14ac:dyDescent="0.3">
      <c r="A1954" s="56" t="s">
        <v>666</v>
      </c>
      <c r="B1954" s="56">
        <v>12</v>
      </c>
      <c r="C1954" s="56" t="s">
        <v>474</v>
      </c>
      <c r="D1954" s="56" t="s">
        <v>5594</v>
      </c>
      <c r="E1954" s="56" t="s">
        <v>2591</v>
      </c>
      <c r="F1954" s="56" t="s">
        <v>907</v>
      </c>
      <c r="G1954" s="56">
        <v>38</v>
      </c>
      <c r="H1954" s="56">
        <v>0</v>
      </c>
      <c r="I1954" s="56" t="s">
        <v>810</v>
      </c>
      <c r="J1954" s="56" t="s">
        <v>39</v>
      </c>
    </row>
    <row r="1955" spans="1:10" ht="12.75" customHeight="1" x14ac:dyDescent="0.3">
      <c r="A1955" s="56" t="s">
        <v>666</v>
      </c>
      <c r="B1955" s="56">
        <v>13</v>
      </c>
      <c r="C1955" s="56" t="s">
        <v>474</v>
      </c>
      <c r="D1955" s="56" t="s">
        <v>5595</v>
      </c>
      <c r="E1955" s="56" t="s">
        <v>2592</v>
      </c>
      <c r="F1955" s="56" t="s">
        <v>907</v>
      </c>
      <c r="G1955" s="56">
        <v>9.5</v>
      </c>
      <c r="H1955" s="56">
        <v>0</v>
      </c>
      <c r="I1955" s="56" t="s">
        <v>810</v>
      </c>
      <c r="J1955" s="56" t="s">
        <v>39</v>
      </c>
    </row>
    <row r="1956" spans="1:10" ht="12.75" customHeight="1" x14ac:dyDescent="0.3">
      <c r="A1956" s="56" t="s">
        <v>666</v>
      </c>
      <c r="B1956" s="56">
        <v>14</v>
      </c>
      <c r="C1956" s="56" t="s">
        <v>474</v>
      </c>
      <c r="D1956" s="56" t="s">
        <v>5596</v>
      </c>
      <c r="E1956" s="56" t="s">
        <v>2593</v>
      </c>
      <c r="F1956" s="56" t="s">
        <v>907</v>
      </c>
      <c r="G1956" s="56">
        <v>30</v>
      </c>
      <c r="H1956" s="56">
        <v>0</v>
      </c>
      <c r="I1956" s="56" t="s">
        <v>810</v>
      </c>
      <c r="J1956" s="56" t="s">
        <v>39</v>
      </c>
    </row>
    <row r="1957" spans="1:10" ht="12.75" customHeight="1" x14ac:dyDescent="0.3">
      <c r="A1957" s="56" t="s">
        <v>666</v>
      </c>
      <c r="B1957" s="56">
        <v>15</v>
      </c>
      <c r="C1957" s="56" t="s">
        <v>474</v>
      </c>
      <c r="D1957" s="56" t="s">
        <v>5597</v>
      </c>
      <c r="E1957" s="56" t="s">
        <v>2594</v>
      </c>
      <c r="F1957" s="56" t="s">
        <v>907</v>
      </c>
      <c r="G1957" s="56">
        <v>12</v>
      </c>
      <c r="H1957" s="56">
        <v>0</v>
      </c>
      <c r="I1957" s="56" t="s">
        <v>810</v>
      </c>
      <c r="J1957" s="56" t="s">
        <v>39</v>
      </c>
    </row>
    <row r="1958" spans="1:10" ht="12.75" customHeight="1" x14ac:dyDescent="0.3">
      <c r="A1958" s="56" t="s">
        <v>666</v>
      </c>
      <c r="B1958" s="56">
        <v>16</v>
      </c>
      <c r="C1958" s="56" t="s">
        <v>474</v>
      </c>
      <c r="D1958" s="56" t="s">
        <v>5598</v>
      </c>
      <c r="E1958" s="56" t="s">
        <v>2595</v>
      </c>
      <c r="F1958" s="56" t="s">
        <v>907</v>
      </c>
      <c r="G1958" s="56">
        <v>46</v>
      </c>
      <c r="H1958" s="56">
        <v>0</v>
      </c>
      <c r="I1958" s="56" t="s">
        <v>810</v>
      </c>
      <c r="J1958" s="56" t="s">
        <v>39</v>
      </c>
    </row>
    <row r="1959" spans="1:10" ht="12.75" customHeight="1" x14ac:dyDescent="0.3">
      <c r="A1959" s="56" t="s">
        <v>666</v>
      </c>
      <c r="B1959" s="56">
        <v>17</v>
      </c>
      <c r="C1959" s="56" t="s">
        <v>474</v>
      </c>
      <c r="D1959" s="56" t="s">
        <v>5599</v>
      </c>
      <c r="E1959" s="56" t="s">
        <v>2596</v>
      </c>
      <c r="F1959" s="56" t="s">
        <v>907</v>
      </c>
      <c r="G1959" s="56">
        <v>32.5</v>
      </c>
      <c r="H1959" s="56">
        <v>0</v>
      </c>
      <c r="I1959" s="56" t="s">
        <v>810</v>
      </c>
      <c r="J1959" s="56" t="s">
        <v>39</v>
      </c>
    </row>
    <row r="1960" spans="1:10" ht="12.75" customHeight="1" x14ac:dyDescent="0.3">
      <c r="A1960" s="56" t="s">
        <v>666</v>
      </c>
      <c r="B1960" s="56">
        <v>18</v>
      </c>
      <c r="C1960" s="56" t="s">
        <v>474</v>
      </c>
      <c r="D1960" s="56" t="s">
        <v>5600</v>
      </c>
      <c r="E1960" s="56" t="s">
        <v>2597</v>
      </c>
      <c r="F1960" s="56" t="s">
        <v>907</v>
      </c>
      <c r="G1960" s="56">
        <v>55</v>
      </c>
      <c r="H1960" s="56">
        <v>0</v>
      </c>
      <c r="I1960" s="56" t="s">
        <v>6841</v>
      </c>
      <c r="J1960" s="56" t="s">
        <v>39</v>
      </c>
    </row>
    <row r="1961" spans="1:10" ht="12.75" customHeight="1" x14ac:dyDescent="0.3">
      <c r="A1961" s="56" t="s">
        <v>666</v>
      </c>
      <c r="B1961" s="56">
        <v>19</v>
      </c>
      <c r="C1961" s="56" t="s">
        <v>474</v>
      </c>
      <c r="D1961" s="56" t="s">
        <v>5601</v>
      </c>
      <c r="E1961" s="56" t="s">
        <v>2598</v>
      </c>
      <c r="F1961" s="56" t="s">
        <v>907</v>
      </c>
      <c r="G1961" s="56">
        <v>46</v>
      </c>
      <c r="H1961" s="56">
        <v>0</v>
      </c>
      <c r="I1961" s="56" t="s">
        <v>810</v>
      </c>
      <c r="J1961" s="56" t="s">
        <v>39</v>
      </c>
    </row>
    <row r="1962" spans="1:10" ht="12.75" customHeight="1" x14ac:dyDescent="0.3">
      <c r="A1962" s="56" t="s">
        <v>666</v>
      </c>
      <c r="B1962" s="56">
        <v>20</v>
      </c>
      <c r="C1962" s="56" t="s">
        <v>474</v>
      </c>
      <c r="D1962" s="56" t="s">
        <v>5602</v>
      </c>
      <c r="E1962" s="56" t="s">
        <v>2599</v>
      </c>
      <c r="F1962" s="56" t="s">
        <v>907</v>
      </c>
      <c r="G1962" s="56">
        <v>16.5</v>
      </c>
      <c r="H1962" s="56">
        <v>0</v>
      </c>
      <c r="I1962" s="56" t="s">
        <v>810</v>
      </c>
      <c r="J1962" s="56" t="s">
        <v>39</v>
      </c>
    </row>
    <row r="1963" spans="1:10" ht="12.75" customHeight="1" x14ac:dyDescent="0.3">
      <c r="A1963" s="56" t="s">
        <v>666</v>
      </c>
      <c r="B1963" s="56">
        <v>21</v>
      </c>
      <c r="C1963" s="56" t="s">
        <v>474</v>
      </c>
      <c r="D1963" s="56" t="s">
        <v>5603</v>
      </c>
      <c r="E1963" s="56" t="s">
        <v>2600</v>
      </c>
      <c r="F1963" s="56" t="s">
        <v>907</v>
      </c>
      <c r="G1963" s="56">
        <v>43</v>
      </c>
      <c r="H1963" s="56">
        <v>0</v>
      </c>
      <c r="I1963" s="56" t="s">
        <v>810</v>
      </c>
      <c r="J1963" s="56" t="s">
        <v>39</v>
      </c>
    </row>
    <row r="1964" spans="1:10" ht="12.75" customHeight="1" x14ac:dyDescent="0.3">
      <c r="A1964" s="56" t="s">
        <v>666</v>
      </c>
      <c r="B1964" s="56">
        <v>22</v>
      </c>
      <c r="C1964" s="56" t="s">
        <v>474</v>
      </c>
      <c r="D1964" s="56" t="s">
        <v>5604</v>
      </c>
      <c r="E1964" s="56" t="s">
        <v>2601</v>
      </c>
      <c r="F1964" s="56" t="s">
        <v>907</v>
      </c>
      <c r="G1964" s="56">
        <v>30.5</v>
      </c>
      <c r="H1964" s="56">
        <v>0</v>
      </c>
      <c r="I1964" s="56" t="s">
        <v>810</v>
      </c>
      <c r="J1964" s="56" t="s">
        <v>39</v>
      </c>
    </row>
    <row r="1965" spans="1:10" ht="12.75" customHeight="1" x14ac:dyDescent="0.3">
      <c r="A1965" s="56" t="s">
        <v>666</v>
      </c>
      <c r="B1965" s="56">
        <v>23</v>
      </c>
      <c r="C1965" s="56" t="s">
        <v>474</v>
      </c>
      <c r="D1965" s="56" t="s">
        <v>5605</v>
      </c>
      <c r="E1965" s="56" t="s">
        <v>2602</v>
      </c>
      <c r="F1965" s="56" t="s">
        <v>907</v>
      </c>
      <c r="G1965" s="56">
        <v>40</v>
      </c>
      <c r="H1965" s="56">
        <v>0</v>
      </c>
      <c r="I1965" s="56" t="s">
        <v>6841</v>
      </c>
      <c r="J1965" s="56" t="s">
        <v>39</v>
      </c>
    </row>
    <row r="1966" spans="1:10" ht="12.75" customHeight="1" x14ac:dyDescent="0.3">
      <c r="A1966" s="56" t="s">
        <v>666</v>
      </c>
      <c r="B1966" s="56">
        <v>24</v>
      </c>
      <c r="C1966" s="56" t="s">
        <v>474</v>
      </c>
      <c r="D1966" s="56" t="s">
        <v>5606</v>
      </c>
      <c r="E1966" s="56" t="s">
        <v>2603</v>
      </c>
      <c r="F1966" s="56" t="s">
        <v>907</v>
      </c>
      <c r="G1966" s="56">
        <v>40</v>
      </c>
      <c r="H1966" s="56">
        <v>0</v>
      </c>
      <c r="I1966" s="56" t="s">
        <v>810</v>
      </c>
      <c r="J1966" s="56" t="s">
        <v>39</v>
      </c>
    </row>
    <row r="1967" spans="1:10" ht="12.75" customHeight="1" x14ac:dyDescent="0.3">
      <c r="A1967" s="56" t="s">
        <v>666</v>
      </c>
      <c r="B1967" s="56">
        <v>25</v>
      </c>
      <c r="C1967" s="56" t="s">
        <v>474</v>
      </c>
      <c r="D1967" s="56" t="s">
        <v>5607</v>
      </c>
      <c r="E1967" s="56" t="s">
        <v>2604</v>
      </c>
      <c r="F1967" s="56" t="s">
        <v>907</v>
      </c>
      <c r="G1967" s="56">
        <v>35</v>
      </c>
      <c r="H1967" s="56">
        <v>0</v>
      </c>
      <c r="I1967" s="56" t="s">
        <v>6841</v>
      </c>
      <c r="J1967" s="56" t="s">
        <v>39</v>
      </c>
    </row>
    <row r="1968" spans="1:10" ht="12.75" customHeight="1" x14ac:dyDescent="0.3">
      <c r="A1968" s="56" t="s">
        <v>666</v>
      </c>
      <c r="B1968" s="56">
        <v>26</v>
      </c>
      <c r="C1968" s="56" t="s">
        <v>474</v>
      </c>
      <c r="D1968" s="56" t="s">
        <v>5608</v>
      </c>
      <c r="E1968" s="56" t="s">
        <v>2605</v>
      </c>
      <c r="F1968" s="56" t="s">
        <v>907</v>
      </c>
      <c r="G1968" s="56">
        <v>29</v>
      </c>
      <c r="H1968" s="56">
        <v>0</v>
      </c>
      <c r="I1968" s="56" t="s">
        <v>810</v>
      </c>
      <c r="J1968" s="56" t="s">
        <v>39</v>
      </c>
    </row>
    <row r="1969" spans="1:10" ht="12.75" customHeight="1" x14ac:dyDescent="0.3">
      <c r="A1969" s="56" t="s">
        <v>666</v>
      </c>
      <c r="B1969" s="56">
        <v>27</v>
      </c>
      <c r="C1969" s="56" t="s">
        <v>474</v>
      </c>
      <c r="D1969" s="56" t="s">
        <v>5609</v>
      </c>
      <c r="E1969" s="56" t="s">
        <v>2606</v>
      </c>
      <c r="F1969" s="56" t="s">
        <v>907</v>
      </c>
      <c r="G1969" s="56">
        <v>40</v>
      </c>
      <c r="H1969" s="56">
        <v>0</v>
      </c>
      <c r="I1969" s="56" t="s">
        <v>6841</v>
      </c>
      <c r="J1969" s="56" t="s">
        <v>39</v>
      </c>
    </row>
    <row r="1970" spans="1:10" ht="12.75" customHeight="1" x14ac:dyDescent="0.3">
      <c r="A1970" s="56" t="s">
        <v>666</v>
      </c>
      <c r="B1970" s="56">
        <v>28</v>
      </c>
      <c r="C1970" s="56" t="s">
        <v>474</v>
      </c>
      <c r="D1970" s="56" t="s">
        <v>5610</v>
      </c>
      <c r="E1970" s="56" t="s">
        <v>2607</v>
      </c>
      <c r="F1970" s="56" t="s">
        <v>907</v>
      </c>
      <c r="G1970" s="56">
        <v>10</v>
      </c>
      <c r="H1970" s="56">
        <v>0</v>
      </c>
      <c r="I1970" s="56" t="s">
        <v>810</v>
      </c>
      <c r="J1970" s="56" t="s">
        <v>39</v>
      </c>
    </row>
    <row r="1971" spans="1:10" ht="12.75" customHeight="1" x14ac:dyDescent="0.3">
      <c r="A1971" s="56" t="s">
        <v>666</v>
      </c>
      <c r="B1971" s="56">
        <v>29</v>
      </c>
      <c r="C1971" s="56" t="s">
        <v>474</v>
      </c>
      <c r="D1971" s="56" t="s">
        <v>5611</v>
      </c>
      <c r="E1971" s="56" t="s">
        <v>2608</v>
      </c>
      <c r="F1971" s="56" t="s">
        <v>907</v>
      </c>
      <c r="G1971" s="56">
        <v>38</v>
      </c>
      <c r="H1971" s="56">
        <v>0</v>
      </c>
      <c r="I1971" s="56" t="s">
        <v>810</v>
      </c>
      <c r="J1971" s="56" t="s">
        <v>39</v>
      </c>
    </row>
    <row r="1972" spans="1:10" ht="12.75" customHeight="1" x14ac:dyDescent="0.3">
      <c r="A1972" s="56" t="s">
        <v>666</v>
      </c>
      <c r="B1972" s="56">
        <v>30</v>
      </c>
      <c r="C1972" s="56" t="s">
        <v>474</v>
      </c>
      <c r="D1972" s="56" t="s">
        <v>5612</v>
      </c>
      <c r="E1972" s="56" t="s">
        <v>2609</v>
      </c>
      <c r="F1972" s="56" t="s">
        <v>907</v>
      </c>
      <c r="G1972" s="56">
        <v>35</v>
      </c>
      <c r="H1972" s="56">
        <v>0</v>
      </c>
      <c r="I1972" s="56" t="s">
        <v>6841</v>
      </c>
      <c r="J1972" s="56" t="s">
        <v>39</v>
      </c>
    </row>
    <row r="1973" spans="1:10" ht="12.75" customHeight="1" x14ac:dyDescent="0.3">
      <c r="A1973" s="56" t="s">
        <v>666</v>
      </c>
      <c r="B1973" s="56">
        <v>31</v>
      </c>
      <c r="C1973" s="56" t="s">
        <v>474</v>
      </c>
      <c r="D1973" s="56" t="s">
        <v>5613</v>
      </c>
      <c r="E1973" s="56" t="s">
        <v>2610</v>
      </c>
      <c r="F1973" s="56" t="s">
        <v>907</v>
      </c>
      <c r="G1973" s="56">
        <v>35</v>
      </c>
      <c r="H1973" s="56">
        <v>0</v>
      </c>
      <c r="I1973" s="56" t="s">
        <v>810</v>
      </c>
      <c r="J1973" s="56" t="s">
        <v>39</v>
      </c>
    </row>
    <row r="1974" spans="1:10" ht="12.75" customHeight="1" x14ac:dyDescent="0.3">
      <c r="A1974" s="56" t="s">
        <v>666</v>
      </c>
      <c r="B1974" s="56">
        <v>32</v>
      </c>
      <c r="C1974" s="56" t="s">
        <v>474</v>
      </c>
      <c r="D1974" s="56" t="s">
        <v>5614</v>
      </c>
      <c r="E1974" s="56" t="s">
        <v>2611</v>
      </c>
      <c r="F1974" s="56" t="s">
        <v>907</v>
      </c>
      <c r="G1974" s="56">
        <v>40</v>
      </c>
      <c r="H1974" s="56">
        <v>0</v>
      </c>
      <c r="I1974" s="56" t="s">
        <v>6841</v>
      </c>
      <c r="J1974" s="56" t="s">
        <v>39</v>
      </c>
    </row>
    <row r="1975" spans="1:10" ht="12.75" customHeight="1" x14ac:dyDescent="0.3">
      <c r="A1975" s="56" t="s">
        <v>666</v>
      </c>
      <c r="B1975" s="56">
        <v>33</v>
      </c>
      <c r="C1975" s="56" t="s">
        <v>474</v>
      </c>
      <c r="D1975" s="56" t="s">
        <v>5615</v>
      </c>
      <c r="E1975" s="56" t="s">
        <v>2612</v>
      </c>
      <c r="F1975" s="56" t="s">
        <v>907</v>
      </c>
      <c r="G1975" s="56">
        <v>39</v>
      </c>
      <c r="H1975" s="56">
        <v>0</v>
      </c>
      <c r="I1975" s="56" t="s">
        <v>810</v>
      </c>
      <c r="J1975" s="56" t="s">
        <v>39</v>
      </c>
    </row>
    <row r="1976" spans="1:10" ht="12.75" customHeight="1" x14ac:dyDescent="0.3">
      <c r="A1976" s="56" t="s">
        <v>666</v>
      </c>
      <c r="B1976" s="56">
        <v>34</v>
      </c>
      <c r="C1976" s="56" t="s">
        <v>474</v>
      </c>
      <c r="D1976" s="56" t="s">
        <v>5616</v>
      </c>
      <c r="E1976" s="56" t="s">
        <v>2613</v>
      </c>
      <c r="F1976" s="56" t="s">
        <v>907</v>
      </c>
      <c r="G1976" s="56">
        <v>51</v>
      </c>
      <c r="H1976" s="56">
        <v>0</v>
      </c>
      <c r="I1976" s="56" t="s">
        <v>6841</v>
      </c>
      <c r="J1976" s="56" t="s">
        <v>39</v>
      </c>
    </row>
    <row r="1977" spans="1:10" ht="12.75" customHeight="1" x14ac:dyDescent="0.3">
      <c r="A1977" s="56" t="s">
        <v>666</v>
      </c>
      <c r="B1977" s="56">
        <v>35</v>
      </c>
      <c r="C1977" s="56" t="s">
        <v>474</v>
      </c>
      <c r="D1977" s="56" t="s">
        <v>5617</v>
      </c>
      <c r="E1977" s="56" t="s">
        <v>2614</v>
      </c>
      <c r="F1977" s="56" t="s">
        <v>907</v>
      </c>
      <c r="G1977" s="56">
        <v>40</v>
      </c>
      <c r="H1977" s="56">
        <v>0</v>
      </c>
      <c r="I1977" s="56" t="s">
        <v>6841</v>
      </c>
      <c r="J1977" s="56" t="s">
        <v>39</v>
      </c>
    </row>
    <row r="1978" spans="1:10" ht="12.75" customHeight="1" x14ac:dyDescent="0.3">
      <c r="A1978" s="56" t="s">
        <v>666</v>
      </c>
      <c r="B1978" s="56">
        <v>36</v>
      </c>
      <c r="C1978" s="56" t="s">
        <v>474</v>
      </c>
      <c r="D1978" s="56" t="s">
        <v>5618</v>
      </c>
      <c r="E1978" s="56" t="s">
        <v>2615</v>
      </c>
      <c r="F1978" s="56" t="s">
        <v>907</v>
      </c>
      <c r="G1978" s="56">
        <v>20</v>
      </c>
      <c r="H1978" s="56">
        <v>0</v>
      </c>
      <c r="I1978" s="56" t="s">
        <v>810</v>
      </c>
      <c r="J1978" s="56" t="s">
        <v>39</v>
      </c>
    </row>
    <row r="1979" spans="1:10" ht="12.75" customHeight="1" x14ac:dyDescent="0.3">
      <c r="A1979" s="56" t="s">
        <v>666</v>
      </c>
      <c r="B1979" s="56">
        <v>37</v>
      </c>
      <c r="C1979" s="56" t="s">
        <v>474</v>
      </c>
      <c r="D1979" s="56" t="s">
        <v>5619</v>
      </c>
      <c r="E1979" s="56" t="s">
        <v>2616</v>
      </c>
      <c r="F1979" s="56" t="s">
        <v>907</v>
      </c>
      <c r="G1979" s="56">
        <v>30</v>
      </c>
      <c r="H1979" s="56">
        <v>0</v>
      </c>
      <c r="I1979" s="56" t="s">
        <v>810</v>
      </c>
      <c r="J1979" s="56" t="s">
        <v>39</v>
      </c>
    </row>
    <row r="1980" spans="1:10" ht="12.75" customHeight="1" x14ac:dyDescent="0.3">
      <c r="A1980" s="56" t="s">
        <v>666</v>
      </c>
      <c r="B1980" s="56">
        <v>38</v>
      </c>
      <c r="C1980" s="56" t="s">
        <v>474</v>
      </c>
      <c r="D1980" s="56" t="s">
        <v>5620</v>
      </c>
      <c r="E1980" s="56" t="s">
        <v>2617</v>
      </c>
      <c r="F1980" s="56" t="s">
        <v>907</v>
      </c>
      <c r="G1980" s="56">
        <v>40</v>
      </c>
      <c r="H1980" s="56">
        <v>0</v>
      </c>
      <c r="I1980" s="56" t="s">
        <v>6841</v>
      </c>
      <c r="J1980" s="56" t="s">
        <v>39</v>
      </c>
    </row>
    <row r="1981" spans="1:10" ht="12.75" customHeight="1" x14ac:dyDescent="0.3">
      <c r="A1981" s="56" t="s">
        <v>666</v>
      </c>
      <c r="B1981" s="56">
        <v>39</v>
      </c>
      <c r="C1981" s="56" t="s">
        <v>474</v>
      </c>
      <c r="D1981" s="56" t="s">
        <v>5621</v>
      </c>
      <c r="E1981" s="56" t="s">
        <v>2618</v>
      </c>
      <c r="F1981" s="56" t="s">
        <v>907</v>
      </c>
      <c r="G1981" s="56">
        <v>25</v>
      </c>
      <c r="H1981" s="56">
        <v>0</v>
      </c>
      <c r="I1981" s="56" t="s">
        <v>810</v>
      </c>
      <c r="J1981" s="56" t="s">
        <v>39</v>
      </c>
    </row>
    <row r="1982" spans="1:10" ht="12.75" customHeight="1" x14ac:dyDescent="0.3">
      <c r="A1982" s="56" t="s">
        <v>666</v>
      </c>
      <c r="B1982" s="56">
        <v>40</v>
      </c>
      <c r="C1982" s="56" t="s">
        <v>474</v>
      </c>
      <c r="D1982" s="56" t="s">
        <v>5622</v>
      </c>
      <c r="E1982" s="56" t="s">
        <v>2619</v>
      </c>
      <c r="F1982" s="56" t="s">
        <v>907</v>
      </c>
      <c r="G1982" s="56">
        <v>30</v>
      </c>
      <c r="H1982" s="56">
        <v>0</v>
      </c>
      <c r="I1982" s="56" t="s">
        <v>810</v>
      </c>
      <c r="J1982" s="56" t="s">
        <v>39</v>
      </c>
    </row>
    <row r="1983" spans="1:10" ht="12.75" customHeight="1" x14ac:dyDescent="0.3">
      <c r="A1983" s="56" t="s">
        <v>666</v>
      </c>
      <c r="B1983" s="56">
        <v>41</v>
      </c>
      <c r="C1983" s="56" t="s">
        <v>474</v>
      </c>
      <c r="D1983" s="56" t="s">
        <v>5623</v>
      </c>
      <c r="E1983" s="56" t="s">
        <v>2620</v>
      </c>
      <c r="F1983" s="56" t="s">
        <v>907</v>
      </c>
      <c r="G1983" s="56">
        <v>22</v>
      </c>
      <c r="H1983" s="56">
        <v>0</v>
      </c>
      <c r="I1983" s="56" t="s">
        <v>810</v>
      </c>
      <c r="J1983" s="56" t="s">
        <v>39</v>
      </c>
    </row>
    <row r="1984" spans="1:10" ht="12.75" customHeight="1" x14ac:dyDescent="0.3">
      <c r="A1984" s="56" t="s">
        <v>666</v>
      </c>
      <c r="B1984" s="56">
        <v>42</v>
      </c>
      <c r="C1984" s="56" t="s">
        <v>474</v>
      </c>
      <c r="D1984" s="56" t="s">
        <v>5624</v>
      </c>
      <c r="E1984" s="56" t="s">
        <v>2621</v>
      </c>
      <c r="F1984" s="56" t="s">
        <v>907</v>
      </c>
      <c r="G1984" s="56">
        <v>30</v>
      </c>
      <c r="H1984" s="56">
        <v>0</v>
      </c>
      <c r="I1984" s="56" t="s">
        <v>810</v>
      </c>
      <c r="J1984" s="56" t="s">
        <v>39</v>
      </c>
    </row>
    <row r="1985" spans="1:10" ht="12.75" customHeight="1" x14ac:dyDescent="0.3">
      <c r="A1985" s="56" t="s">
        <v>666</v>
      </c>
      <c r="B1985" s="56">
        <v>43</v>
      </c>
      <c r="C1985" s="56" t="s">
        <v>474</v>
      </c>
      <c r="D1985" s="56" t="s">
        <v>5625</v>
      </c>
      <c r="E1985" s="56" t="s">
        <v>2622</v>
      </c>
      <c r="F1985" s="56" t="s">
        <v>907</v>
      </c>
      <c r="G1985" s="56">
        <v>35</v>
      </c>
      <c r="H1985" s="56">
        <v>0</v>
      </c>
      <c r="I1985" s="56" t="s">
        <v>6841</v>
      </c>
      <c r="J1985" s="56" t="s">
        <v>39</v>
      </c>
    </row>
    <row r="1986" spans="1:10" ht="12.75" customHeight="1" x14ac:dyDescent="0.3">
      <c r="A1986" s="56" t="s">
        <v>666</v>
      </c>
      <c r="B1986" s="56">
        <v>44</v>
      </c>
      <c r="C1986" s="56" t="s">
        <v>474</v>
      </c>
      <c r="D1986" s="56" t="s">
        <v>5626</v>
      </c>
      <c r="E1986" s="56" t="s">
        <v>2623</v>
      </c>
      <c r="F1986" s="56" t="s">
        <v>908</v>
      </c>
      <c r="G1986" s="56">
        <v>20</v>
      </c>
      <c r="H1986" s="56">
        <v>0</v>
      </c>
      <c r="I1986" s="56" t="s">
        <v>6841</v>
      </c>
      <c r="J1986" s="56" t="s">
        <v>39</v>
      </c>
    </row>
    <row r="1987" spans="1:10" ht="12.75" customHeight="1" x14ac:dyDescent="0.3">
      <c r="A1987" s="56" t="s">
        <v>475</v>
      </c>
      <c r="B1987" s="56">
        <v>1</v>
      </c>
      <c r="C1987" s="56" t="s">
        <v>476</v>
      </c>
      <c r="D1987" s="56" t="s">
        <v>5627</v>
      </c>
      <c r="E1987" s="56" t="s">
        <v>2624</v>
      </c>
      <c r="F1987" s="56" t="s">
        <v>907</v>
      </c>
      <c r="G1987" s="56">
        <v>27</v>
      </c>
      <c r="H1987" s="56">
        <v>0</v>
      </c>
      <c r="I1987" s="56" t="s">
        <v>6841</v>
      </c>
      <c r="J1987" s="56" t="s">
        <v>39</v>
      </c>
    </row>
    <row r="1988" spans="1:10" ht="12.75" customHeight="1" x14ac:dyDescent="0.3">
      <c r="A1988" s="56" t="s">
        <v>475</v>
      </c>
      <c r="B1988" s="56">
        <v>2</v>
      </c>
      <c r="C1988" s="56" t="s">
        <v>476</v>
      </c>
      <c r="D1988" s="56" t="s">
        <v>5628</v>
      </c>
      <c r="E1988" s="56" t="s">
        <v>2625</v>
      </c>
      <c r="F1988" s="56" t="s">
        <v>907</v>
      </c>
      <c r="G1988" s="56">
        <v>44</v>
      </c>
      <c r="H1988" s="56">
        <v>0</v>
      </c>
      <c r="I1988" s="56" t="s">
        <v>6841</v>
      </c>
      <c r="J1988" s="56" t="s">
        <v>39</v>
      </c>
    </row>
    <row r="1989" spans="1:10" ht="12.75" customHeight="1" x14ac:dyDescent="0.3">
      <c r="A1989" s="56" t="s">
        <v>475</v>
      </c>
      <c r="B1989" s="56">
        <v>3</v>
      </c>
      <c r="C1989" s="56" t="s">
        <v>476</v>
      </c>
      <c r="D1989" s="56" t="s">
        <v>5629</v>
      </c>
      <c r="E1989" s="56" t="s">
        <v>2626</v>
      </c>
      <c r="F1989" s="56" t="s">
        <v>907</v>
      </c>
      <c r="G1989" s="56">
        <v>44</v>
      </c>
      <c r="H1989" s="56">
        <v>0</v>
      </c>
      <c r="I1989" s="56" t="s">
        <v>6841</v>
      </c>
      <c r="J1989" s="56" t="s">
        <v>39</v>
      </c>
    </row>
    <row r="1990" spans="1:10" ht="12.75" customHeight="1" x14ac:dyDescent="0.3">
      <c r="A1990" s="56" t="s">
        <v>475</v>
      </c>
      <c r="B1990" s="56">
        <v>4</v>
      </c>
      <c r="C1990" s="56" t="s">
        <v>476</v>
      </c>
      <c r="D1990" s="56" t="s">
        <v>5630</v>
      </c>
      <c r="E1990" s="56" t="s">
        <v>2627</v>
      </c>
      <c r="F1990" s="56" t="s">
        <v>907</v>
      </c>
      <c r="G1990" s="56">
        <v>44</v>
      </c>
      <c r="H1990" s="56">
        <v>0</v>
      </c>
      <c r="I1990" s="56" t="s">
        <v>6841</v>
      </c>
      <c r="J1990" s="56" t="s">
        <v>39</v>
      </c>
    </row>
    <row r="1991" spans="1:10" ht="12.75" customHeight="1" x14ac:dyDescent="0.3">
      <c r="A1991" s="56" t="s">
        <v>475</v>
      </c>
      <c r="B1991" s="56">
        <v>5</v>
      </c>
      <c r="C1991" s="56" t="s">
        <v>476</v>
      </c>
      <c r="D1991" s="56" t="s">
        <v>5631</v>
      </c>
      <c r="E1991" s="56" t="s">
        <v>2628</v>
      </c>
      <c r="F1991" s="56" t="s">
        <v>907</v>
      </c>
      <c r="G1991" s="56">
        <v>53</v>
      </c>
      <c r="H1991" s="56">
        <v>0</v>
      </c>
      <c r="I1991" s="56" t="s">
        <v>6841</v>
      </c>
      <c r="J1991" s="56" t="s">
        <v>39</v>
      </c>
    </row>
    <row r="1992" spans="1:10" ht="12.75" customHeight="1" x14ac:dyDescent="0.3">
      <c r="A1992" s="56" t="s">
        <v>475</v>
      </c>
      <c r="B1992" s="56">
        <v>6</v>
      </c>
      <c r="C1992" s="56" t="s">
        <v>476</v>
      </c>
      <c r="D1992" s="56" t="s">
        <v>5632</v>
      </c>
      <c r="E1992" s="56" t="s">
        <v>2629</v>
      </c>
      <c r="F1992" s="56" t="s">
        <v>907</v>
      </c>
      <c r="G1992" s="56">
        <v>12</v>
      </c>
      <c r="H1992" s="56">
        <v>0</v>
      </c>
      <c r="I1992" s="56" t="s">
        <v>6841</v>
      </c>
      <c r="J1992" s="56" t="s">
        <v>39</v>
      </c>
    </row>
    <row r="1993" spans="1:10" ht="12.75" customHeight="1" x14ac:dyDescent="0.3">
      <c r="A1993" s="56" t="s">
        <v>475</v>
      </c>
      <c r="B1993" s="56">
        <v>7</v>
      </c>
      <c r="C1993" s="56" t="s">
        <v>476</v>
      </c>
      <c r="D1993" s="56" t="s">
        <v>5633</v>
      </c>
      <c r="E1993" s="56" t="s">
        <v>2630</v>
      </c>
      <c r="F1993" s="56" t="s">
        <v>907</v>
      </c>
      <c r="G1993" s="56">
        <v>53</v>
      </c>
      <c r="H1993" s="56">
        <v>0</v>
      </c>
      <c r="I1993" s="56" t="s">
        <v>6841</v>
      </c>
      <c r="J1993" s="56" t="s">
        <v>39</v>
      </c>
    </row>
    <row r="1994" spans="1:10" ht="12.75" customHeight="1" x14ac:dyDescent="0.3">
      <c r="A1994" s="56" t="s">
        <v>475</v>
      </c>
      <c r="B1994" s="56">
        <v>8</v>
      </c>
      <c r="C1994" s="56" t="s">
        <v>476</v>
      </c>
      <c r="D1994" s="56" t="s">
        <v>5634</v>
      </c>
      <c r="E1994" s="56" t="s">
        <v>2631</v>
      </c>
      <c r="F1994" s="56" t="s">
        <v>907</v>
      </c>
      <c r="G1994" s="56">
        <v>12</v>
      </c>
      <c r="H1994" s="56">
        <v>0</v>
      </c>
      <c r="I1994" s="56" t="s">
        <v>6841</v>
      </c>
      <c r="J1994" s="56" t="s">
        <v>39</v>
      </c>
    </row>
    <row r="1995" spans="1:10" ht="12.75" customHeight="1" x14ac:dyDescent="0.3">
      <c r="A1995" s="56" t="s">
        <v>475</v>
      </c>
      <c r="B1995" s="56">
        <v>9</v>
      </c>
      <c r="C1995" s="56" t="s">
        <v>476</v>
      </c>
      <c r="D1995" s="56" t="s">
        <v>5635</v>
      </c>
      <c r="E1995" s="56" t="s">
        <v>2632</v>
      </c>
      <c r="F1995" s="56" t="s">
        <v>907</v>
      </c>
      <c r="G1995" s="56">
        <v>27</v>
      </c>
      <c r="H1995" s="56">
        <v>0</v>
      </c>
      <c r="I1995" s="56" t="s">
        <v>6841</v>
      </c>
      <c r="J1995" s="56" t="s">
        <v>39</v>
      </c>
    </row>
    <row r="1996" spans="1:10" ht="12.75" customHeight="1" x14ac:dyDescent="0.3">
      <c r="A1996" s="56" t="s">
        <v>475</v>
      </c>
      <c r="B1996" s="56">
        <v>10</v>
      </c>
      <c r="C1996" s="56" t="s">
        <v>476</v>
      </c>
      <c r="D1996" s="56" t="s">
        <v>5636</v>
      </c>
      <c r="E1996" s="56" t="s">
        <v>2633</v>
      </c>
      <c r="F1996" s="56" t="s">
        <v>907</v>
      </c>
      <c r="G1996" s="56">
        <v>44</v>
      </c>
      <c r="H1996" s="56">
        <v>0</v>
      </c>
      <c r="I1996" s="56" t="s">
        <v>6841</v>
      </c>
      <c r="J1996" s="56" t="s">
        <v>39</v>
      </c>
    </row>
    <row r="1997" spans="1:10" ht="12.75" customHeight="1" x14ac:dyDescent="0.3">
      <c r="A1997" s="56" t="s">
        <v>475</v>
      </c>
      <c r="B1997" s="56">
        <v>11</v>
      </c>
      <c r="C1997" s="56" t="s">
        <v>476</v>
      </c>
      <c r="D1997" s="56" t="s">
        <v>5637</v>
      </c>
      <c r="E1997" s="56" t="s">
        <v>2634</v>
      </c>
      <c r="F1997" s="56" t="s">
        <v>907</v>
      </c>
      <c r="G1997" s="56">
        <v>15</v>
      </c>
      <c r="H1997" s="56">
        <v>0</v>
      </c>
      <c r="I1997" s="56" t="s">
        <v>6841</v>
      </c>
      <c r="J1997" s="56" t="s">
        <v>39</v>
      </c>
    </row>
    <row r="1998" spans="1:10" ht="12.75" customHeight="1" x14ac:dyDescent="0.3">
      <c r="A1998" s="56" t="s">
        <v>475</v>
      </c>
      <c r="B1998" s="56">
        <v>12</v>
      </c>
      <c r="C1998" s="56" t="s">
        <v>476</v>
      </c>
      <c r="D1998" s="56" t="s">
        <v>5638</v>
      </c>
      <c r="E1998" s="56" t="s">
        <v>2635</v>
      </c>
      <c r="F1998" s="56" t="s">
        <v>907</v>
      </c>
      <c r="G1998" s="56">
        <v>12</v>
      </c>
      <c r="H1998" s="56">
        <v>0</v>
      </c>
      <c r="I1998" s="56" t="s">
        <v>6841</v>
      </c>
      <c r="J1998" s="56" t="s">
        <v>39</v>
      </c>
    </row>
    <row r="1999" spans="1:10" ht="12.75" customHeight="1" x14ac:dyDescent="0.3">
      <c r="A1999" s="56" t="s">
        <v>475</v>
      </c>
      <c r="B1999" s="56">
        <v>13</v>
      </c>
      <c r="C1999" s="56" t="s">
        <v>476</v>
      </c>
      <c r="D1999" s="56" t="s">
        <v>5639</v>
      </c>
      <c r="E1999" s="56" t="s">
        <v>2636</v>
      </c>
      <c r="F1999" s="56" t="s">
        <v>907</v>
      </c>
      <c r="G1999" s="56">
        <v>12</v>
      </c>
      <c r="H1999" s="56">
        <v>0</v>
      </c>
      <c r="I1999" s="56" t="s">
        <v>6841</v>
      </c>
      <c r="J1999" s="56" t="s">
        <v>39</v>
      </c>
    </row>
    <row r="2000" spans="1:10" ht="12.75" customHeight="1" x14ac:dyDescent="0.3">
      <c r="A2000" s="56" t="s">
        <v>475</v>
      </c>
      <c r="B2000" s="56">
        <v>14</v>
      </c>
      <c r="C2000" s="56" t="s">
        <v>476</v>
      </c>
      <c r="D2000" s="56" t="s">
        <v>5640</v>
      </c>
      <c r="E2000" s="56" t="s">
        <v>2637</v>
      </c>
      <c r="F2000" s="56" t="s">
        <v>907</v>
      </c>
      <c r="G2000" s="56">
        <v>24</v>
      </c>
      <c r="H2000" s="56">
        <v>0</v>
      </c>
      <c r="I2000" s="56" t="s">
        <v>6841</v>
      </c>
      <c r="J2000" s="56" t="s">
        <v>39</v>
      </c>
    </row>
    <row r="2001" spans="1:10" ht="12.75" customHeight="1" x14ac:dyDescent="0.3">
      <c r="A2001" s="56" t="s">
        <v>475</v>
      </c>
      <c r="B2001" s="56">
        <v>15</v>
      </c>
      <c r="C2001" s="56" t="s">
        <v>476</v>
      </c>
      <c r="D2001" s="56" t="s">
        <v>5641</v>
      </c>
      <c r="E2001" s="56" t="s">
        <v>2638</v>
      </c>
      <c r="F2001" s="56" t="s">
        <v>907</v>
      </c>
      <c r="G2001" s="56">
        <v>44</v>
      </c>
      <c r="H2001" s="56">
        <v>0</v>
      </c>
      <c r="I2001" s="56" t="s">
        <v>6841</v>
      </c>
      <c r="J2001" s="56" t="s">
        <v>39</v>
      </c>
    </row>
    <row r="2002" spans="1:10" ht="12.75" customHeight="1" x14ac:dyDescent="0.3">
      <c r="A2002" s="56" t="s">
        <v>475</v>
      </c>
      <c r="B2002" s="56">
        <v>16</v>
      </c>
      <c r="C2002" s="56" t="s">
        <v>476</v>
      </c>
      <c r="D2002" s="56" t="s">
        <v>5642</v>
      </c>
      <c r="E2002" s="56" t="s">
        <v>2639</v>
      </c>
      <c r="F2002" s="56" t="s">
        <v>907</v>
      </c>
      <c r="G2002" s="56">
        <v>14</v>
      </c>
      <c r="H2002" s="56">
        <v>0</v>
      </c>
      <c r="I2002" s="56" t="s">
        <v>6841</v>
      </c>
      <c r="J2002" s="56" t="s">
        <v>39</v>
      </c>
    </row>
    <row r="2003" spans="1:10" ht="12.75" customHeight="1" x14ac:dyDescent="0.3">
      <c r="A2003" s="56" t="s">
        <v>475</v>
      </c>
      <c r="B2003" s="56">
        <v>17</v>
      </c>
      <c r="C2003" s="56" t="s">
        <v>476</v>
      </c>
      <c r="D2003" s="56" t="s">
        <v>5643</v>
      </c>
      <c r="E2003" s="56" t="s">
        <v>2640</v>
      </c>
      <c r="F2003" s="56" t="s">
        <v>907</v>
      </c>
      <c r="G2003" s="56">
        <v>44</v>
      </c>
      <c r="H2003" s="56">
        <v>0</v>
      </c>
      <c r="I2003" s="56" t="s">
        <v>6841</v>
      </c>
      <c r="J2003" s="56" t="s">
        <v>39</v>
      </c>
    </row>
    <row r="2004" spans="1:10" ht="12.75" customHeight="1" x14ac:dyDescent="0.3">
      <c r="A2004" s="56" t="s">
        <v>475</v>
      </c>
      <c r="B2004" s="56">
        <v>18</v>
      </c>
      <c r="C2004" s="56" t="s">
        <v>476</v>
      </c>
      <c r="D2004" s="56" t="s">
        <v>5644</v>
      </c>
      <c r="E2004" s="56" t="s">
        <v>2641</v>
      </c>
      <c r="F2004" s="56" t="s">
        <v>907</v>
      </c>
      <c r="G2004" s="56">
        <v>53</v>
      </c>
      <c r="H2004" s="56">
        <v>0</v>
      </c>
      <c r="I2004" s="56" t="s">
        <v>6841</v>
      </c>
      <c r="J2004" s="56" t="s">
        <v>39</v>
      </c>
    </row>
    <row r="2005" spans="1:10" ht="12.75" customHeight="1" x14ac:dyDescent="0.3">
      <c r="A2005" s="56" t="s">
        <v>475</v>
      </c>
      <c r="B2005" s="56">
        <v>19</v>
      </c>
      <c r="C2005" s="56" t="s">
        <v>476</v>
      </c>
      <c r="D2005" s="56" t="s">
        <v>5645</v>
      </c>
      <c r="E2005" s="56" t="s">
        <v>2642</v>
      </c>
      <c r="F2005" s="56" t="s">
        <v>907</v>
      </c>
      <c r="G2005" s="56">
        <v>27</v>
      </c>
      <c r="H2005" s="56">
        <v>0</v>
      </c>
      <c r="I2005" s="56" t="s">
        <v>6841</v>
      </c>
      <c r="J2005" s="56" t="s">
        <v>39</v>
      </c>
    </row>
    <row r="2006" spans="1:10" ht="12.75" customHeight="1" x14ac:dyDescent="0.3">
      <c r="A2006" s="56" t="s">
        <v>475</v>
      </c>
      <c r="B2006" s="56">
        <v>20</v>
      </c>
      <c r="C2006" s="56" t="s">
        <v>476</v>
      </c>
      <c r="D2006" s="56" t="s">
        <v>5646</v>
      </c>
      <c r="E2006" s="56" t="s">
        <v>2643</v>
      </c>
      <c r="F2006" s="56" t="s">
        <v>907</v>
      </c>
      <c r="G2006" s="56">
        <v>24</v>
      </c>
      <c r="H2006" s="56">
        <v>0</v>
      </c>
      <c r="I2006" s="56" t="s">
        <v>6841</v>
      </c>
      <c r="J2006" s="56" t="s">
        <v>39</v>
      </c>
    </row>
    <row r="2007" spans="1:10" ht="12.75" customHeight="1" x14ac:dyDescent="0.3">
      <c r="A2007" s="56" t="s">
        <v>475</v>
      </c>
      <c r="B2007" s="56">
        <v>21</v>
      </c>
      <c r="C2007" s="56" t="s">
        <v>476</v>
      </c>
      <c r="D2007" s="56" t="s">
        <v>5647</v>
      </c>
      <c r="E2007" s="56" t="s">
        <v>2644</v>
      </c>
      <c r="F2007" s="56" t="s">
        <v>907</v>
      </c>
      <c r="G2007" s="56">
        <v>12</v>
      </c>
      <c r="H2007" s="56">
        <v>0</v>
      </c>
      <c r="I2007" s="56" t="s">
        <v>6841</v>
      </c>
      <c r="J2007" s="56" t="s">
        <v>39</v>
      </c>
    </row>
    <row r="2008" spans="1:10" ht="12.75" customHeight="1" x14ac:dyDescent="0.3">
      <c r="A2008" s="56" t="s">
        <v>475</v>
      </c>
      <c r="B2008" s="56">
        <v>22</v>
      </c>
      <c r="C2008" s="56" t="s">
        <v>476</v>
      </c>
      <c r="D2008" s="56" t="s">
        <v>5648</v>
      </c>
      <c r="E2008" s="56" t="s">
        <v>2645</v>
      </c>
      <c r="F2008" s="56" t="s">
        <v>907</v>
      </c>
      <c r="G2008" s="56">
        <v>15</v>
      </c>
      <c r="H2008" s="56">
        <v>0</v>
      </c>
      <c r="I2008" s="56" t="s">
        <v>6841</v>
      </c>
      <c r="J2008" s="56" t="s">
        <v>39</v>
      </c>
    </row>
    <row r="2009" spans="1:10" ht="12.75" customHeight="1" x14ac:dyDescent="0.3">
      <c r="A2009" s="56" t="s">
        <v>475</v>
      </c>
      <c r="B2009" s="56">
        <v>23</v>
      </c>
      <c r="C2009" s="56" t="s">
        <v>476</v>
      </c>
      <c r="D2009" s="56" t="s">
        <v>5649</v>
      </c>
      <c r="E2009" s="56" t="s">
        <v>2646</v>
      </c>
      <c r="F2009" s="56" t="s">
        <v>907</v>
      </c>
      <c r="G2009" s="56">
        <v>53</v>
      </c>
      <c r="H2009" s="56">
        <v>0</v>
      </c>
      <c r="I2009" s="56" t="s">
        <v>6841</v>
      </c>
      <c r="J2009" s="56" t="s">
        <v>39</v>
      </c>
    </row>
    <row r="2010" spans="1:10" ht="12.75" customHeight="1" x14ac:dyDescent="0.3">
      <c r="A2010" s="56" t="s">
        <v>475</v>
      </c>
      <c r="B2010" s="56">
        <v>24</v>
      </c>
      <c r="C2010" s="56" t="s">
        <v>476</v>
      </c>
      <c r="D2010" s="56" t="s">
        <v>5650</v>
      </c>
      <c r="E2010" s="56" t="s">
        <v>2647</v>
      </c>
      <c r="F2010" s="56" t="s">
        <v>907</v>
      </c>
      <c r="G2010" s="56">
        <v>44</v>
      </c>
      <c r="H2010" s="56">
        <v>0</v>
      </c>
      <c r="I2010" s="56" t="s">
        <v>6841</v>
      </c>
      <c r="J2010" s="56" t="s">
        <v>39</v>
      </c>
    </row>
    <row r="2011" spans="1:10" ht="12.75" customHeight="1" x14ac:dyDescent="0.3">
      <c r="A2011" s="56" t="s">
        <v>475</v>
      </c>
      <c r="B2011" s="56">
        <v>25</v>
      </c>
      <c r="C2011" s="56" t="s">
        <v>476</v>
      </c>
      <c r="D2011" s="56" t="s">
        <v>5651</v>
      </c>
      <c r="E2011" s="56" t="s">
        <v>2648</v>
      </c>
      <c r="F2011" s="56" t="s">
        <v>907</v>
      </c>
      <c r="G2011" s="56">
        <v>24</v>
      </c>
      <c r="H2011" s="56">
        <v>0</v>
      </c>
      <c r="I2011" s="56" t="s">
        <v>6841</v>
      </c>
      <c r="J2011" s="56" t="s">
        <v>39</v>
      </c>
    </row>
    <row r="2012" spans="1:10" ht="12.75" customHeight="1" x14ac:dyDescent="0.3">
      <c r="A2012" s="56" t="s">
        <v>475</v>
      </c>
      <c r="B2012" s="56">
        <v>26</v>
      </c>
      <c r="C2012" s="56" t="s">
        <v>476</v>
      </c>
      <c r="D2012" s="56" t="s">
        <v>5652</v>
      </c>
      <c r="E2012" s="56" t="s">
        <v>2649</v>
      </c>
      <c r="F2012" s="56" t="s">
        <v>907</v>
      </c>
      <c r="G2012" s="56">
        <v>12</v>
      </c>
      <c r="H2012" s="56">
        <v>0</v>
      </c>
      <c r="I2012" s="56" t="s">
        <v>6841</v>
      </c>
      <c r="J2012" s="56" t="s">
        <v>39</v>
      </c>
    </row>
    <row r="2013" spans="1:10" ht="12.75" customHeight="1" x14ac:dyDescent="0.3">
      <c r="A2013" s="56" t="s">
        <v>475</v>
      </c>
      <c r="B2013" s="56">
        <v>27</v>
      </c>
      <c r="C2013" s="56" t="s">
        <v>476</v>
      </c>
      <c r="D2013" s="56" t="s">
        <v>5653</v>
      </c>
      <c r="E2013" s="56" t="s">
        <v>2413</v>
      </c>
      <c r="F2013" s="56" t="s">
        <v>907</v>
      </c>
      <c r="G2013" s="56">
        <v>21</v>
      </c>
      <c r="H2013" s="56">
        <v>0</v>
      </c>
      <c r="I2013" s="56" t="s">
        <v>6841</v>
      </c>
      <c r="J2013" s="56" t="s">
        <v>39</v>
      </c>
    </row>
    <row r="2014" spans="1:10" ht="12.75" customHeight="1" x14ac:dyDescent="0.3">
      <c r="A2014" s="56" t="s">
        <v>475</v>
      </c>
      <c r="B2014" s="56">
        <v>28</v>
      </c>
      <c r="C2014" s="56" t="s">
        <v>476</v>
      </c>
      <c r="D2014" s="56" t="s">
        <v>5654</v>
      </c>
      <c r="E2014" s="56" t="s">
        <v>2650</v>
      </c>
      <c r="F2014" s="56" t="s">
        <v>907</v>
      </c>
      <c r="G2014" s="56">
        <v>53</v>
      </c>
      <c r="H2014" s="56">
        <v>0</v>
      </c>
      <c r="I2014" s="56" t="s">
        <v>6841</v>
      </c>
      <c r="J2014" s="56" t="s">
        <v>39</v>
      </c>
    </row>
    <row r="2015" spans="1:10" ht="12.75" customHeight="1" x14ac:dyDescent="0.3">
      <c r="A2015" s="56" t="s">
        <v>475</v>
      </c>
      <c r="B2015" s="56">
        <v>29</v>
      </c>
      <c r="C2015" s="56" t="s">
        <v>476</v>
      </c>
      <c r="D2015" s="56" t="s">
        <v>5655</v>
      </c>
      <c r="E2015" s="56" t="s">
        <v>2651</v>
      </c>
      <c r="F2015" s="56" t="s">
        <v>907</v>
      </c>
      <c r="G2015" s="56">
        <v>12</v>
      </c>
      <c r="H2015" s="56">
        <v>0</v>
      </c>
      <c r="I2015" s="56" t="s">
        <v>6841</v>
      </c>
      <c r="J2015" s="56" t="s">
        <v>39</v>
      </c>
    </row>
    <row r="2016" spans="1:10" ht="12.75" customHeight="1" x14ac:dyDescent="0.3">
      <c r="A2016" s="56" t="s">
        <v>475</v>
      </c>
      <c r="B2016" s="56">
        <v>30</v>
      </c>
      <c r="C2016" s="56" t="s">
        <v>476</v>
      </c>
      <c r="D2016" s="56" t="s">
        <v>5656</v>
      </c>
      <c r="E2016" s="56" t="s">
        <v>2652</v>
      </c>
      <c r="F2016" s="56" t="s">
        <v>907</v>
      </c>
      <c r="G2016" s="56">
        <v>24</v>
      </c>
      <c r="H2016" s="56">
        <v>0</v>
      </c>
      <c r="I2016" s="56" t="s">
        <v>6841</v>
      </c>
      <c r="J2016" s="56" t="s">
        <v>39</v>
      </c>
    </row>
    <row r="2017" spans="1:10" ht="12.75" customHeight="1" x14ac:dyDescent="0.3">
      <c r="A2017" s="56" t="s">
        <v>475</v>
      </c>
      <c r="B2017" s="56">
        <v>31</v>
      </c>
      <c r="C2017" s="56" t="s">
        <v>476</v>
      </c>
      <c r="D2017" s="56" t="s">
        <v>5657</v>
      </c>
      <c r="E2017" s="56" t="s">
        <v>2653</v>
      </c>
      <c r="F2017" s="56" t="s">
        <v>907</v>
      </c>
      <c r="G2017" s="56">
        <v>53</v>
      </c>
      <c r="H2017" s="56">
        <v>0</v>
      </c>
      <c r="I2017" s="56" t="s">
        <v>6841</v>
      </c>
      <c r="J2017" s="56" t="s">
        <v>39</v>
      </c>
    </row>
    <row r="2018" spans="1:10" ht="12.75" customHeight="1" x14ac:dyDescent="0.3">
      <c r="A2018" s="56" t="s">
        <v>475</v>
      </c>
      <c r="B2018" s="56">
        <v>32</v>
      </c>
      <c r="C2018" s="56" t="s">
        <v>476</v>
      </c>
      <c r="D2018" s="56" t="s">
        <v>5658</v>
      </c>
      <c r="E2018" s="56" t="s">
        <v>2654</v>
      </c>
      <c r="F2018" s="56" t="s">
        <v>907</v>
      </c>
      <c r="G2018" s="56">
        <v>53</v>
      </c>
      <c r="H2018" s="56">
        <v>0</v>
      </c>
      <c r="I2018" s="56" t="s">
        <v>6841</v>
      </c>
      <c r="J2018" s="56" t="s">
        <v>39</v>
      </c>
    </row>
    <row r="2019" spans="1:10" ht="12.75" customHeight="1" x14ac:dyDescent="0.3">
      <c r="A2019" s="56" t="s">
        <v>475</v>
      </c>
      <c r="B2019" s="56">
        <v>33</v>
      </c>
      <c r="C2019" s="56" t="s">
        <v>476</v>
      </c>
      <c r="D2019" s="56" t="s">
        <v>5659</v>
      </c>
      <c r="E2019" s="56" t="s">
        <v>2655</v>
      </c>
      <c r="F2019" s="56" t="s">
        <v>907</v>
      </c>
      <c r="G2019" s="56">
        <v>53</v>
      </c>
      <c r="H2019" s="56">
        <v>0</v>
      </c>
      <c r="I2019" s="56" t="s">
        <v>6841</v>
      </c>
      <c r="J2019" s="56" t="s">
        <v>39</v>
      </c>
    </row>
    <row r="2020" spans="1:10" ht="12.75" customHeight="1" x14ac:dyDescent="0.3">
      <c r="A2020" s="56" t="s">
        <v>475</v>
      </c>
      <c r="B2020" s="56">
        <v>34</v>
      </c>
      <c r="C2020" s="56" t="s">
        <v>476</v>
      </c>
      <c r="D2020" s="56" t="s">
        <v>5660</v>
      </c>
      <c r="E2020" s="56" t="s">
        <v>2656</v>
      </c>
      <c r="F2020" s="56" t="s">
        <v>907</v>
      </c>
      <c r="G2020" s="56">
        <v>12</v>
      </c>
      <c r="H2020" s="56">
        <v>0</v>
      </c>
      <c r="I2020" s="56" t="s">
        <v>6841</v>
      </c>
      <c r="J2020" s="56" t="s">
        <v>39</v>
      </c>
    </row>
    <row r="2021" spans="1:10" ht="12.75" customHeight="1" x14ac:dyDescent="0.3">
      <c r="A2021" s="56" t="s">
        <v>475</v>
      </c>
      <c r="B2021" s="56">
        <v>35</v>
      </c>
      <c r="C2021" s="56" t="s">
        <v>476</v>
      </c>
      <c r="D2021" s="56" t="s">
        <v>5661</v>
      </c>
      <c r="E2021" s="56" t="s">
        <v>2657</v>
      </c>
      <c r="F2021" s="56" t="s">
        <v>907</v>
      </c>
      <c r="G2021" s="56">
        <v>12</v>
      </c>
      <c r="H2021" s="56">
        <v>0</v>
      </c>
      <c r="I2021" s="56" t="s">
        <v>6841</v>
      </c>
      <c r="J2021" s="56" t="s">
        <v>39</v>
      </c>
    </row>
    <row r="2022" spans="1:10" ht="12.75" customHeight="1" x14ac:dyDescent="0.3">
      <c r="A2022" s="56" t="s">
        <v>475</v>
      </c>
      <c r="B2022" s="56">
        <v>36</v>
      </c>
      <c r="C2022" s="56" t="s">
        <v>476</v>
      </c>
      <c r="D2022" s="56" t="s">
        <v>5662</v>
      </c>
      <c r="E2022" s="56" t="s">
        <v>2658</v>
      </c>
      <c r="F2022" s="56" t="s">
        <v>907</v>
      </c>
      <c r="G2022" s="56">
        <v>10</v>
      </c>
      <c r="H2022" s="56">
        <v>0</v>
      </c>
      <c r="I2022" s="56" t="s">
        <v>6841</v>
      </c>
      <c r="J2022" s="56" t="s">
        <v>39</v>
      </c>
    </row>
    <row r="2023" spans="1:10" ht="12.75" customHeight="1" x14ac:dyDescent="0.3">
      <c r="A2023" s="56" t="s">
        <v>44</v>
      </c>
      <c r="B2023" s="56">
        <v>1</v>
      </c>
      <c r="C2023" s="56" t="s">
        <v>45</v>
      </c>
      <c r="D2023" s="56" t="s">
        <v>5663</v>
      </c>
      <c r="E2023" s="56" t="s">
        <v>2660</v>
      </c>
      <c r="F2023" s="56" t="s">
        <v>907</v>
      </c>
      <c r="G2023" s="56">
        <v>44</v>
      </c>
      <c r="H2023" s="56">
        <v>0</v>
      </c>
      <c r="I2023" s="56" t="s">
        <v>6841</v>
      </c>
      <c r="J2023" s="56" t="s">
        <v>39</v>
      </c>
    </row>
    <row r="2024" spans="1:10" ht="12.75" customHeight="1" x14ac:dyDescent="0.3">
      <c r="A2024" s="56" t="s">
        <v>44</v>
      </c>
      <c r="B2024" s="56">
        <v>2</v>
      </c>
      <c r="C2024" s="56" t="s">
        <v>45</v>
      </c>
      <c r="D2024" s="56" t="s">
        <v>5664</v>
      </c>
      <c r="E2024" s="56" t="s">
        <v>2661</v>
      </c>
      <c r="F2024" s="56" t="s">
        <v>907</v>
      </c>
      <c r="G2024" s="56">
        <v>21</v>
      </c>
      <c r="H2024" s="56">
        <v>0</v>
      </c>
      <c r="I2024" s="56" t="s">
        <v>6841</v>
      </c>
      <c r="J2024" s="56" t="s">
        <v>39</v>
      </c>
    </row>
    <row r="2025" spans="1:10" ht="12.75" customHeight="1" x14ac:dyDescent="0.3">
      <c r="A2025" s="56" t="s">
        <v>44</v>
      </c>
      <c r="B2025" s="56">
        <v>3</v>
      </c>
      <c r="C2025" s="56" t="s">
        <v>45</v>
      </c>
      <c r="D2025" s="56" t="s">
        <v>5665</v>
      </c>
      <c r="E2025" s="56" t="s">
        <v>2662</v>
      </c>
      <c r="F2025" s="56" t="s">
        <v>907</v>
      </c>
      <c r="G2025" s="56">
        <v>35</v>
      </c>
      <c r="H2025" s="56">
        <v>0</v>
      </c>
      <c r="I2025" s="56" t="s">
        <v>6841</v>
      </c>
      <c r="J2025" s="56" t="s">
        <v>39</v>
      </c>
    </row>
    <row r="2026" spans="1:10" ht="12.75" customHeight="1" x14ac:dyDescent="0.3">
      <c r="A2026" s="56" t="s">
        <v>44</v>
      </c>
      <c r="B2026" s="56">
        <v>4</v>
      </c>
      <c r="C2026" s="56" t="s">
        <v>45</v>
      </c>
      <c r="D2026" s="56" t="s">
        <v>5666</v>
      </c>
      <c r="E2026" s="56" t="s">
        <v>2663</v>
      </c>
      <c r="F2026" s="56" t="s">
        <v>907</v>
      </c>
      <c r="G2026" s="56">
        <v>54</v>
      </c>
      <c r="H2026" s="56">
        <v>0</v>
      </c>
      <c r="I2026" s="56" t="s">
        <v>6841</v>
      </c>
      <c r="J2026" s="56" t="s">
        <v>39</v>
      </c>
    </row>
    <row r="2027" spans="1:10" ht="12.75" customHeight="1" x14ac:dyDescent="0.3">
      <c r="A2027" s="56" t="s">
        <v>44</v>
      </c>
      <c r="B2027" s="56">
        <v>5</v>
      </c>
      <c r="C2027" s="56" t="s">
        <v>45</v>
      </c>
      <c r="D2027" s="56" t="s">
        <v>5667</v>
      </c>
      <c r="E2027" s="56" t="s">
        <v>2664</v>
      </c>
      <c r="F2027" s="56" t="s">
        <v>907</v>
      </c>
      <c r="G2027" s="56">
        <v>44</v>
      </c>
      <c r="H2027" s="56">
        <v>0</v>
      </c>
      <c r="I2027" s="56" t="s">
        <v>6841</v>
      </c>
      <c r="J2027" s="56" t="s">
        <v>39</v>
      </c>
    </row>
    <row r="2028" spans="1:10" ht="12.75" customHeight="1" x14ac:dyDescent="0.3">
      <c r="A2028" s="56" t="s">
        <v>44</v>
      </c>
      <c r="B2028" s="56">
        <v>6</v>
      </c>
      <c r="C2028" s="56" t="s">
        <v>45</v>
      </c>
      <c r="D2028" s="56" t="s">
        <v>5668</v>
      </c>
      <c r="E2028" s="56" t="s">
        <v>2665</v>
      </c>
      <c r="F2028" s="56" t="s">
        <v>907</v>
      </c>
      <c r="G2028" s="56">
        <v>54</v>
      </c>
      <c r="H2028" s="56">
        <v>0</v>
      </c>
      <c r="I2028" s="56" t="s">
        <v>6841</v>
      </c>
      <c r="J2028" s="56" t="s">
        <v>39</v>
      </c>
    </row>
    <row r="2029" spans="1:10" ht="12.75" customHeight="1" x14ac:dyDescent="0.3">
      <c r="A2029" s="56" t="s">
        <v>44</v>
      </c>
      <c r="B2029" s="56">
        <v>7</v>
      </c>
      <c r="C2029" s="56" t="s">
        <v>45</v>
      </c>
      <c r="D2029" s="56" t="s">
        <v>5669</v>
      </c>
      <c r="E2029" s="56" t="s">
        <v>2666</v>
      </c>
      <c r="F2029" s="56" t="s">
        <v>907</v>
      </c>
      <c r="G2029" s="56">
        <v>43</v>
      </c>
      <c r="H2029" s="56">
        <v>0</v>
      </c>
      <c r="I2029" s="56" t="s">
        <v>6841</v>
      </c>
      <c r="J2029" s="56" t="s">
        <v>39</v>
      </c>
    </row>
    <row r="2030" spans="1:10" ht="12.75" customHeight="1" x14ac:dyDescent="0.3">
      <c r="A2030" s="56" t="s">
        <v>44</v>
      </c>
      <c r="B2030" s="56">
        <v>8</v>
      </c>
      <c r="C2030" s="56" t="s">
        <v>45</v>
      </c>
      <c r="D2030" s="56" t="s">
        <v>5670</v>
      </c>
      <c r="E2030" s="56" t="s">
        <v>2667</v>
      </c>
      <c r="F2030" s="56" t="s">
        <v>907</v>
      </c>
      <c r="G2030" s="56">
        <v>59.5</v>
      </c>
      <c r="H2030" s="56">
        <v>0</v>
      </c>
      <c r="I2030" s="56" t="s">
        <v>6841</v>
      </c>
      <c r="J2030" s="56" t="s">
        <v>39</v>
      </c>
    </row>
    <row r="2031" spans="1:10" ht="12.75" customHeight="1" x14ac:dyDescent="0.3">
      <c r="A2031" s="56" t="s">
        <v>44</v>
      </c>
      <c r="B2031" s="56">
        <v>9</v>
      </c>
      <c r="C2031" s="56" t="s">
        <v>45</v>
      </c>
      <c r="D2031" s="56" t="s">
        <v>5671</v>
      </c>
      <c r="E2031" s="56" t="s">
        <v>2668</v>
      </c>
      <c r="F2031" s="56" t="s">
        <v>907</v>
      </c>
      <c r="G2031" s="56">
        <v>21</v>
      </c>
      <c r="H2031" s="56">
        <v>0</v>
      </c>
      <c r="I2031" s="56" t="s">
        <v>6841</v>
      </c>
      <c r="J2031" s="56" t="s">
        <v>39</v>
      </c>
    </row>
    <row r="2032" spans="1:10" ht="12.75" customHeight="1" x14ac:dyDescent="0.3">
      <c r="A2032" s="56" t="s">
        <v>44</v>
      </c>
      <c r="B2032" s="56">
        <v>10</v>
      </c>
      <c r="C2032" s="56" t="s">
        <v>45</v>
      </c>
      <c r="D2032" s="56" t="s">
        <v>5672</v>
      </c>
      <c r="E2032" s="56" t="s">
        <v>2669</v>
      </c>
      <c r="F2032" s="56" t="s">
        <v>907</v>
      </c>
      <c r="G2032" s="56">
        <v>43</v>
      </c>
      <c r="H2032" s="56">
        <v>0</v>
      </c>
      <c r="I2032" s="56" t="s">
        <v>6841</v>
      </c>
      <c r="J2032" s="56" t="s">
        <v>39</v>
      </c>
    </row>
    <row r="2033" spans="1:10" ht="12.75" customHeight="1" x14ac:dyDescent="0.3">
      <c r="A2033" s="56" t="s">
        <v>44</v>
      </c>
      <c r="B2033" s="56">
        <v>11</v>
      </c>
      <c r="C2033" s="56" t="s">
        <v>45</v>
      </c>
      <c r="D2033" s="56" t="s">
        <v>5673</v>
      </c>
      <c r="E2033" s="56" t="s">
        <v>2670</v>
      </c>
      <c r="F2033" s="56" t="s">
        <v>907</v>
      </c>
      <c r="G2033" s="56">
        <v>35</v>
      </c>
      <c r="H2033" s="56">
        <v>0</v>
      </c>
      <c r="I2033" s="56" t="s">
        <v>6841</v>
      </c>
      <c r="J2033" s="56" t="s">
        <v>39</v>
      </c>
    </row>
    <row r="2034" spans="1:10" ht="12.75" customHeight="1" x14ac:dyDescent="0.3">
      <c r="A2034" s="56" t="s">
        <v>44</v>
      </c>
      <c r="B2034" s="56">
        <v>12</v>
      </c>
      <c r="C2034" s="56" t="s">
        <v>45</v>
      </c>
      <c r="D2034" s="56" t="s">
        <v>5674</v>
      </c>
      <c r="E2034" s="56" t="s">
        <v>2671</v>
      </c>
      <c r="F2034" s="56" t="s">
        <v>907</v>
      </c>
      <c r="G2034" s="56">
        <v>54</v>
      </c>
      <c r="H2034" s="56">
        <v>0</v>
      </c>
      <c r="I2034" s="56" t="s">
        <v>6841</v>
      </c>
      <c r="J2034" s="56" t="s">
        <v>39</v>
      </c>
    </row>
    <row r="2035" spans="1:10" ht="12.75" customHeight="1" x14ac:dyDescent="0.3">
      <c r="A2035" s="56" t="s">
        <v>44</v>
      </c>
      <c r="B2035" s="56">
        <v>13</v>
      </c>
      <c r="C2035" s="56" t="s">
        <v>45</v>
      </c>
      <c r="D2035" s="56" t="s">
        <v>5675</v>
      </c>
      <c r="E2035" s="56" t="s">
        <v>2672</v>
      </c>
      <c r="F2035" s="56" t="s">
        <v>907</v>
      </c>
      <c r="G2035" s="56">
        <v>35</v>
      </c>
      <c r="H2035" s="56">
        <v>0</v>
      </c>
      <c r="I2035" s="56" t="s">
        <v>6841</v>
      </c>
      <c r="J2035" s="56" t="s">
        <v>39</v>
      </c>
    </row>
    <row r="2036" spans="1:10" ht="12.75" customHeight="1" x14ac:dyDescent="0.3">
      <c r="A2036" s="56" t="s">
        <v>44</v>
      </c>
      <c r="B2036" s="56">
        <v>14</v>
      </c>
      <c r="C2036" s="56" t="s">
        <v>45</v>
      </c>
      <c r="D2036" s="56" t="s">
        <v>5676</v>
      </c>
      <c r="E2036" s="56" t="s">
        <v>2673</v>
      </c>
      <c r="F2036" s="56" t="s">
        <v>907</v>
      </c>
      <c r="G2036" s="56">
        <v>46</v>
      </c>
      <c r="H2036" s="56">
        <v>0</v>
      </c>
      <c r="I2036" s="56" t="s">
        <v>6841</v>
      </c>
      <c r="J2036" s="56" t="s">
        <v>39</v>
      </c>
    </row>
    <row r="2037" spans="1:10" ht="12.75" customHeight="1" x14ac:dyDescent="0.3">
      <c r="A2037" s="56" t="s">
        <v>44</v>
      </c>
      <c r="B2037" s="56">
        <v>15</v>
      </c>
      <c r="C2037" s="56" t="s">
        <v>45</v>
      </c>
      <c r="D2037" s="56" t="s">
        <v>7020</v>
      </c>
      <c r="E2037" s="56" t="s">
        <v>7021</v>
      </c>
      <c r="F2037" s="56" t="s">
        <v>907</v>
      </c>
      <c r="G2037" s="56">
        <v>36</v>
      </c>
      <c r="H2037" s="56">
        <v>0</v>
      </c>
      <c r="I2037" s="56" t="s">
        <v>6841</v>
      </c>
      <c r="J2037" s="56" t="s">
        <v>39</v>
      </c>
    </row>
    <row r="2038" spans="1:10" ht="12.75" customHeight="1" x14ac:dyDescent="0.3">
      <c r="A2038" s="56" t="s">
        <v>326</v>
      </c>
      <c r="B2038" s="56">
        <v>1</v>
      </c>
      <c r="C2038" s="56" t="s">
        <v>327</v>
      </c>
      <c r="D2038" s="56" t="s">
        <v>5677</v>
      </c>
      <c r="E2038" s="56" t="s">
        <v>2674</v>
      </c>
      <c r="F2038" s="56" t="s">
        <v>907</v>
      </c>
      <c r="G2038" s="56">
        <v>8</v>
      </c>
      <c r="H2038" s="56">
        <v>0</v>
      </c>
      <c r="I2038" s="56" t="s">
        <v>810</v>
      </c>
      <c r="J2038" s="56" t="s">
        <v>39</v>
      </c>
    </row>
    <row r="2039" spans="1:10" ht="12.75" customHeight="1" x14ac:dyDescent="0.3">
      <c r="A2039" s="56" t="s">
        <v>326</v>
      </c>
      <c r="B2039" s="56">
        <v>2</v>
      </c>
      <c r="C2039" s="56" t="s">
        <v>327</v>
      </c>
      <c r="D2039" s="56" t="s">
        <v>5678</v>
      </c>
      <c r="E2039" s="56" t="s">
        <v>2675</v>
      </c>
      <c r="F2039" s="56" t="s">
        <v>907</v>
      </c>
      <c r="G2039" s="56">
        <v>52</v>
      </c>
      <c r="H2039" s="56">
        <v>0</v>
      </c>
      <c r="I2039" s="56" t="s">
        <v>811</v>
      </c>
      <c r="J2039" s="56" t="s">
        <v>39</v>
      </c>
    </row>
    <row r="2040" spans="1:10" ht="12.75" customHeight="1" x14ac:dyDescent="0.3">
      <c r="A2040" s="56" t="s">
        <v>326</v>
      </c>
      <c r="B2040" s="56">
        <v>3</v>
      </c>
      <c r="C2040" s="56" t="s">
        <v>327</v>
      </c>
      <c r="D2040" s="56" t="s">
        <v>5679</v>
      </c>
      <c r="E2040" s="56" t="s">
        <v>2676</v>
      </c>
      <c r="F2040" s="56" t="s">
        <v>907</v>
      </c>
      <c r="G2040" s="56">
        <v>25</v>
      </c>
      <c r="H2040" s="56">
        <v>0</v>
      </c>
      <c r="I2040" s="56" t="s">
        <v>811</v>
      </c>
      <c r="J2040" s="56" t="s">
        <v>39</v>
      </c>
    </row>
    <row r="2041" spans="1:10" ht="12.75" customHeight="1" x14ac:dyDescent="0.3">
      <c r="A2041" s="56" t="s">
        <v>326</v>
      </c>
      <c r="B2041" s="56">
        <v>4</v>
      </c>
      <c r="C2041" s="56" t="s">
        <v>327</v>
      </c>
      <c r="D2041" s="56" t="s">
        <v>5680</v>
      </c>
      <c r="E2041" s="56" t="s">
        <v>2677</v>
      </c>
      <c r="F2041" s="56" t="s">
        <v>907</v>
      </c>
      <c r="G2041" s="56">
        <v>9.5</v>
      </c>
      <c r="H2041" s="56">
        <v>0</v>
      </c>
      <c r="I2041" s="56" t="s">
        <v>811</v>
      </c>
      <c r="J2041" s="56" t="s">
        <v>39</v>
      </c>
    </row>
    <row r="2042" spans="1:10" ht="12.75" customHeight="1" x14ac:dyDescent="0.3">
      <c r="A2042" s="56" t="s">
        <v>326</v>
      </c>
      <c r="B2042" s="56">
        <v>5</v>
      </c>
      <c r="C2042" s="56" t="s">
        <v>327</v>
      </c>
      <c r="D2042" s="56" t="s">
        <v>5681</v>
      </c>
      <c r="E2042" s="56" t="s">
        <v>2678</v>
      </c>
      <c r="F2042" s="56" t="s">
        <v>907</v>
      </c>
      <c r="G2042" s="56">
        <v>53</v>
      </c>
      <c r="H2042" s="56">
        <v>0</v>
      </c>
      <c r="I2042" s="56" t="s">
        <v>811</v>
      </c>
      <c r="J2042" s="56" t="s">
        <v>39</v>
      </c>
    </row>
    <row r="2043" spans="1:10" ht="12.75" customHeight="1" x14ac:dyDescent="0.3">
      <c r="A2043" s="56" t="s">
        <v>326</v>
      </c>
      <c r="B2043" s="56">
        <v>6</v>
      </c>
      <c r="C2043" s="56" t="s">
        <v>327</v>
      </c>
      <c r="D2043" s="56" t="s">
        <v>5682</v>
      </c>
      <c r="E2043" s="56" t="s">
        <v>2679</v>
      </c>
      <c r="F2043" s="56" t="s">
        <v>907</v>
      </c>
      <c r="G2043" s="56">
        <v>10.5</v>
      </c>
      <c r="H2043" s="56">
        <v>0</v>
      </c>
      <c r="I2043" s="56" t="s">
        <v>811</v>
      </c>
      <c r="J2043" s="56" t="s">
        <v>39</v>
      </c>
    </row>
    <row r="2044" spans="1:10" ht="12.75" customHeight="1" x14ac:dyDescent="0.3">
      <c r="A2044" s="56" t="s">
        <v>326</v>
      </c>
      <c r="B2044" s="56">
        <v>7</v>
      </c>
      <c r="C2044" s="56" t="s">
        <v>327</v>
      </c>
      <c r="D2044" s="56" t="s">
        <v>5683</v>
      </c>
      <c r="E2044" s="56" t="s">
        <v>2680</v>
      </c>
      <c r="F2044" s="56" t="s">
        <v>907</v>
      </c>
      <c r="G2044" s="56">
        <v>44</v>
      </c>
      <c r="H2044" s="56">
        <v>0</v>
      </c>
      <c r="I2044" s="56" t="s">
        <v>811</v>
      </c>
      <c r="J2044" s="56" t="s">
        <v>39</v>
      </c>
    </row>
    <row r="2045" spans="1:10" ht="12.75" customHeight="1" x14ac:dyDescent="0.3">
      <c r="A2045" s="56" t="s">
        <v>326</v>
      </c>
      <c r="B2045" s="56">
        <v>8</v>
      </c>
      <c r="C2045" s="56" t="s">
        <v>327</v>
      </c>
      <c r="D2045" s="56" t="s">
        <v>5684</v>
      </c>
      <c r="E2045" s="56" t="s">
        <v>2681</v>
      </c>
      <c r="F2045" s="56" t="s">
        <v>907</v>
      </c>
      <c r="G2045" s="56">
        <v>28</v>
      </c>
      <c r="H2045" s="56">
        <v>0</v>
      </c>
      <c r="I2045" s="56" t="s">
        <v>811</v>
      </c>
      <c r="J2045" s="56" t="s">
        <v>39</v>
      </c>
    </row>
    <row r="2046" spans="1:10" ht="12.75" customHeight="1" x14ac:dyDescent="0.3">
      <c r="A2046" s="56" t="s">
        <v>326</v>
      </c>
      <c r="B2046" s="56">
        <v>9</v>
      </c>
      <c r="C2046" s="56" t="s">
        <v>327</v>
      </c>
      <c r="D2046" s="56" t="s">
        <v>5685</v>
      </c>
      <c r="E2046" s="56" t="s">
        <v>2682</v>
      </c>
      <c r="F2046" s="56" t="s">
        <v>907</v>
      </c>
      <c r="G2046" s="56">
        <v>14.5</v>
      </c>
      <c r="H2046" s="56">
        <v>0</v>
      </c>
      <c r="I2046" s="56" t="s">
        <v>811</v>
      </c>
      <c r="J2046" s="56" t="s">
        <v>39</v>
      </c>
    </row>
    <row r="2047" spans="1:10" ht="12.75" customHeight="1" x14ac:dyDescent="0.3">
      <c r="A2047" s="56" t="s">
        <v>326</v>
      </c>
      <c r="B2047" s="56">
        <v>10</v>
      </c>
      <c r="C2047" s="56" t="s">
        <v>327</v>
      </c>
      <c r="D2047" s="56" t="s">
        <v>5686</v>
      </c>
      <c r="E2047" s="56" t="s">
        <v>2683</v>
      </c>
      <c r="F2047" s="56" t="s">
        <v>907</v>
      </c>
      <c r="G2047" s="56">
        <v>24</v>
      </c>
      <c r="H2047" s="56">
        <v>0</v>
      </c>
      <c r="I2047" s="56" t="s">
        <v>811</v>
      </c>
      <c r="J2047" s="56" t="s">
        <v>39</v>
      </c>
    </row>
    <row r="2048" spans="1:10" ht="12.75" customHeight="1" x14ac:dyDescent="0.3">
      <c r="A2048" s="56" t="s">
        <v>326</v>
      </c>
      <c r="B2048" s="56">
        <v>11</v>
      </c>
      <c r="C2048" s="56" t="s">
        <v>327</v>
      </c>
      <c r="D2048" s="56" t="s">
        <v>5687</v>
      </c>
      <c r="E2048" s="56" t="s">
        <v>2684</v>
      </c>
      <c r="F2048" s="56" t="s">
        <v>907</v>
      </c>
      <c r="G2048" s="56">
        <v>22</v>
      </c>
      <c r="H2048" s="56">
        <v>0</v>
      </c>
      <c r="I2048" s="56" t="s">
        <v>811</v>
      </c>
      <c r="J2048" s="56" t="s">
        <v>39</v>
      </c>
    </row>
    <row r="2049" spans="1:10" ht="12.75" customHeight="1" x14ac:dyDescent="0.3">
      <c r="A2049" s="56" t="s">
        <v>326</v>
      </c>
      <c r="B2049" s="56">
        <v>12</v>
      </c>
      <c r="C2049" s="56" t="s">
        <v>327</v>
      </c>
      <c r="D2049" s="56" t="s">
        <v>5688</v>
      </c>
      <c r="E2049" s="56" t="s">
        <v>2685</v>
      </c>
      <c r="F2049" s="56" t="s">
        <v>907</v>
      </c>
      <c r="G2049" s="56">
        <v>31</v>
      </c>
      <c r="H2049" s="56">
        <v>0</v>
      </c>
      <c r="I2049" s="56" t="s">
        <v>811</v>
      </c>
      <c r="J2049" s="56" t="s">
        <v>39</v>
      </c>
    </row>
    <row r="2050" spans="1:10" ht="12.75" customHeight="1" x14ac:dyDescent="0.3">
      <c r="A2050" s="56" t="s">
        <v>326</v>
      </c>
      <c r="B2050" s="56">
        <v>13</v>
      </c>
      <c r="C2050" s="56" t="s">
        <v>327</v>
      </c>
      <c r="D2050" s="56" t="s">
        <v>5689</v>
      </c>
      <c r="E2050" s="56" t="s">
        <v>2686</v>
      </c>
      <c r="F2050" s="56" t="s">
        <v>907</v>
      </c>
      <c r="G2050" s="56">
        <v>15</v>
      </c>
      <c r="H2050" s="56">
        <v>0</v>
      </c>
      <c r="I2050" s="56" t="s">
        <v>811</v>
      </c>
      <c r="J2050" s="56" t="s">
        <v>39</v>
      </c>
    </row>
    <row r="2051" spans="1:10" ht="12.75" customHeight="1" x14ac:dyDescent="0.3">
      <c r="A2051" s="56" t="s">
        <v>326</v>
      </c>
      <c r="B2051" s="56">
        <v>14</v>
      </c>
      <c r="C2051" s="56" t="s">
        <v>327</v>
      </c>
      <c r="D2051" s="56" t="s">
        <v>5690</v>
      </c>
      <c r="E2051" s="56" t="s">
        <v>2687</v>
      </c>
      <c r="F2051" s="56" t="s">
        <v>907</v>
      </c>
      <c r="G2051" s="56">
        <v>14</v>
      </c>
      <c r="H2051" s="56">
        <v>0</v>
      </c>
      <c r="I2051" s="56" t="s">
        <v>811</v>
      </c>
      <c r="J2051" s="56" t="s">
        <v>39</v>
      </c>
    </row>
    <row r="2052" spans="1:10" ht="12.75" customHeight="1" x14ac:dyDescent="0.3">
      <c r="A2052" s="56" t="s">
        <v>326</v>
      </c>
      <c r="B2052" s="56">
        <v>15</v>
      </c>
      <c r="C2052" s="56" t="s">
        <v>327</v>
      </c>
      <c r="D2052" s="56" t="s">
        <v>5691</v>
      </c>
      <c r="E2052" s="56" t="s">
        <v>2688</v>
      </c>
      <c r="F2052" s="56" t="s">
        <v>907</v>
      </c>
      <c r="G2052" s="56">
        <v>9.5</v>
      </c>
      <c r="H2052" s="56">
        <v>0</v>
      </c>
      <c r="I2052" s="56" t="s">
        <v>811</v>
      </c>
      <c r="J2052" s="56" t="s">
        <v>39</v>
      </c>
    </row>
    <row r="2053" spans="1:10" ht="12.75" customHeight="1" x14ac:dyDescent="0.3">
      <c r="A2053" s="56" t="s">
        <v>326</v>
      </c>
      <c r="B2053" s="56">
        <v>16</v>
      </c>
      <c r="C2053" s="56" t="s">
        <v>327</v>
      </c>
      <c r="D2053" s="56" t="s">
        <v>5692</v>
      </c>
      <c r="E2053" s="56" t="s">
        <v>2689</v>
      </c>
      <c r="F2053" s="56" t="s">
        <v>907</v>
      </c>
      <c r="G2053" s="56">
        <v>19.5</v>
      </c>
      <c r="H2053" s="56">
        <v>0</v>
      </c>
      <c r="I2053" s="56" t="s">
        <v>810</v>
      </c>
      <c r="J2053" s="56" t="s">
        <v>39</v>
      </c>
    </row>
    <row r="2054" spans="1:10" ht="12.75" customHeight="1" x14ac:dyDescent="0.3">
      <c r="A2054" s="56" t="s">
        <v>326</v>
      </c>
      <c r="B2054" s="56">
        <v>17</v>
      </c>
      <c r="C2054" s="56" t="s">
        <v>327</v>
      </c>
      <c r="D2054" s="56" t="s">
        <v>5693</v>
      </c>
      <c r="E2054" s="56" t="s">
        <v>2690</v>
      </c>
      <c r="F2054" s="56" t="s">
        <v>907</v>
      </c>
      <c r="G2054" s="56">
        <v>44</v>
      </c>
      <c r="H2054" s="56">
        <v>0</v>
      </c>
      <c r="I2054" s="56" t="s">
        <v>811</v>
      </c>
      <c r="J2054" s="56" t="s">
        <v>39</v>
      </c>
    </row>
    <row r="2055" spans="1:10" ht="12.75" customHeight="1" x14ac:dyDescent="0.3">
      <c r="A2055" s="56" t="s">
        <v>326</v>
      </c>
      <c r="B2055" s="56">
        <v>18</v>
      </c>
      <c r="C2055" s="56" t="s">
        <v>327</v>
      </c>
      <c r="D2055" s="56" t="s">
        <v>5694</v>
      </c>
      <c r="E2055" s="56" t="s">
        <v>2691</v>
      </c>
      <c r="F2055" s="56" t="s">
        <v>907</v>
      </c>
      <c r="G2055" s="56">
        <v>42.5</v>
      </c>
      <c r="H2055" s="56">
        <v>0</v>
      </c>
      <c r="I2055" s="56" t="s">
        <v>811</v>
      </c>
      <c r="J2055" s="56" t="s">
        <v>39</v>
      </c>
    </row>
    <row r="2056" spans="1:10" ht="12.75" customHeight="1" x14ac:dyDescent="0.3">
      <c r="A2056" s="56" t="s">
        <v>326</v>
      </c>
      <c r="B2056" s="56">
        <v>19</v>
      </c>
      <c r="C2056" s="56" t="s">
        <v>327</v>
      </c>
      <c r="D2056" s="56" t="s">
        <v>5695</v>
      </c>
      <c r="E2056" s="56" t="s">
        <v>2692</v>
      </c>
      <c r="F2056" s="56" t="s">
        <v>907</v>
      </c>
      <c r="G2056" s="56">
        <v>27</v>
      </c>
      <c r="H2056" s="56">
        <v>0</v>
      </c>
      <c r="I2056" s="56" t="s">
        <v>811</v>
      </c>
      <c r="J2056" s="56" t="s">
        <v>39</v>
      </c>
    </row>
    <row r="2057" spans="1:10" ht="12.75" customHeight="1" x14ac:dyDescent="0.3">
      <c r="A2057" s="56" t="s">
        <v>326</v>
      </c>
      <c r="B2057" s="56">
        <v>20</v>
      </c>
      <c r="C2057" s="56" t="s">
        <v>327</v>
      </c>
      <c r="D2057" s="56" t="s">
        <v>5696</v>
      </c>
      <c r="E2057" s="56" t="s">
        <v>2693</v>
      </c>
      <c r="F2057" s="56" t="s">
        <v>907</v>
      </c>
      <c r="G2057" s="56">
        <v>31</v>
      </c>
      <c r="H2057" s="56">
        <v>0</v>
      </c>
      <c r="I2057" s="56" t="s">
        <v>811</v>
      </c>
      <c r="J2057" s="56" t="s">
        <v>39</v>
      </c>
    </row>
    <row r="2058" spans="1:10" ht="12.75" customHeight="1" x14ac:dyDescent="0.3">
      <c r="A2058" s="56" t="s">
        <v>326</v>
      </c>
      <c r="B2058" s="56">
        <v>21</v>
      </c>
      <c r="C2058" s="56" t="s">
        <v>327</v>
      </c>
      <c r="D2058" s="56" t="s">
        <v>5697</v>
      </c>
      <c r="E2058" s="56" t="s">
        <v>2694</v>
      </c>
      <c r="F2058" s="56" t="s">
        <v>907</v>
      </c>
      <c r="G2058" s="56">
        <v>8.5</v>
      </c>
      <c r="H2058" s="56">
        <v>0</v>
      </c>
      <c r="I2058" s="56" t="s">
        <v>811</v>
      </c>
      <c r="J2058" s="56" t="s">
        <v>39</v>
      </c>
    </row>
    <row r="2059" spans="1:10" ht="12.75" customHeight="1" x14ac:dyDescent="0.3">
      <c r="A2059" s="56" t="s">
        <v>326</v>
      </c>
      <c r="B2059" s="56">
        <v>22</v>
      </c>
      <c r="C2059" s="56" t="s">
        <v>327</v>
      </c>
      <c r="D2059" s="56" t="s">
        <v>5698</v>
      </c>
      <c r="E2059" s="56" t="s">
        <v>2695</v>
      </c>
      <c r="F2059" s="56" t="s">
        <v>907</v>
      </c>
      <c r="G2059" s="56">
        <v>23.5</v>
      </c>
      <c r="H2059" s="56">
        <v>0</v>
      </c>
      <c r="I2059" s="56" t="s">
        <v>811</v>
      </c>
      <c r="J2059" s="56" t="s">
        <v>39</v>
      </c>
    </row>
    <row r="2060" spans="1:10" ht="12.75" customHeight="1" x14ac:dyDescent="0.3">
      <c r="A2060" s="56" t="s">
        <v>326</v>
      </c>
      <c r="B2060" s="56">
        <v>23</v>
      </c>
      <c r="C2060" s="56" t="s">
        <v>327</v>
      </c>
      <c r="D2060" s="56" t="s">
        <v>5699</v>
      </c>
      <c r="E2060" s="56" t="s">
        <v>2696</v>
      </c>
      <c r="F2060" s="56" t="s">
        <v>907</v>
      </c>
      <c r="G2060" s="56">
        <v>15</v>
      </c>
      <c r="H2060" s="56">
        <v>0</v>
      </c>
      <c r="I2060" s="56" t="s">
        <v>811</v>
      </c>
      <c r="J2060" s="56" t="s">
        <v>39</v>
      </c>
    </row>
    <row r="2061" spans="1:10" ht="12.75" customHeight="1" x14ac:dyDescent="0.3">
      <c r="A2061" s="56" t="s">
        <v>326</v>
      </c>
      <c r="B2061" s="56">
        <v>24</v>
      </c>
      <c r="C2061" s="56" t="s">
        <v>327</v>
      </c>
      <c r="D2061" s="56" t="s">
        <v>5700</v>
      </c>
      <c r="E2061" s="56" t="s">
        <v>2697</v>
      </c>
      <c r="F2061" s="56" t="s">
        <v>907</v>
      </c>
      <c r="G2061" s="56">
        <v>22</v>
      </c>
      <c r="H2061" s="56">
        <v>0</v>
      </c>
      <c r="I2061" s="56" t="s">
        <v>811</v>
      </c>
      <c r="J2061" s="56" t="s">
        <v>39</v>
      </c>
    </row>
    <row r="2062" spans="1:10" ht="12.75" customHeight="1" x14ac:dyDescent="0.3">
      <c r="A2062" s="56" t="s">
        <v>326</v>
      </c>
      <c r="B2062" s="56">
        <v>25</v>
      </c>
      <c r="C2062" s="56" t="s">
        <v>327</v>
      </c>
      <c r="D2062" s="56" t="s">
        <v>5701</v>
      </c>
      <c r="E2062" s="56" t="s">
        <v>2698</v>
      </c>
      <c r="F2062" s="56" t="s">
        <v>907</v>
      </c>
      <c r="G2062" s="56">
        <v>10.5</v>
      </c>
      <c r="H2062" s="56">
        <v>0</v>
      </c>
      <c r="I2062" s="56" t="s">
        <v>811</v>
      </c>
      <c r="J2062" s="56" t="s">
        <v>39</v>
      </c>
    </row>
    <row r="2063" spans="1:10" ht="12.75" customHeight="1" x14ac:dyDescent="0.3">
      <c r="A2063" s="56" t="s">
        <v>326</v>
      </c>
      <c r="B2063" s="56">
        <v>26</v>
      </c>
      <c r="C2063" s="56" t="s">
        <v>327</v>
      </c>
      <c r="D2063" s="56" t="s">
        <v>5702</v>
      </c>
      <c r="E2063" s="56" t="s">
        <v>2699</v>
      </c>
      <c r="F2063" s="56" t="s">
        <v>907</v>
      </c>
      <c r="G2063" s="56">
        <v>8</v>
      </c>
      <c r="H2063" s="56">
        <v>0</v>
      </c>
      <c r="I2063" s="56" t="s">
        <v>810</v>
      </c>
      <c r="J2063" s="56" t="s">
        <v>39</v>
      </c>
    </row>
    <row r="2064" spans="1:10" ht="12.75" customHeight="1" x14ac:dyDescent="0.3">
      <c r="A2064" s="56" t="s">
        <v>326</v>
      </c>
      <c r="B2064" s="56">
        <v>27</v>
      </c>
      <c r="C2064" s="56" t="s">
        <v>327</v>
      </c>
      <c r="D2064" s="56" t="s">
        <v>5703</v>
      </c>
      <c r="E2064" s="56" t="s">
        <v>2700</v>
      </c>
      <c r="F2064" s="56" t="s">
        <v>907</v>
      </c>
      <c r="G2064" s="56">
        <v>46</v>
      </c>
      <c r="H2064" s="56">
        <v>0</v>
      </c>
      <c r="I2064" s="56" t="s">
        <v>811</v>
      </c>
      <c r="J2064" s="56" t="s">
        <v>39</v>
      </c>
    </row>
    <row r="2065" spans="1:10" ht="12.75" customHeight="1" x14ac:dyDescent="0.3">
      <c r="A2065" s="56" t="s">
        <v>326</v>
      </c>
      <c r="B2065" s="56">
        <v>28</v>
      </c>
      <c r="C2065" s="56" t="s">
        <v>327</v>
      </c>
      <c r="D2065" s="56" t="s">
        <v>5704</v>
      </c>
      <c r="E2065" s="56" t="s">
        <v>2701</v>
      </c>
      <c r="F2065" s="56" t="s">
        <v>907</v>
      </c>
      <c r="G2065" s="56">
        <v>12.5</v>
      </c>
      <c r="H2065" s="56">
        <v>0</v>
      </c>
      <c r="I2065" s="56" t="s">
        <v>811</v>
      </c>
      <c r="J2065" s="56" t="s">
        <v>39</v>
      </c>
    </row>
    <row r="2066" spans="1:10" ht="12.75" customHeight="1" x14ac:dyDescent="0.3">
      <c r="A2066" s="56" t="s">
        <v>326</v>
      </c>
      <c r="B2066" s="56">
        <v>29</v>
      </c>
      <c r="C2066" s="56" t="s">
        <v>327</v>
      </c>
      <c r="D2066" s="56" t="s">
        <v>5705</v>
      </c>
      <c r="E2066" s="56" t="s">
        <v>2702</v>
      </c>
      <c r="F2066" s="56" t="s">
        <v>907</v>
      </c>
      <c r="G2066" s="56">
        <v>8</v>
      </c>
      <c r="H2066" s="56">
        <v>0</v>
      </c>
      <c r="I2066" s="56" t="s">
        <v>811</v>
      </c>
      <c r="J2066" s="56" t="s">
        <v>39</v>
      </c>
    </row>
    <row r="2067" spans="1:10" ht="12.75" customHeight="1" x14ac:dyDescent="0.3">
      <c r="A2067" s="56" t="s">
        <v>326</v>
      </c>
      <c r="B2067" s="56">
        <v>30</v>
      </c>
      <c r="C2067" s="56" t="s">
        <v>327</v>
      </c>
      <c r="D2067" s="56" t="s">
        <v>5706</v>
      </c>
      <c r="E2067" s="56" t="s">
        <v>2703</v>
      </c>
      <c r="F2067" s="56" t="s">
        <v>907</v>
      </c>
      <c r="G2067" s="56">
        <v>11</v>
      </c>
      <c r="H2067" s="56">
        <v>0</v>
      </c>
      <c r="I2067" s="56" t="s">
        <v>810</v>
      </c>
      <c r="J2067" s="56" t="s">
        <v>39</v>
      </c>
    </row>
    <row r="2068" spans="1:10" ht="12.75" customHeight="1" x14ac:dyDescent="0.3">
      <c r="A2068" s="56" t="s">
        <v>326</v>
      </c>
      <c r="B2068" s="56">
        <v>31</v>
      </c>
      <c r="C2068" s="56" t="s">
        <v>327</v>
      </c>
      <c r="D2068" s="56" t="s">
        <v>5707</v>
      </c>
      <c r="E2068" s="56" t="s">
        <v>2704</v>
      </c>
      <c r="F2068" s="56" t="s">
        <v>907</v>
      </c>
      <c r="G2068" s="56">
        <v>31</v>
      </c>
      <c r="H2068" s="56">
        <v>0</v>
      </c>
      <c r="I2068" s="56" t="s">
        <v>811</v>
      </c>
      <c r="J2068" s="56" t="s">
        <v>39</v>
      </c>
    </row>
    <row r="2069" spans="1:10" ht="12.75" customHeight="1" x14ac:dyDescent="0.3">
      <c r="A2069" s="56" t="s">
        <v>326</v>
      </c>
      <c r="B2069" s="56">
        <v>32</v>
      </c>
      <c r="C2069" s="56" t="s">
        <v>327</v>
      </c>
      <c r="D2069" s="56" t="s">
        <v>5708</v>
      </c>
      <c r="E2069" s="56" t="s">
        <v>2705</v>
      </c>
      <c r="F2069" s="56" t="s">
        <v>907</v>
      </c>
      <c r="G2069" s="56">
        <v>22</v>
      </c>
      <c r="H2069" s="56">
        <v>0</v>
      </c>
      <c r="I2069" s="56" t="s">
        <v>811</v>
      </c>
      <c r="J2069" s="56" t="s">
        <v>39</v>
      </c>
    </row>
    <row r="2070" spans="1:10" ht="12.75" customHeight="1" x14ac:dyDescent="0.3">
      <c r="A2070" s="56" t="s">
        <v>326</v>
      </c>
      <c r="B2070" s="56">
        <v>33</v>
      </c>
      <c r="C2070" s="56" t="s">
        <v>327</v>
      </c>
      <c r="D2070" s="56" t="s">
        <v>5709</v>
      </c>
      <c r="E2070" s="56" t="s">
        <v>2706</v>
      </c>
      <c r="F2070" s="56" t="s">
        <v>907</v>
      </c>
      <c r="G2070" s="56">
        <v>44</v>
      </c>
      <c r="H2070" s="56">
        <v>0</v>
      </c>
      <c r="I2070" s="56" t="s">
        <v>811</v>
      </c>
      <c r="J2070" s="56" t="s">
        <v>39</v>
      </c>
    </row>
    <row r="2071" spans="1:10" ht="12.75" customHeight="1" x14ac:dyDescent="0.3">
      <c r="A2071" s="56" t="s">
        <v>326</v>
      </c>
      <c r="B2071" s="56">
        <v>34</v>
      </c>
      <c r="C2071" s="56" t="s">
        <v>327</v>
      </c>
      <c r="D2071" s="56" t="s">
        <v>5710</v>
      </c>
      <c r="E2071" s="56" t="s">
        <v>2707</v>
      </c>
      <c r="F2071" s="56" t="s">
        <v>907</v>
      </c>
      <c r="G2071" s="56">
        <v>18.5</v>
      </c>
      <c r="H2071" s="56">
        <v>0</v>
      </c>
      <c r="I2071" s="56" t="s">
        <v>811</v>
      </c>
      <c r="J2071" s="56" t="s">
        <v>39</v>
      </c>
    </row>
    <row r="2072" spans="1:10" ht="12.75" customHeight="1" x14ac:dyDescent="0.3">
      <c r="A2072" s="56" t="s">
        <v>326</v>
      </c>
      <c r="B2072" s="56">
        <v>35</v>
      </c>
      <c r="C2072" s="56" t="s">
        <v>327</v>
      </c>
      <c r="D2072" s="56" t="s">
        <v>5711</v>
      </c>
      <c r="E2072" s="56" t="s">
        <v>2708</v>
      </c>
      <c r="F2072" s="56" t="s">
        <v>907</v>
      </c>
      <c r="G2072" s="56">
        <v>10</v>
      </c>
      <c r="H2072" s="56">
        <v>0</v>
      </c>
      <c r="I2072" s="56" t="s">
        <v>811</v>
      </c>
      <c r="J2072" s="56" t="s">
        <v>39</v>
      </c>
    </row>
    <row r="2073" spans="1:10" ht="12.75" customHeight="1" x14ac:dyDescent="0.3">
      <c r="A2073" s="56" t="s">
        <v>326</v>
      </c>
      <c r="B2073" s="56">
        <v>36</v>
      </c>
      <c r="C2073" s="56" t="s">
        <v>327</v>
      </c>
      <c r="D2073" s="56" t="s">
        <v>5712</v>
      </c>
      <c r="E2073" s="56" t="s">
        <v>2709</v>
      </c>
      <c r="F2073" s="56" t="s">
        <v>907</v>
      </c>
      <c r="G2073" s="56">
        <v>9</v>
      </c>
      <c r="H2073" s="56">
        <v>0</v>
      </c>
      <c r="I2073" s="56" t="s">
        <v>810</v>
      </c>
      <c r="J2073" s="56" t="s">
        <v>39</v>
      </c>
    </row>
    <row r="2074" spans="1:10" ht="12.75" customHeight="1" x14ac:dyDescent="0.3">
      <c r="A2074" s="56" t="s">
        <v>326</v>
      </c>
      <c r="B2074" s="56">
        <v>37</v>
      </c>
      <c r="C2074" s="56" t="s">
        <v>327</v>
      </c>
      <c r="D2074" s="56" t="s">
        <v>5713</v>
      </c>
      <c r="E2074" s="56" t="s">
        <v>2710</v>
      </c>
      <c r="F2074" s="56" t="s">
        <v>907</v>
      </c>
      <c r="G2074" s="56">
        <v>56</v>
      </c>
      <c r="H2074" s="56">
        <v>0</v>
      </c>
      <c r="I2074" s="56" t="s">
        <v>811</v>
      </c>
      <c r="J2074" s="56" t="s">
        <v>39</v>
      </c>
    </row>
    <row r="2075" spans="1:10" ht="12.75" customHeight="1" x14ac:dyDescent="0.3">
      <c r="A2075" s="56" t="s">
        <v>326</v>
      </c>
      <c r="B2075" s="56">
        <v>38</v>
      </c>
      <c r="C2075" s="56" t="s">
        <v>327</v>
      </c>
      <c r="D2075" s="56" t="s">
        <v>5714</v>
      </c>
      <c r="E2075" s="56" t="s">
        <v>2711</v>
      </c>
      <c r="F2075" s="56" t="s">
        <v>907</v>
      </c>
      <c r="G2075" s="56">
        <v>31</v>
      </c>
      <c r="H2075" s="56">
        <v>0</v>
      </c>
      <c r="I2075" s="56" t="s">
        <v>811</v>
      </c>
      <c r="J2075" s="56" t="s">
        <v>39</v>
      </c>
    </row>
    <row r="2076" spans="1:10" ht="12.75" customHeight="1" x14ac:dyDescent="0.3">
      <c r="A2076" s="56" t="s">
        <v>326</v>
      </c>
      <c r="B2076" s="56">
        <v>39</v>
      </c>
      <c r="C2076" s="56" t="s">
        <v>327</v>
      </c>
      <c r="D2076" s="56" t="s">
        <v>5715</v>
      </c>
      <c r="E2076" s="56" t="s">
        <v>2712</v>
      </c>
      <c r="F2076" s="56" t="s">
        <v>907</v>
      </c>
      <c r="G2076" s="56">
        <v>22</v>
      </c>
      <c r="H2076" s="56">
        <v>0</v>
      </c>
      <c r="I2076" s="56" t="s">
        <v>811</v>
      </c>
      <c r="J2076" s="56" t="s">
        <v>39</v>
      </c>
    </row>
    <row r="2077" spans="1:10" ht="12.75" customHeight="1" x14ac:dyDescent="0.3">
      <c r="A2077" s="56" t="s">
        <v>326</v>
      </c>
      <c r="B2077" s="56">
        <v>40</v>
      </c>
      <c r="C2077" s="56" t="s">
        <v>327</v>
      </c>
      <c r="D2077" s="56" t="s">
        <v>5716</v>
      </c>
      <c r="E2077" s="56" t="s">
        <v>2713</v>
      </c>
      <c r="F2077" s="56" t="s">
        <v>907</v>
      </c>
      <c r="G2077" s="56">
        <v>10</v>
      </c>
      <c r="H2077" s="56">
        <v>0</v>
      </c>
      <c r="I2077" s="56" t="s">
        <v>810</v>
      </c>
      <c r="J2077" s="56" t="s">
        <v>39</v>
      </c>
    </row>
    <row r="2078" spans="1:10" ht="12.75" customHeight="1" x14ac:dyDescent="0.3">
      <c r="A2078" s="56" t="s">
        <v>326</v>
      </c>
      <c r="B2078" s="56">
        <v>41</v>
      </c>
      <c r="C2078" s="56" t="s">
        <v>327</v>
      </c>
      <c r="D2078" s="56" t="s">
        <v>5717</v>
      </c>
      <c r="E2078" s="56" t="s">
        <v>2714</v>
      </c>
      <c r="F2078" s="56" t="s">
        <v>907</v>
      </c>
      <c r="G2078" s="56">
        <v>52</v>
      </c>
      <c r="H2078" s="56">
        <v>0</v>
      </c>
      <c r="I2078" s="56" t="s">
        <v>811</v>
      </c>
      <c r="J2078" s="56" t="s">
        <v>39</v>
      </c>
    </row>
    <row r="2079" spans="1:10" ht="12.75" customHeight="1" x14ac:dyDescent="0.3">
      <c r="A2079" s="56" t="s">
        <v>326</v>
      </c>
      <c r="B2079" s="56">
        <v>42</v>
      </c>
      <c r="C2079" s="56" t="s">
        <v>327</v>
      </c>
      <c r="D2079" s="56" t="s">
        <v>5718</v>
      </c>
      <c r="E2079" s="56" t="s">
        <v>2715</v>
      </c>
      <c r="F2079" s="56" t="s">
        <v>907</v>
      </c>
      <c r="G2079" s="56">
        <v>27</v>
      </c>
      <c r="H2079" s="56">
        <v>0</v>
      </c>
      <c r="I2079" s="56" t="s">
        <v>811</v>
      </c>
      <c r="J2079" s="56" t="s">
        <v>39</v>
      </c>
    </row>
    <row r="2080" spans="1:10" ht="12.75" customHeight="1" x14ac:dyDescent="0.3">
      <c r="A2080" s="56" t="s">
        <v>326</v>
      </c>
      <c r="B2080" s="56">
        <v>43</v>
      </c>
      <c r="C2080" s="56" t="s">
        <v>327</v>
      </c>
      <c r="D2080" s="56" t="s">
        <v>5719</v>
      </c>
      <c r="E2080" s="56" t="s">
        <v>2716</v>
      </c>
      <c r="F2080" s="56" t="s">
        <v>907</v>
      </c>
      <c r="G2080" s="56">
        <v>26</v>
      </c>
      <c r="H2080" s="56">
        <v>0</v>
      </c>
      <c r="I2080" s="56" t="s">
        <v>811</v>
      </c>
      <c r="J2080" s="56" t="s">
        <v>39</v>
      </c>
    </row>
    <row r="2081" spans="1:10" ht="12.75" customHeight="1" x14ac:dyDescent="0.3">
      <c r="A2081" s="56" t="s">
        <v>326</v>
      </c>
      <c r="B2081" s="56">
        <v>44</v>
      </c>
      <c r="C2081" s="56" t="s">
        <v>327</v>
      </c>
      <c r="D2081" s="56" t="s">
        <v>5720</v>
      </c>
      <c r="E2081" s="56" t="s">
        <v>2717</v>
      </c>
      <c r="F2081" s="56" t="s">
        <v>907</v>
      </c>
      <c r="G2081" s="56">
        <v>8.5</v>
      </c>
      <c r="H2081" s="56">
        <v>0</v>
      </c>
      <c r="I2081" s="56" t="s">
        <v>810</v>
      </c>
      <c r="J2081" s="56" t="s">
        <v>39</v>
      </c>
    </row>
    <row r="2082" spans="1:10" ht="12.75" customHeight="1" x14ac:dyDescent="0.3">
      <c r="A2082" s="56" t="s">
        <v>326</v>
      </c>
      <c r="B2082" s="56">
        <v>45</v>
      </c>
      <c r="C2082" s="56" t="s">
        <v>327</v>
      </c>
      <c r="D2082" s="56" t="s">
        <v>5721</v>
      </c>
      <c r="E2082" s="56" t="s">
        <v>2718</v>
      </c>
      <c r="F2082" s="56" t="s">
        <v>907</v>
      </c>
      <c r="G2082" s="56">
        <v>27</v>
      </c>
      <c r="H2082" s="56">
        <v>0</v>
      </c>
      <c r="I2082" s="56" t="s">
        <v>811</v>
      </c>
      <c r="J2082" s="56" t="s">
        <v>39</v>
      </c>
    </row>
    <row r="2083" spans="1:10" ht="12.75" customHeight="1" x14ac:dyDescent="0.3">
      <c r="A2083" s="56" t="s">
        <v>326</v>
      </c>
      <c r="B2083" s="56">
        <v>46</v>
      </c>
      <c r="C2083" s="56" t="s">
        <v>327</v>
      </c>
      <c r="D2083" s="56" t="s">
        <v>5722</v>
      </c>
      <c r="E2083" s="56" t="s">
        <v>2719</v>
      </c>
      <c r="F2083" s="56" t="s">
        <v>907</v>
      </c>
      <c r="G2083" s="56">
        <v>49</v>
      </c>
      <c r="H2083" s="56">
        <v>0</v>
      </c>
      <c r="I2083" s="56" t="s">
        <v>811</v>
      </c>
      <c r="J2083" s="56" t="s">
        <v>39</v>
      </c>
    </row>
    <row r="2084" spans="1:10" ht="12.75" customHeight="1" x14ac:dyDescent="0.3">
      <c r="A2084" s="56" t="s">
        <v>326</v>
      </c>
      <c r="B2084" s="56">
        <v>47</v>
      </c>
      <c r="C2084" s="56" t="s">
        <v>327</v>
      </c>
      <c r="D2084" s="56" t="s">
        <v>5723</v>
      </c>
      <c r="E2084" s="56" t="s">
        <v>2720</v>
      </c>
      <c r="F2084" s="56" t="s">
        <v>907</v>
      </c>
      <c r="G2084" s="56">
        <v>27</v>
      </c>
      <c r="H2084" s="56">
        <v>0</v>
      </c>
      <c r="I2084" s="56" t="s">
        <v>811</v>
      </c>
      <c r="J2084" s="56" t="s">
        <v>39</v>
      </c>
    </row>
    <row r="2085" spans="1:10" ht="12.75" customHeight="1" x14ac:dyDescent="0.3">
      <c r="A2085" s="56" t="s">
        <v>326</v>
      </c>
      <c r="B2085" s="56">
        <v>48</v>
      </c>
      <c r="C2085" s="56" t="s">
        <v>327</v>
      </c>
      <c r="D2085" s="56" t="s">
        <v>5724</v>
      </c>
      <c r="E2085" s="56" t="s">
        <v>2721</v>
      </c>
      <c r="F2085" s="56" t="s">
        <v>907</v>
      </c>
      <c r="G2085" s="56">
        <v>22.5</v>
      </c>
      <c r="H2085" s="56">
        <v>0</v>
      </c>
      <c r="I2085" s="56" t="s">
        <v>810</v>
      </c>
      <c r="J2085" s="56" t="s">
        <v>39</v>
      </c>
    </row>
    <row r="2086" spans="1:10" ht="12.75" customHeight="1" x14ac:dyDescent="0.3">
      <c r="A2086" s="56" t="s">
        <v>326</v>
      </c>
      <c r="B2086" s="56">
        <v>49</v>
      </c>
      <c r="C2086" s="56" t="s">
        <v>327</v>
      </c>
      <c r="D2086" s="56" t="s">
        <v>5725</v>
      </c>
      <c r="E2086" s="56" t="s">
        <v>2722</v>
      </c>
      <c r="F2086" s="56" t="s">
        <v>907</v>
      </c>
      <c r="G2086" s="56">
        <v>14</v>
      </c>
      <c r="H2086" s="56">
        <v>0</v>
      </c>
      <c r="I2086" s="56" t="s">
        <v>811</v>
      </c>
      <c r="J2086" s="56" t="s">
        <v>39</v>
      </c>
    </row>
    <row r="2087" spans="1:10" ht="12.75" customHeight="1" x14ac:dyDescent="0.3">
      <c r="A2087" s="56" t="s">
        <v>326</v>
      </c>
      <c r="B2087" s="56">
        <v>50</v>
      </c>
      <c r="C2087" s="56" t="s">
        <v>327</v>
      </c>
      <c r="D2087" s="56" t="s">
        <v>5726</v>
      </c>
      <c r="E2087" s="56" t="s">
        <v>2723</v>
      </c>
      <c r="F2087" s="56" t="s">
        <v>907</v>
      </c>
      <c r="G2087" s="56">
        <v>44</v>
      </c>
      <c r="H2087" s="56">
        <v>0</v>
      </c>
      <c r="I2087" s="56" t="s">
        <v>811</v>
      </c>
      <c r="J2087" s="56" t="s">
        <v>39</v>
      </c>
    </row>
    <row r="2088" spans="1:10" ht="12.75" customHeight="1" x14ac:dyDescent="0.3">
      <c r="A2088" s="56" t="s">
        <v>326</v>
      </c>
      <c r="B2088" s="56">
        <v>51</v>
      </c>
      <c r="C2088" s="56" t="s">
        <v>327</v>
      </c>
      <c r="D2088" s="56" t="s">
        <v>5727</v>
      </c>
      <c r="E2088" s="56" t="s">
        <v>2724</v>
      </c>
      <c r="F2088" s="56" t="s">
        <v>907</v>
      </c>
      <c r="G2088" s="56">
        <v>31</v>
      </c>
      <c r="H2088" s="56">
        <v>0</v>
      </c>
      <c r="I2088" s="56" t="s">
        <v>811</v>
      </c>
      <c r="J2088" s="56" t="s">
        <v>39</v>
      </c>
    </row>
    <row r="2089" spans="1:10" ht="12.75" customHeight="1" x14ac:dyDescent="0.3">
      <c r="A2089" s="56" t="s">
        <v>326</v>
      </c>
      <c r="B2089" s="56">
        <v>52</v>
      </c>
      <c r="C2089" s="56" t="s">
        <v>327</v>
      </c>
      <c r="D2089" s="56" t="s">
        <v>5728</v>
      </c>
      <c r="E2089" s="56" t="s">
        <v>2725</v>
      </c>
      <c r="F2089" s="56" t="s">
        <v>907</v>
      </c>
      <c r="G2089" s="56">
        <v>8</v>
      </c>
      <c r="H2089" s="56">
        <v>0</v>
      </c>
      <c r="I2089" s="56" t="s">
        <v>811</v>
      </c>
      <c r="J2089" s="56" t="s">
        <v>39</v>
      </c>
    </row>
    <row r="2090" spans="1:10" ht="12.75" customHeight="1" x14ac:dyDescent="0.3">
      <c r="A2090" s="56" t="s">
        <v>326</v>
      </c>
      <c r="B2090" s="56">
        <v>53</v>
      </c>
      <c r="C2090" s="56" t="s">
        <v>327</v>
      </c>
      <c r="D2090" s="56" t="s">
        <v>5729</v>
      </c>
      <c r="E2090" s="56" t="s">
        <v>2726</v>
      </c>
      <c r="F2090" s="56" t="s">
        <v>907</v>
      </c>
      <c r="G2090" s="56">
        <v>49</v>
      </c>
      <c r="H2090" s="56">
        <v>0</v>
      </c>
      <c r="I2090" s="56" t="s">
        <v>811</v>
      </c>
      <c r="J2090" s="56" t="s">
        <v>39</v>
      </c>
    </row>
    <row r="2091" spans="1:10" ht="12.75" customHeight="1" x14ac:dyDescent="0.3">
      <c r="A2091" s="56" t="s">
        <v>326</v>
      </c>
      <c r="B2091" s="56">
        <v>54</v>
      </c>
      <c r="C2091" s="56" t="s">
        <v>327</v>
      </c>
      <c r="D2091" s="56" t="s">
        <v>5730</v>
      </c>
      <c r="E2091" s="56" t="s">
        <v>2727</v>
      </c>
      <c r="F2091" s="56" t="s">
        <v>907</v>
      </c>
      <c r="G2091" s="56">
        <v>9</v>
      </c>
      <c r="H2091" s="56">
        <v>0</v>
      </c>
      <c r="I2091" s="56" t="s">
        <v>810</v>
      </c>
      <c r="J2091" s="56" t="s">
        <v>39</v>
      </c>
    </row>
    <row r="2092" spans="1:10" ht="12.75" customHeight="1" x14ac:dyDescent="0.3">
      <c r="A2092" s="56" t="s">
        <v>326</v>
      </c>
      <c r="B2092" s="56">
        <v>55</v>
      </c>
      <c r="C2092" s="56" t="s">
        <v>327</v>
      </c>
      <c r="D2092" s="56" t="s">
        <v>5731</v>
      </c>
      <c r="E2092" s="56" t="s">
        <v>2728</v>
      </c>
      <c r="F2092" s="56" t="s">
        <v>907</v>
      </c>
      <c r="G2092" s="56">
        <v>20</v>
      </c>
      <c r="H2092" s="56">
        <v>0</v>
      </c>
      <c r="I2092" s="56" t="s">
        <v>811</v>
      </c>
      <c r="J2092" s="56" t="s">
        <v>39</v>
      </c>
    </row>
    <row r="2093" spans="1:10" ht="12.75" customHeight="1" x14ac:dyDescent="0.3">
      <c r="A2093" s="56" t="s">
        <v>326</v>
      </c>
      <c r="B2093" s="56">
        <v>56</v>
      </c>
      <c r="C2093" s="56" t="s">
        <v>327</v>
      </c>
      <c r="D2093" s="56" t="s">
        <v>5732</v>
      </c>
      <c r="E2093" s="56" t="s">
        <v>2729</v>
      </c>
      <c r="F2093" s="56" t="s">
        <v>907</v>
      </c>
      <c r="G2093" s="56">
        <v>12</v>
      </c>
      <c r="H2093" s="56">
        <v>0</v>
      </c>
      <c r="I2093" s="56" t="s">
        <v>810</v>
      </c>
      <c r="J2093" s="56" t="s">
        <v>39</v>
      </c>
    </row>
    <row r="2094" spans="1:10" ht="12.75" customHeight="1" x14ac:dyDescent="0.3">
      <c r="A2094" s="56" t="s">
        <v>326</v>
      </c>
      <c r="B2094" s="56">
        <v>57</v>
      </c>
      <c r="C2094" s="56" t="s">
        <v>327</v>
      </c>
      <c r="D2094" s="56" t="s">
        <v>5733</v>
      </c>
      <c r="E2094" s="56" t="s">
        <v>2730</v>
      </c>
      <c r="F2094" s="56" t="s">
        <v>907</v>
      </c>
      <c r="G2094" s="56">
        <v>20</v>
      </c>
      <c r="H2094" s="56">
        <v>0</v>
      </c>
      <c r="I2094" s="56" t="s">
        <v>811</v>
      </c>
      <c r="J2094" s="56" t="s">
        <v>39</v>
      </c>
    </row>
    <row r="2095" spans="1:10" ht="12.75" customHeight="1" x14ac:dyDescent="0.3">
      <c r="A2095" s="56" t="s">
        <v>326</v>
      </c>
      <c r="B2095" s="56">
        <v>58</v>
      </c>
      <c r="C2095" s="56" t="s">
        <v>327</v>
      </c>
      <c r="D2095" s="56" t="s">
        <v>5734</v>
      </c>
      <c r="E2095" s="56" t="s">
        <v>2731</v>
      </c>
      <c r="F2095" s="56" t="s">
        <v>907</v>
      </c>
      <c r="G2095" s="56">
        <v>55</v>
      </c>
      <c r="H2095" s="56">
        <v>0</v>
      </c>
      <c r="I2095" s="56" t="s">
        <v>811</v>
      </c>
      <c r="J2095" s="56" t="s">
        <v>39</v>
      </c>
    </row>
    <row r="2096" spans="1:10" ht="12.75" customHeight="1" x14ac:dyDescent="0.3">
      <c r="A2096" s="56" t="s">
        <v>326</v>
      </c>
      <c r="B2096" s="56">
        <v>59</v>
      </c>
      <c r="C2096" s="56" t="s">
        <v>327</v>
      </c>
      <c r="D2096" s="56" t="s">
        <v>5735</v>
      </c>
      <c r="E2096" s="56" t="s">
        <v>2732</v>
      </c>
      <c r="F2096" s="56" t="s">
        <v>907</v>
      </c>
      <c r="G2096" s="56">
        <v>15</v>
      </c>
      <c r="H2096" s="56">
        <v>0</v>
      </c>
      <c r="I2096" s="56" t="s">
        <v>811</v>
      </c>
      <c r="J2096" s="56" t="s">
        <v>39</v>
      </c>
    </row>
    <row r="2097" spans="1:10" ht="12.75" customHeight="1" x14ac:dyDescent="0.3">
      <c r="A2097" s="56" t="s">
        <v>326</v>
      </c>
      <c r="B2097" s="56">
        <v>60</v>
      </c>
      <c r="C2097" s="56" t="s">
        <v>327</v>
      </c>
      <c r="D2097" s="56" t="s">
        <v>5736</v>
      </c>
      <c r="E2097" s="56" t="s">
        <v>2733</v>
      </c>
      <c r="F2097" s="56" t="s">
        <v>907</v>
      </c>
      <c r="G2097" s="56">
        <v>55.5</v>
      </c>
      <c r="H2097" s="56">
        <v>0</v>
      </c>
      <c r="I2097" s="56" t="s">
        <v>811</v>
      </c>
      <c r="J2097" s="56" t="s">
        <v>39</v>
      </c>
    </row>
    <row r="2098" spans="1:10" ht="12.75" customHeight="1" x14ac:dyDescent="0.3">
      <c r="A2098" s="56" t="s">
        <v>326</v>
      </c>
      <c r="B2098" s="56">
        <v>61</v>
      </c>
      <c r="C2098" s="56" t="s">
        <v>327</v>
      </c>
      <c r="D2098" s="56" t="s">
        <v>5737</v>
      </c>
      <c r="E2098" s="56" t="s">
        <v>2734</v>
      </c>
      <c r="F2098" s="56" t="s">
        <v>908</v>
      </c>
      <c r="G2098" s="56">
        <v>21</v>
      </c>
      <c r="H2098" s="56">
        <v>0</v>
      </c>
      <c r="I2098" s="56" t="s">
        <v>811</v>
      </c>
      <c r="J2098" s="56" t="s">
        <v>39</v>
      </c>
    </row>
    <row r="2099" spans="1:10" ht="12.75" customHeight="1" x14ac:dyDescent="0.3">
      <c r="A2099" s="56" t="s">
        <v>326</v>
      </c>
      <c r="B2099" s="56">
        <v>62</v>
      </c>
      <c r="C2099" s="56" t="s">
        <v>327</v>
      </c>
      <c r="D2099" s="56" t="s">
        <v>5738</v>
      </c>
      <c r="E2099" s="56" t="s">
        <v>2735</v>
      </c>
      <c r="F2099" s="56" t="s">
        <v>908</v>
      </c>
      <c r="G2099" s="56">
        <v>21</v>
      </c>
      <c r="H2099" s="56">
        <v>0</v>
      </c>
      <c r="I2099" s="56" t="s">
        <v>811</v>
      </c>
      <c r="J2099" s="56" t="s">
        <v>39</v>
      </c>
    </row>
    <row r="2100" spans="1:10" ht="12.75" customHeight="1" x14ac:dyDescent="0.3">
      <c r="A2100" s="56" t="s">
        <v>326</v>
      </c>
      <c r="B2100" s="56">
        <v>63</v>
      </c>
      <c r="C2100" s="56" t="s">
        <v>327</v>
      </c>
      <c r="D2100" s="56" t="s">
        <v>5739</v>
      </c>
      <c r="E2100" s="56" t="s">
        <v>2736</v>
      </c>
      <c r="F2100" s="56" t="s">
        <v>908</v>
      </c>
      <c r="G2100" s="56">
        <v>21</v>
      </c>
      <c r="H2100" s="56">
        <v>0</v>
      </c>
      <c r="I2100" s="56" t="s">
        <v>811</v>
      </c>
      <c r="J2100" s="56" t="s">
        <v>39</v>
      </c>
    </row>
    <row r="2101" spans="1:10" ht="12.75" customHeight="1" x14ac:dyDescent="0.3">
      <c r="A2101" s="56" t="s">
        <v>373</v>
      </c>
      <c r="B2101" s="56">
        <v>1</v>
      </c>
      <c r="C2101" s="56" t="s">
        <v>269</v>
      </c>
      <c r="D2101" s="56" t="s">
        <v>5740</v>
      </c>
      <c r="E2101" s="56" t="s">
        <v>2737</v>
      </c>
      <c r="F2101" s="56" t="s">
        <v>907</v>
      </c>
      <c r="G2101" s="56">
        <v>60</v>
      </c>
      <c r="H2101" s="56">
        <v>0</v>
      </c>
      <c r="I2101" s="56" t="s">
        <v>6841</v>
      </c>
      <c r="J2101" s="56" t="s">
        <v>39</v>
      </c>
    </row>
    <row r="2102" spans="1:10" ht="12.75" customHeight="1" x14ac:dyDescent="0.3">
      <c r="A2102" s="56" t="s">
        <v>373</v>
      </c>
      <c r="B2102" s="56">
        <v>2</v>
      </c>
      <c r="C2102" s="56" t="s">
        <v>269</v>
      </c>
      <c r="D2102" s="56" t="s">
        <v>5741</v>
      </c>
      <c r="E2102" s="56" t="s">
        <v>2738</v>
      </c>
      <c r="F2102" s="56" t="s">
        <v>907</v>
      </c>
      <c r="G2102" s="56">
        <v>51.5</v>
      </c>
      <c r="H2102" s="56">
        <v>0</v>
      </c>
      <c r="I2102" s="56" t="s">
        <v>6841</v>
      </c>
      <c r="J2102" s="56" t="s">
        <v>39</v>
      </c>
    </row>
    <row r="2103" spans="1:10" ht="12.75" customHeight="1" x14ac:dyDescent="0.3">
      <c r="A2103" s="56" t="s">
        <v>373</v>
      </c>
      <c r="B2103" s="56">
        <v>3</v>
      </c>
      <c r="C2103" s="56" t="s">
        <v>269</v>
      </c>
      <c r="D2103" s="56" t="s">
        <v>5742</v>
      </c>
      <c r="E2103" s="56" t="s">
        <v>2739</v>
      </c>
      <c r="F2103" s="56" t="s">
        <v>907</v>
      </c>
      <c r="G2103" s="56">
        <v>20</v>
      </c>
      <c r="H2103" s="56">
        <v>0</v>
      </c>
      <c r="I2103" s="56" t="s">
        <v>810</v>
      </c>
      <c r="J2103" s="56" t="s">
        <v>39</v>
      </c>
    </row>
    <row r="2104" spans="1:10" ht="12.75" customHeight="1" x14ac:dyDescent="0.3">
      <c r="A2104" s="56" t="s">
        <v>373</v>
      </c>
      <c r="B2104" s="56">
        <v>4</v>
      </c>
      <c r="C2104" s="56" t="s">
        <v>269</v>
      </c>
      <c r="D2104" s="56" t="s">
        <v>5743</v>
      </c>
      <c r="E2104" s="56" t="s">
        <v>2740</v>
      </c>
      <c r="F2104" s="56" t="s">
        <v>907</v>
      </c>
      <c r="G2104" s="56">
        <v>51.5</v>
      </c>
      <c r="H2104" s="56">
        <v>0</v>
      </c>
      <c r="I2104" s="56" t="s">
        <v>6841</v>
      </c>
      <c r="J2104" s="56" t="s">
        <v>39</v>
      </c>
    </row>
    <row r="2105" spans="1:10" ht="12.75" customHeight="1" x14ac:dyDescent="0.3">
      <c r="A2105" s="56" t="s">
        <v>373</v>
      </c>
      <c r="B2105" s="56">
        <v>5</v>
      </c>
      <c r="C2105" s="56" t="s">
        <v>269</v>
      </c>
      <c r="D2105" s="56" t="s">
        <v>5744</v>
      </c>
      <c r="E2105" s="56" t="s">
        <v>2741</v>
      </c>
      <c r="F2105" s="56" t="s">
        <v>907</v>
      </c>
      <c r="G2105" s="56">
        <v>20</v>
      </c>
      <c r="H2105" s="56">
        <v>0</v>
      </c>
      <c r="I2105" s="56" t="s">
        <v>6841</v>
      </c>
      <c r="J2105" s="56" t="s">
        <v>39</v>
      </c>
    </row>
    <row r="2106" spans="1:10" ht="12.75" customHeight="1" x14ac:dyDescent="0.3">
      <c r="A2106" s="56" t="s">
        <v>373</v>
      </c>
      <c r="B2106" s="56">
        <v>6</v>
      </c>
      <c r="C2106" s="56" t="s">
        <v>269</v>
      </c>
      <c r="D2106" s="56" t="s">
        <v>5745</v>
      </c>
      <c r="E2106" s="56" t="s">
        <v>2742</v>
      </c>
      <c r="F2106" s="56" t="s">
        <v>907</v>
      </c>
      <c r="G2106" s="56">
        <v>20</v>
      </c>
      <c r="H2106" s="56">
        <v>0</v>
      </c>
      <c r="I2106" s="56" t="s">
        <v>6841</v>
      </c>
      <c r="J2106" s="56" t="s">
        <v>39</v>
      </c>
    </row>
    <row r="2107" spans="1:10" ht="12.75" customHeight="1" x14ac:dyDescent="0.3">
      <c r="A2107" s="56" t="s">
        <v>373</v>
      </c>
      <c r="B2107" s="56">
        <v>7</v>
      </c>
      <c r="C2107" s="56" t="s">
        <v>269</v>
      </c>
      <c r="D2107" s="56" t="s">
        <v>5746</v>
      </c>
      <c r="E2107" s="56" t="s">
        <v>2743</v>
      </c>
      <c r="F2107" s="56" t="s">
        <v>907</v>
      </c>
      <c r="G2107" s="56">
        <v>51.5</v>
      </c>
      <c r="H2107" s="56">
        <v>0</v>
      </c>
      <c r="I2107" s="56" t="s">
        <v>6841</v>
      </c>
      <c r="J2107" s="56" t="s">
        <v>39</v>
      </c>
    </row>
    <row r="2108" spans="1:10" ht="12.75" customHeight="1" x14ac:dyDescent="0.3">
      <c r="A2108" s="56" t="s">
        <v>373</v>
      </c>
      <c r="B2108" s="56">
        <v>8</v>
      </c>
      <c r="C2108" s="56" t="s">
        <v>269</v>
      </c>
      <c r="D2108" s="56" t="s">
        <v>5747</v>
      </c>
      <c r="E2108" s="56" t="s">
        <v>2744</v>
      </c>
      <c r="F2108" s="56" t="s">
        <v>907</v>
      </c>
      <c r="G2108" s="56">
        <v>20</v>
      </c>
      <c r="H2108" s="56">
        <v>0</v>
      </c>
      <c r="I2108" s="56" t="s">
        <v>6841</v>
      </c>
      <c r="J2108" s="56" t="s">
        <v>39</v>
      </c>
    </row>
    <row r="2109" spans="1:10" ht="12.75" customHeight="1" x14ac:dyDescent="0.3">
      <c r="A2109" s="56" t="s">
        <v>373</v>
      </c>
      <c r="B2109" s="56">
        <v>9</v>
      </c>
      <c r="C2109" s="56" t="s">
        <v>269</v>
      </c>
      <c r="D2109" s="56" t="s">
        <v>5748</v>
      </c>
      <c r="E2109" s="56" t="s">
        <v>2745</v>
      </c>
      <c r="F2109" s="56" t="s">
        <v>907</v>
      </c>
      <c r="G2109" s="56">
        <v>20</v>
      </c>
      <c r="H2109" s="56">
        <v>0</v>
      </c>
      <c r="I2109" s="56" t="s">
        <v>6841</v>
      </c>
      <c r="J2109" s="56" t="s">
        <v>39</v>
      </c>
    </row>
    <row r="2110" spans="1:10" ht="12.75" customHeight="1" x14ac:dyDescent="0.3">
      <c r="A2110" s="56" t="s">
        <v>373</v>
      </c>
      <c r="B2110" s="56">
        <v>10</v>
      </c>
      <c r="C2110" s="56" t="s">
        <v>269</v>
      </c>
      <c r="D2110" s="56" t="s">
        <v>5749</v>
      </c>
      <c r="E2110" s="56" t="s">
        <v>2746</v>
      </c>
      <c r="F2110" s="56" t="s">
        <v>907</v>
      </c>
      <c r="G2110" s="56">
        <v>66</v>
      </c>
      <c r="H2110" s="56">
        <v>0</v>
      </c>
      <c r="I2110" s="56" t="s">
        <v>6841</v>
      </c>
      <c r="J2110" s="56" t="s">
        <v>39</v>
      </c>
    </row>
    <row r="2111" spans="1:10" ht="12.75" customHeight="1" x14ac:dyDescent="0.3">
      <c r="A2111" s="56" t="s">
        <v>373</v>
      </c>
      <c r="B2111" s="56">
        <v>11</v>
      </c>
      <c r="C2111" s="56" t="s">
        <v>269</v>
      </c>
      <c r="D2111" s="56" t="s">
        <v>5750</v>
      </c>
      <c r="E2111" s="56" t="s">
        <v>2747</v>
      </c>
      <c r="F2111" s="56" t="s">
        <v>907</v>
      </c>
      <c r="G2111" s="56">
        <v>51.5</v>
      </c>
      <c r="H2111" s="56">
        <v>0</v>
      </c>
      <c r="I2111" s="56" t="s">
        <v>6841</v>
      </c>
      <c r="J2111" s="56" t="s">
        <v>39</v>
      </c>
    </row>
    <row r="2112" spans="1:10" ht="12.75" customHeight="1" x14ac:dyDescent="0.3">
      <c r="A2112" s="56" t="s">
        <v>373</v>
      </c>
      <c r="B2112" s="56">
        <v>12</v>
      </c>
      <c r="C2112" s="56" t="s">
        <v>269</v>
      </c>
      <c r="D2112" s="56" t="s">
        <v>5751</v>
      </c>
      <c r="E2112" s="56" t="s">
        <v>2748</v>
      </c>
      <c r="F2112" s="56" t="s">
        <v>907</v>
      </c>
      <c r="G2112" s="56">
        <v>51.5</v>
      </c>
      <c r="H2112" s="56">
        <v>0</v>
      </c>
      <c r="I2112" s="56" t="s">
        <v>6841</v>
      </c>
      <c r="J2112" s="56" t="s">
        <v>39</v>
      </c>
    </row>
    <row r="2113" spans="1:10" ht="12.75" customHeight="1" x14ac:dyDescent="0.3">
      <c r="A2113" s="56" t="s">
        <v>179</v>
      </c>
      <c r="B2113" s="56">
        <v>1</v>
      </c>
      <c r="C2113" s="56" t="s">
        <v>26</v>
      </c>
      <c r="D2113" s="56" t="s">
        <v>5752</v>
      </c>
      <c r="E2113" s="56" t="s">
        <v>2749</v>
      </c>
      <c r="F2113" s="56" t="s">
        <v>907</v>
      </c>
      <c r="G2113" s="56">
        <v>50.5</v>
      </c>
      <c r="H2113" s="56">
        <v>0</v>
      </c>
      <c r="I2113" s="56" t="s">
        <v>6841</v>
      </c>
      <c r="J2113" s="56" t="s">
        <v>39</v>
      </c>
    </row>
    <row r="2114" spans="1:10" ht="12.75" customHeight="1" x14ac:dyDescent="0.3">
      <c r="A2114" s="56" t="s">
        <v>179</v>
      </c>
      <c r="B2114" s="56">
        <v>2</v>
      </c>
      <c r="C2114" s="56" t="s">
        <v>26</v>
      </c>
      <c r="D2114" s="56" t="s">
        <v>5753</v>
      </c>
      <c r="E2114" s="56" t="s">
        <v>2750</v>
      </c>
      <c r="F2114" s="56" t="s">
        <v>907</v>
      </c>
      <c r="G2114" s="56">
        <v>46</v>
      </c>
      <c r="H2114" s="56">
        <v>0</v>
      </c>
      <c r="I2114" s="56" t="s">
        <v>6841</v>
      </c>
      <c r="J2114" s="56" t="s">
        <v>39</v>
      </c>
    </row>
    <row r="2115" spans="1:10" ht="12.75" customHeight="1" x14ac:dyDescent="0.3">
      <c r="A2115" s="56" t="s">
        <v>179</v>
      </c>
      <c r="B2115" s="56">
        <v>3</v>
      </c>
      <c r="C2115" s="56" t="s">
        <v>26</v>
      </c>
      <c r="D2115" s="56" t="s">
        <v>5754</v>
      </c>
      <c r="E2115" s="56" t="s">
        <v>2171</v>
      </c>
      <c r="F2115" s="56" t="s">
        <v>908</v>
      </c>
      <c r="G2115" s="56">
        <v>9.5</v>
      </c>
      <c r="H2115" s="56">
        <v>0</v>
      </c>
      <c r="I2115" s="56" t="s">
        <v>6841</v>
      </c>
      <c r="J2115" s="56" t="s">
        <v>39</v>
      </c>
    </row>
    <row r="2116" spans="1:10" ht="12.75" customHeight="1" x14ac:dyDescent="0.3">
      <c r="A2116" s="56" t="s">
        <v>328</v>
      </c>
      <c r="B2116" s="56">
        <v>1</v>
      </c>
      <c r="C2116" s="56" t="s">
        <v>728</v>
      </c>
      <c r="D2116" s="56" t="s">
        <v>5755</v>
      </c>
      <c r="E2116" s="56" t="s">
        <v>7022</v>
      </c>
      <c r="F2116" s="56" t="s">
        <v>907</v>
      </c>
      <c r="G2116" s="56">
        <v>61</v>
      </c>
      <c r="H2116" s="56">
        <v>0</v>
      </c>
      <c r="I2116" s="56" t="s">
        <v>6841</v>
      </c>
      <c r="J2116" s="56" t="s">
        <v>39</v>
      </c>
    </row>
    <row r="2117" spans="1:10" ht="12.75" customHeight="1" x14ac:dyDescent="0.3">
      <c r="A2117" s="56" t="s">
        <v>328</v>
      </c>
      <c r="B2117" s="56">
        <v>2</v>
      </c>
      <c r="C2117" s="56" t="s">
        <v>728</v>
      </c>
      <c r="D2117" s="56" t="s">
        <v>5756</v>
      </c>
      <c r="E2117" s="56" t="s">
        <v>2751</v>
      </c>
      <c r="F2117" s="56" t="s">
        <v>907</v>
      </c>
      <c r="G2117" s="56">
        <v>51.5</v>
      </c>
      <c r="H2117" s="56">
        <v>0</v>
      </c>
      <c r="I2117" s="56" t="s">
        <v>6841</v>
      </c>
      <c r="J2117" s="56" t="s">
        <v>39</v>
      </c>
    </row>
    <row r="2118" spans="1:10" ht="12.75" customHeight="1" x14ac:dyDescent="0.3">
      <c r="A2118" s="56" t="s">
        <v>328</v>
      </c>
      <c r="B2118" s="56">
        <v>3</v>
      </c>
      <c r="C2118" s="56" t="s">
        <v>728</v>
      </c>
      <c r="D2118" s="56" t="s">
        <v>5757</v>
      </c>
      <c r="E2118" s="56" t="s">
        <v>2752</v>
      </c>
      <c r="F2118" s="56" t="s">
        <v>907</v>
      </c>
      <c r="G2118" s="56">
        <v>18.5</v>
      </c>
      <c r="H2118" s="56">
        <v>0</v>
      </c>
      <c r="I2118" s="56" t="s">
        <v>6841</v>
      </c>
      <c r="J2118" s="56" t="s">
        <v>39</v>
      </c>
    </row>
    <row r="2119" spans="1:10" ht="12.75" customHeight="1" x14ac:dyDescent="0.3">
      <c r="A2119" s="56" t="s">
        <v>328</v>
      </c>
      <c r="B2119" s="56">
        <v>4</v>
      </c>
      <c r="C2119" s="56" t="s">
        <v>728</v>
      </c>
      <c r="D2119" s="56" t="s">
        <v>5758</v>
      </c>
      <c r="E2119" s="56" t="s">
        <v>1171</v>
      </c>
      <c r="F2119" s="56" t="s">
        <v>907</v>
      </c>
      <c r="G2119" s="56">
        <v>12.5</v>
      </c>
      <c r="H2119" s="56">
        <v>0</v>
      </c>
      <c r="I2119" s="56" t="s">
        <v>6841</v>
      </c>
      <c r="J2119" s="56" t="s">
        <v>39</v>
      </c>
    </row>
    <row r="2120" spans="1:10" ht="12.75" customHeight="1" x14ac:dyDescent="0.3">
      <c r="A2120" s="56" t="s">
        <v>328</v>
      </c>
      <c r="B2120" s="56">
        <v>5</v>
      </c>
      <c r="C2120" s="56" t="s">
        <v>728</v>
      </c>
      <c r="D2120" s="56" t="s">
        <v>5759</v>
      </c>
      <c r="E2120" s="56" t="s">
        <v>2753</v>
      </c>
      <c r="F2120" s="56" t="s">
        <v>907</v>
      </c>
      <c r="G2120" s="56">
        <v>52.5</v>
      </c>
      <c r="H2120" s="56">
        <v>0</v>
      </c>
      <c r="I2120" s="56" t="s">
        <v>6841</v>
      </c>
      <c r="J2120" s="56" t="s">
        <v>39</v>
      </c>
    </row>
    <row r="2121" spans="1:10" ht="12.75" customHeight="1" x14ac:dyDescent="0.3">
      <c r="A2121" s="56" t="s">
        <v>328</v>
      </c>
      <c r="B2121" s="56">
        <v>6</v>
      </c>
      <c r="C2121" s="56" t="s">
        <v>728</v>
      </c>
      <c r="D2121" s="56" t="s">
        <v>5760</v>
      </c>
      <c r="E2121" s="56" t="s">
        <v>2754</v>
      </c>
      <c r="F2121" s="56" t="s">
        <v>907</v>
      </c>
      <c r="G2121" s="56">
        <v>25</v>
      </c>
      <c r="H2121" s="56">
        <v>0</v>
      </c>
      <c r="I2121" s="56" t="s">
        <v>6841</v>
      </c>
      <c r="J2121" s="56" t="s">
        <v>39</v>
      </c>
    </row>
    <row r="2122" spans="1:10" ht="12.75" customHeight="1" x14ac:dyDescent="0.3">
      <c r="A2122" s="56" t="s">
        <v>328</v>
      </c>
      <c r="B2122" s="56">
        <v>7</v>
      </c>
      <c r="C2122" s="56" t="s">
        <v>728</v>
      </c>
      <c r="D2122" s="56" t="s">
        <v>5761</v>
      </c>
      <c r="E2122" s="56" t="s">
        <v>2755</v>
      </c>
      <c r="F2122" s="56" t="s">
        <v>907</v>
      </c>
      <c r="G2122" s="56">
        <v>25</v>
      </c>
      <c r="H2122" s="56">
        <v>0</v>
      </c>
      <c r="I2122" s="56" t="s">
        <v>6841</v>
      </c>
      <c r="J2122" s="56" t="s">
        <v>39</v>
      </c>
    </row>
    <row r="2123" spans="1:10" ht="12.75" customHeight="1" x14ac:dyDescent="0.3">
      <c r="A2123" s="56" t="s">
        <v>328</v>
      </c>
      <c r="B2123" s="56">
        <v>8</v>
      </c>
      <c r="C2123" s="56" t="s">
        <v>728</v>
      </c>
      <c r="D2123" s="56" t="s">
        <v>5762</v>
      </c>
      <c r="E2123" s="56" t="s">
        <v>2756</v>
      </c>
      <c r="F2123" s="56" t="s">
        <v>907</v>
      </c>
      <c r="G2123" s="56">
        <v>51</v>
      </c>
      <c r="H2123" s="56">
        <v>0</v>
      </c>
      <c r="I2123" s="56" t="s">
        <v>6841</v>
      </c>
      <c r="J2123" s="56" t="s">
        <v>39</v>
      </c>
    </row>
    <row r="2124" spans="1:10" ht="12.75" customHeight="1" x14ac:dyDescent="0.3">
      <c r="A2124" s="56" t="s">
        <v>328</v>
      </c>
      <c r="B2124" s="56">
        <v>9</v>
      </c>
      <c r="C2124" s="56" t="s">
        <v>728</v>
      </c>
      <c r="D2124" s="56" t="s">
        <v>5763</v>
      </c>
      <c r="E2124" s="56" t="s">
        <v>2757</v>
      </c>
      <c r="F2124" s="56" t="s">
        <v>907</v>
      </c>
      <c r="G2124" s="56">
        <v>25.5</v>
      </c>
      <c r="H2124" s="56">
        <v>0</v>
      </c>
      <c r="I2124" s="56" t="s">
        <v>6841</v>
      </c>
      <c r="J2124" s="56" t="s">
        <v>39</v>
      </c>
    </row>
    <row r="2125" spans="1:10" ht="12.75" customHeight="1" x14ac:dyDescent="0.3">
      <c r="A2125" s="56" t="s">
        <v>328</v>
      </c>
      <c r="B2125" s="56">
        <v>10</v>
      </c>
      <c r="C2125" s="56" t="s">
        <v>728</v>
      </c>
      <c r="D2125" s="56" t="s">
        <v>5764</v>
      </c>
      <c r="E2125" s="56" t="s">
        <v>2758</v>
      </c>
      <c r="F2125" s="56" t="s">
        <v>907</v>
      </c>
      <c r="G2125" s="56">
        <v>37</v>
      </c>
      <c r="H2125" s="56">
        <v>0</v>
      </c>
      <c r="I2125" s="56" t="s">
        <v>6841</v>
      </c>
      <c r="J2125" s="56" t="s">
        <v>39</v>
      </c>
    </row>
    <row r="2126" spans="1:10" ht="12.75" customHeight="1" x14ac:dyDescent="0.3">
      <c r="A2126" s="56" t="s">
        <v>328</v>
      </c>
      <c r="B2126" s="56">
        <v>11</v>
      </c>
      <c r="C2126" s="56" t="s">
        <v>728</v>
      </c>
      <c r="D2126" s="56" t="s">
        <v>5765</v>
      </c>
      <c r="E2126" s="56" t="s">
        <v>2759</v>
      </c>
      <c r="F2126" s="56" t="s">
        <v>907</v>
      </c>
      <c r="G2126" s="56">
        <v>18</v>
      </c>
      <c r="H2126" s="56">
        <v>0</v>
      </c>
      <c r="I2126" s="56" t="s">
        <v>6841</v>
      </c>
      <c r="J2126" s="56" t="s">
        <v>39</v>
      </c>
    </row>
    <row r="2127" spans="1:10" ht="12.75" customHeight="1" x14ac:dyDescent="0.3">
      <c r="A2127" s="56" t="s">
        <v>328</v>
      </c>
      <c r="B2127" s="56">
        <v>12</v>
      </c>
      <c r="C2127" s="56" t="s">
        <v>728</v>
      </c>
      <c r="D2127" s="56" t="s">
        <v>5766</v>
      </c>
      <c r="E2127" s="56" t="s">
        <v>2760</v>
      </c>
      <c r="F2127" s="56" t="s">
        <v>907</v>
      </c>
      <c r="G2127" s="56">
        <v>37</v>
      </c>
      <c r="H2127" s="56">
        <v>0</v>
      </c>
      <c r="I2127" s="56" t="s">
        <v>6841</v>
      </c>
      <c r="J2127" s="56" t="s">
        <v>39</v>
      </c>
    </row>
    <row r="2128" spans="1:10" ht="12.75" customHeight="1" x14ac:dyDescent="0.3">
      <c r="A2128" s="56" t="s">
        <v>328</v>
      </c>
      <c r="B2128" s="56">
        <v>13</v>
      </c>
      <c r="C2128" s="56" t="s">
        <v>728</v>
      </c>
      <c r="D2128" s="56" t="s">
        <v>5767</v>
      </c>
      <c r="E2128" s="56" t="s">
        <v>2761</v>
      </c>
      <c r="F2128" s="56" t="s">
        <v>907</v>
      </c>
      <c r="G2128" s="56">
        <v>18</v>
      </c>
      <c r="H2128" s="56">
        <v>57.5</v>
      </c>
      <c r="I2128" s="56" t="s">
        <v>6841</v>
      </c>
      <c r="J2128" s="56" t="s">
        <v>39</v>
      </c>
    </row>
    <row r="2129" spans="1:10" ht="12.75" customHeight="1" x14ac:dyDescent="0.3">
      <c r="A2129" s="56" t="s">
        <v>328</v>
      </c>
      <c r="B2129" s="56">
        <v>14</v>
      </c>
      <c r="C2129" s="56" t="s">
        <v>728</v>
      </c>
      <c r="D2129" s="56" t="s">
        <v>5768</v>
      </c>
      <c r="E2129" s="56" t="s">
        <v>2762</v>
      </c>
      <c r="F2129" s="56" t="s">
        <v>907</v>
      </c>
      <c r="G2129" s="56">
        <v>25</v>
      </c>
      <c r="H2129" s="56">
        <v>0</v>
      </c>
      <c r="I2129" s="56" t="s">
        <v>6841</v>
      </c>
      <c r="J2129" s="56" t="s">
        <v>39</v>
      </c>
    </row>
    <row r="2130" spans="1:10" ht="12.75" customHeight="1" x14ac:dyDescent="0.3">
      <c r="A2130" s="56" t="s">
        <v>328</v>
      </c>
      <c r="B2130" s="56">
        <v>15</v>
      </c>
      <c r="C2130" s="56" t="s">
        <v>728</v>
      </c>
      <c r="D2130" s="56" t="s">
        <v>5769</v>
      </c>
      <c r="E2130" s="56" t="s">
        <v>2763</v>
      </c>
      <c r="F2130" s="56" t="s">
        <v>907</v>
      </c>
      <c r="G2130" s="56">
        <v>37</v>
      </c>
      <c r="H2130" s="56">
        <v>0</v>
      </c>
      <c r="I2130" s="56" t="s">
        <v>6841</v>
      </c>
      <c r="J2130" s="56" t="s">
        <v>39</v>
      </c>
    </row>
    <row r="2131" spans="1:10" ht="12.75" customHeight="1" x14ac:dyDescent="0.3">
      <c r="A2131" s="56" t="s">
        <v>328</v>
      </c>
      <c r="B2131" s="56">
        <v>16</v>
      </c>
      <c r="C2131" s="56" t="s">
        <v>728</v>
      </c>
      <c r="D2131" s="56" t="s">
        <v>5770</v>
      </c>
      <c r="E2131" s="56" t="s">
        <v>2764</v>
      </c>
      <c r="F2131" s="56" t="s">
        <v>907</v>
      </c>
      <c r="G2131" s="56">
        <v>43.5</v>
      </c>
      <c r="H2131" s="56">
        <v>0</v>
      </c>
      <c r="I2131" s="56" t="s">
        <v>6841</v>
      </c>
      <c r="J2131" s="56" t="s">
        <v>39</v>
      </c>
    </row>
    <row r="2132" spans="1:10" ht="12.75" customHeight="1" x14ac:dyDescent="0.3">
      <c r="A2132" s="56" t="s">
        <v>328</v>
      </c>
      <c r="B2132" s="56">
        <v>17</v>
      </c>
      <c r="C2132" s="56" t="s">
        <v>728</v>
      </c>
      <c r="D2132" s="56" t="s">
        <v>5771</v>
      </c>
      <c r="E2132" s="56" t="s">
        <v>2765</v>
      </c>
      <c r="F2132" s="56" t="s">
        <v>907</v>
      </c>
      <c r="G2132" s="56">
        <v>16</v>
      </c>
      <c r="H2132" s="56">
        <v>0</v>
      </c>
      <c r="I2132" s="56" t="s">
        <v>6841</v>
      </c>
      <c r="J2132" s="56" t="s">
        <v>39</v>
      </c>
    </row>
    <row r="2133" spans="1:10" ht="12.75" customHeight="1" x14ac:dyDescent="0.3">
      <c r="A2133" s="56" t="s">
        <v>328</v>
      </c>
      <c r="B2133" s="56">
        <v>18</v>
      </c>
      <c r="C2133" s="56" t="s">
        <v>728</v>
      </c>
      <c r="D2133" s="56" t="s">
        <v>5772</v>
      </c>
      <c r="E2133" s="56" t="s">
        <v>2766</v>
      </c>
      <c r="F2133" s="56" t="s">
        <v>907</v>
      </c>
      <c r="G2133" s="56">
        <v>50.5</v>
      </c>
      <c r="H2133" s="56">
        <v>0</v>
      </c>
      <c r="I2133" s="56" t="s">
        <v>6841</v>
      </c>
      <c r="J2133" s="56" t="s">
        <v>39</v>
      </c>
    </row>
    <row r="2134" spans="1:10" ht="12.75" customHeight="1" x14ac:dyDescent="0.3">
      <c r="A2134" s="56" t="s">
        <v>328</v>
      </c>
      <c r="B2134" s="56">
        <v>19</v>
      </c>
      <c r="C2134" s="56" t="s">
        <v>728</v>
      </c>
      <c r="D2134" s="56" t="s">
        <v>5773</v>
      </c>
      <c r="E2134" s="56" t="s">
        <v>2767</v>
      </c>
      <c r="F2134" s="56" t="s">
        <v>907</v>
      </c>
      <c r="G2134" s="56">
        <v>24</v>
      </c>
      <c r="H2134" s="56">
        <v>69.5</v>
      </c>
      <c r="I2134" s="56" t="s">
        <v>6841</v>
      </c>
      <c r="J2134" s="56" t="s">
        <v>39</v>
      </c>
    </row>
    <row r="2135" spans="1:10" ht="12.75" customHeight="1" x14ac:dyDescent="0.3">
      <c r="A2135" s="56" t="s">
        <v>328</v>
      </c>
      <c r="B2135" s="56">
        <v>20</v>
      </c>
      <c r="C2135" s="56" t="s">
        <v>728</v>
      </c>
      <c r="D2135" s="56" t="s">
        <v>5774</v>
      </c>
      <c r="E2135" s="56" t="s">
        <v>2768</v>
      </c>
      <c r="F2135" s="56" t="s">
        <v>907</v>
      </c>
      <c r="G2135" s="56">
        <v>25</v>
      </c>
      <c r="H2135" s="56">
        <v>0</v>
      </c>
      <c r="I2135" s="56" t="s">
        <v>6841</v>
      </c>
      <c r="J2135" s="56" t="s">
        <v>39</v>
      </c>
    </row>
    <row r="2136" spans="1:10" ht="12.75" customHeight="1" x14ac:dyDescent="0.3">
      <c r="A2136" s="56" t="s">
        <v>328</v>
      </c>
      <c r="B2136" s="56">
        <v>21</v>
      </c>
      <c r="C2136" s="56" t="s">
        <v>728</v>
      </c>
      <c r="D2136" s="56" t="s">
        <v>5775</v>
      </c>
      <c r="E2136" s="56" t="s">
        <v>2769</v>
      </c>
      <c r="F2136" s="56" t="s">
        <v>907</v>
      </c>
      <c r="G2136" s="56">
        <v>26.5</v>
      </c>
      <c r="H2136" s="56">
        <v>0</v>
      </c>
      <c r="I2136" s="56" t="s">
        <v>6841</v>
      </c>
      <c r="J2136" s="56" t="s">
        <v>39</v>
      </c>
    </row>
    <row r="2137" spans="1:10" ht="12.75" customHeight="1" x14ac:dyDescent="0.3">
      <c r="A2137" s="56" t="s">
        <v>328</v>
      </c>
      <c r="B2137" s="56">
        <v>22</v>
      </c>
      <c r="C2137" s="56" t="s">
        <v>728</v>
      </c>
      <c r="D2137" s="56" t="s">
        <v>5776</v>
      </c>
      <c r="E2137" s="56" t="s">
        <v>2770</v>
      </c>
      <c r="F2137" s="56" t="s">
        <v>907</v>
      </c>
      <c r="G2137" s="56">
        <v>22</v>
      </c>
      <c r="H2137" s="56">
        <v>67</v>
      </c>
      <c r="I2137" s="56" t="s">
        <v>6841</v>
      </c>
      <c r="J2137" s="56" t="s">
        <v>39</v>
      </c>
    </row>
    <row r="2138" spans="1:10" ht="12.75" customHeight="1" x14ac:dyDescent="0.3">
      <c r="A2138" s="56" t="s">
        <v>328</v>
      </c>
      <c r="B2138" s="56">
        <v>23</v>
      </c>
      <c r="C2138" s="56" t="s">
        <v>728</v>
      </c>
      <c r="D2138" s="56" t="s">
        <v>5777</v>
      </c>
      <c r="E2138" s="56" t="s">
        <v>2771</v>
      </c>
      <c r="F2138" s="56" t="s">
        <v>907</v>
      </c>
      <c r="G2138" s="56">
        <v>42.3</v>
      </c>
      <c r="H2138" s="56">
        <v>0</v>
      </c>
      <c r="I2138" s="56" t="s">
        <v>6841</v>
      </c>
      <c r="J2138" s="56" t="s">
        <v>39</v>
      </c>
    </row>
    <row r="2139" spans="1:10" ht="12.75" customHeight="1" x14ac:dyDescent="0.3">
      <c r="A2139" s="56" t="s">
        <v>328</v>
      </c>
      <c r="B2139" s="56">
        <v>24</v>
      </c>
      <c r="C2139" s="56" t="s">
        <v>728</v>
      </c>
      <c r="D2139" s="56" t="s">
        <v>5778</v>
      </c>
      <c r="E2139" s="56" t="s">
        <v>2772</v>
      </c>
      <c r="F2139" s="56" t="s">
        <v>907</v>
      </c>
      <c r="G2139" s="56">
        <v>50.5</v>
      </c>
      <c r="H2139" s="56">
        <v>0</v>
      </c>
      <c r="I2139" s="56" t="s">
        <v>6841</v>
      </c>
      <c r="J2139" s="56" t="s">
        <v>39</v>
      </c>
    </row>
    <row r="2140" spans="1:10" ht="12.75" customHeight="1" x14ac:dyDescent="0.3">
      <c r="A2140" s="56" t="s">
        <v>328</v>
      </c>
      <c r="B2140" s="56">
        <v>25</v>
      </c>
      <c r="C2140" s="56" t="s">
        <v>728</v>
      </c>
      <c r="D2140" s="56" t="s">
        <v>5779</v>
      </c>
      <c r="E2140" s="56" t="s">
        <v>2773</v>
      </c>
      <c r="F2140" s="56" t="s">
        <v>907</v>
      </c>
      <c r="G2140" s="56">
        <v>14</v>
      </c>
      <c r="H2140" s="56">
        <v>0</v>
      </c>
      <c r="I2140" s="56" t="s">
        <v>6841</v>
      </c>
      <c r="J2140" s="56" t="s">
        <v>39</v>
      </c>
    </row>
    <row r="2141" spans="1:10" ht="12.75" customHeight="1" x14ac:dyDescent="0.3">
      <c r="A2141" s="56" t="s">
        <v>328</v>
      </c>
      <c r="B2141" s="56">
        <v>26</v>
      </c>
      <c r="C2141" s="56" t="s">
        <v>728</v>
      </c>
      <c r="D2141" s="56" t="s">
        <v>5780</v>
      </c>
      <c r="E2141" s="56" t="s">
        <v>2774</v>
      </c>
      <c r="F2141" s="56" t="s">
        <v>907</v>
      </c>
      <c r="G2141" s="56">
        <v>14</v>
      </c>
      <c r="H2141" s="56">
        <v>0</v>
      </c>
      <c r="I2141" s="56" t="s">
        <v>6841</v>
      </c>
      <c r="J2141" s="56" t="s">
        <v>39</v>
      </c>
    </row>
    <row r="2142" spans="1:10" ht="12.75" customHeight="1" x14ac:dyDescent="0.3">
      <c r="A2142" s="56" t="s">
        <v>328</v>
      </c>
      <c r="B2142" s="56">
        <v>27</v>
      </c>
      <c r="C2142" s="56" t="s">
        <v>728</v>
      </c>
      <c r="D2142" s="56" t="s">
        <v>5781</v>
      </c>
      <c r="E2142" s="56" t="s">
        <v>2775</v>
      </c>
      <c r="F2142" s="56" t="s">
        <v>907</v>
      </c>
      <c r="G2142" s="56">
        <v>45</v>
      </c>
      <c r="H2142" s="56">
        <v>0</v>
      </c>
      <c r="I2142" s="56" t="s">
        <v>6841</v>
      </c>
      <c r="J2142" s="56" t="s">
        <v>39</v>
      </c>
    </row>
    <row r="2143" spans="1:10" ht="12.75" customHeight="1" x14ac:dyDescent="0.3">
      <c r="A2143" s="56" t="s">
        <v>328</v>
      </c>
      <c r="B2143" s="56">
        <v>28</v>
      </c>
      <c r="C2143" s="56" t="s">
        <v>728</v>
      </c>
      <c r="D2143" s="56" t="s">
        <v>5782</v>
      </c>
      <c r="E2143" s="56" t="s">
        <v>2776</v>
      </c>
      <c r="F2143" s="56" t="s">
        <v>907</v>
      </c>
      <c r="G2143" s="56">
        <v>19</v>
      </c>
      <c r="H2143" s="56">
        <v>0</v>
      </c>
      <c r="I2143" s="56" t="s">
        <v>6841</v>
      </c>
      <c r="J2143" s="56" t="s">
        <v>39</v>
      </c>
    </row>
    <row r="2144" spans="1:10" ht="12.75" customHeight="1" x14ac:dyDescent="0.3">
      <c r="A2144" s="56" t="s">
        <v>328</v>
      </c>
      <c r="B2144" s="56">
        <v>29</v>
      </c>
      <c r="C2144" s="56" t="s">
        <v>728</v>
      </c>
      <c r="D2144" s="56" t="s">
        <v>5783</v>
      </c>
      <c r="E2144" s="56" t="s">
        <v>2777</v>
      </c>
      <c r="F2144" s="56" t="s">
        <v>907</v>
      </c>
      <c r="G2144" s="56">
        <v>11</v>
      </c>
      <c r="H2144" s="56">
        <v>0</v>
      </c>
      <c r="I2144" s="56" t="s">
        <v>6841</v>
      </c>
      <c r="J2144" s="56" t="s">
        <v>39</v>
      </c>
    </row>
    <row r="2145" spans="1:10" ht="12.75" customHeight="1" x14ac:dyDescent="0.3">
      <c r="A2145" s="56" t="s">
        <v>328</v>
      </c>
      <c r="B2145" s="56">
        <v>30</v>
      </c>
      <c r="C2145" s="56" t="s">
        <v>728</v>
      </c>
      <c r="D2145" s="56" t="s">
        <v>5785</v>
      </c>
      <c r="E2145" s="56" t="s">
        <v>2778</v>
      </c>
      <c r="F2145" s="56" t="s">
        <v>907</v>
      </c>
      <c r="G2145" s="56">
        <v>17</v>
      </c>
      <c r="H2145" s="56">
        <v>0</v>
      </c>
      <c r="I2145" s="56" t="s">
        <v>6841</v>
      </c>
      <c r="J2145" s="56" t="s">
        <v>39</v>
      </c>
    </row>
    <row r="2146" spans="1:10" ht="12.75" customHeight="1" x14ac:dyDescent="0.3">
      <c r="A2146" s="56" t="s">
        <v>328</v>
      </c>
      <c r="B2146" s="56">
        <v>31</v>
      </c>
      <c r="C2146" s="56" t="s">
        <v>728</v>
      </c>
      <c r="D2146" s="56" t="s">
        <v>5786</v>
      </c>
      <c r="E2146" s="56" t="s">
        <v>2779</v>
      </c>
      <c r="F2146" s="56" t="s">
        <v>907</v>
      </c>
      <c r="G2146" s="56">
        <v>25</v>
      </c>
      <c r="H2146" s="56">
        <v>0</v>
      </c>
      <c r="I2146" s="56" t="s">
        <v>6841</v>
      </c>
      <c r="J2146" s="56" t="s">
        <v>39</v>
      </c>
    </row>
    <row r="2147" spans="1:10" ht="12.75" customHeight="1" x14ac:dyDescent="0.3">
      <c r="A2147" s="56" t="s">
        <v>328</v>
      </c>
      <c r="B2147" s="56">
        <v>32</v>
      </c>
      <c r="C2147" s="56" t="s">
        <v>728</v>
      </c>
      <c r="D2147" s="56" t="s">
        <v>5787</v>
      </c>
      <c r="E2147" s="56" t="s">
        <v>2780</v>
      </c>
      <c r="F2147" s="56" t="s">
        <v>907</v>
      </c>
      <c r="G2147" s="56">
        <v>11</v>
      </c>
      <c r="H2147" s="56">
        <v>0</v>
      </c>
      <c r="I2147" s="56" t="s">
        <v>6841</v>
      </c>
      <c r="J2147" s="56" t="s">
        <v>39</v>
      </c>
    </row>
    <row r="2148" spans="1:10" ht="12.75" customHeight="1" x14ac:dyDescent="0.3">
      <c r="A2148" s="56" t="s">
        <v>328</v>
      </c>
      <c r="B2148" s="56">
        <v>33</v>
      </c>
      <c r="C2148" s="56" t="s">
        <v>728</v>
      </c>
      <c r="D2148" s="56" t="s">
        <v>5788</v>
      </c>
      <c r="E2148" s="56" t="s">
        <v>2781</v>
      </c>
      <c r="F2148" s="56" t="s">
        <v>907</v>
      </c>
      <c r="G2148" s="56">
        <v>42.5</v>
      </c>
      <c r="H2148" s="56">
        <v>41</v>
      </c>
      <c r="I2148" s="56" t="s">
        <v>6841</v>
      </c>
      <c r="J2148" s="56" t="s">
        <v>39</v>
      </c>
    </row>
    <row r="2149" spans="1:10" ht="12.75" customHeight="1" x14ac:dyDescent="0.3">
      <c r="A2149" s="56" t="s">
        <v>328</v>
      </c>
      <c r="B2149" s="56">
        <v>34</v>
      </c>
      <c r="C2149" s="56" t="s">
        <v>728</v>
      </c>
      <c r="D2149" s="56" t="s">
        <v>5789</v>
      </c>
      <c r="E2149" s="56" t="s">
        <v>2782</v>
      </c>
      <c r="F2149" s="56" t="s">
        <v>907</v>
      </c>
      <c r="G2149" s="56">
        <v>41</v>
      </c>
      <c r="H2149" s="56">
        <v>0</v>
      </c>
      <c r="I2149" s="56" t="s">
        <v>6841</v>
      </c>
      <c r="J2149" s="56" t="s">
        <v>39</v>
      </c>
    </row>
    <row r="2150" spans="1:10" ht="12.75" customHeight="1" x14ac:dyDescent="0.3">
      <c r="A2150" s="56" t="s">
        <v>328</v>
      </c>
      <c r="B2150" s="56">
        <v>35</v>
      </c>
      <c r="C2150" s="56" t="s">
        <v>728</v>
      </c>
      <c r="D2150" s="56" t="s">
        <v>5790</v>
      </c>
      <c r="E2150" s="56" t="s">
        <v>2783</v>
      </c>
      <c r="F2150" s="56" t="s">
        <v>907</v>
      </c>
      <c r="G2150" s="56">
        <v>37</v>
      </c>
      <c r="H2150" s="56">
        <v>0</v>
      </c>
      <c r="I2150" s="56" t="s">
        <v>6841</v>
      </c>
      <c r="J2150" s="56" t="s">
        <v>39</v>
      </c>
    </row>
    <row r="2151" spans="1:10" ht="12.75" customHeight="1" x14ac:dyDescent="0.3">
      <c r="A2151" s="56" t="s">
        <v>328</v>
      </c>
      <c r="B2151" s="56">
        <v>36</v>
      </c>
      <c r="C2151" s="56" t="s">
        <v>728</v>
      </c>
      <c r="D2151" s="56" t="s">
        <v>5791</v>
      </c>
      <c r="E2151" s="56" t="s">
        <v>2784</v>
      </c>
      <c r="F2151" s="56" t="s">
        <v>907</v>
      </c>
      <c r="G2151" s="56">
        <v>50.5</v>
      </c>
      <c r="H2151" s="56">
        <v>0</v>
      </c>
      <c r="I2151" s="56" t="s">
        <v>6841</v>
      </c>
      <c r="J2151" s="56" t="s">
        <v>39</v>
      </c>
    </row>
    <row r="2152" spans="1:10" ht="12.75" customHeight="1" x14ac:dyDescent="0.3">
      <c r="A2152" s="56" t="s">
        <v>328</v>
      </c>
      <c r="B2152" s="56">
        <v>37</v>
      </c>
      <c r="C2152" s="56" t="s">
        <v>728</v>
      </c>
      <c r="D2152" s="56" t="s">
        <v>5792</v>
      </c>
      <c r="E2152" s="56" t="s">
        <v>2785</v>
      </c>
      <c r="F2152" s="56" t="s">
        <v>907</v>
      </c>
      <c r="G2152" s="56">
        <v>25</v>
      </c>
      <c r="H2152" s="56">
        <v>0</v>
      </c>
      <c r="I2152" s="56" t="s">
        <v>6841</v>
      </c>
      <c r="J2152" s="56" t="s">
        <v>39</v>
      </c>
    </row>
    <row r="2153" spans="1:10" ht="12.75" customHeight="1" x14ac:dyDescent="0.3">
      <c r="A2153" s="56" t="s">
        <v>328</v>
      </c>
      <c r="B2153" s="56">
        <v>38</v>
      </c>
      <c r="C2153" s="56" t="s">
        <v>728</v>
      </c>
      <c r="D2153" s="56" t="s">
        <v>5793</v>
      </c>
      <c r="E2153" s="56" t="s">
        <v>2786</v>
      </c>
      <c r="F2153" s="56" t="s">
        <v>907</v>
      </c>
      <c r="G2153" s="56">
        <v>25.5</v>
      </c>
      <c r="H2153" s="56">
        <v>0</v>
      </c>
      <c r="I2153" s="56" t="s">
        <v>6841</v>
      </c>
      <c r="J2153" s="56" t="s">
        <v>39</v>
      </c>
    </row>
    <row r="2154" spans="1:10" ht="12.75" customHeight="1" x14ac:dyDescent="0.3">
      <c r="A2154" s="56" t="s">
        <v>328</v>
      </c>
      <c r="B2154" s="56">
        <v>39</v>
      </c>
      <c r="C2154" s="56" t="s">
        <v>728</v>
      </c>
      <c r="D2154" s="56" t="s">
        <v>5794</v>
      </c>
      <c r="E2154" s="56" t="s">
        <v>2787</v>
      </c>
      <c r="F2154" s="56" t="s">
        <v>907</v>
      </c>
      <c r="G2154" s="56">
        <v>51.5</v>
      </c>
      <c r="H2154" s="56">
        <v>0</v>
      </c>
      <c r="I2154" s="56" t="s">
        <v>6841</v>
      </c>
      <c r="J2154" s="56" t="s">
        <v>39</v>
      </c>
    </row>
    <row r="2155" spans="1:10" ht="12.75" customHeight="1" x14ac:dyDescent="0.3">
      <c r="A2155" s="56" t="s">
        <v>328</v>
      </c>
      <c r="B2155" s="56">
        <v>40</v>
      </c>
      <c r="C2155" s="56" t="s">
        <v>728</v>
      </c>
      <c r="D2155" s="56" t="s">
        <v>5795</v>
      </c>
      <c r="E2155" s="56" t="s">
        <v>2788</v>
      </c>
      <c r="F2155" s="56" t="s">
        <v>907</v>
      </c>
      <c r="G2155" s="56">
        <v>17.5</v>
      </c>
      <c r="H2155" s="56">
        <v>0</v>
      </c>
      <c r="I2155" s="56" t="s">
        <v>6841</v>
      </c>
      <c r="J2155" s="56" t="s">
        <v>39</v>
      </c>
    </row>
    <row r="2156" spans="1:10" ht="12.75" customHeight="1" x14ac:dyDescent="0.3">
      <c r="A2156" s="56" t="s">
        <v>328</v>
      </c>
      <c r="B2156" s="56">
        <v>41</v>
      </c>
      <c r="C2156" s="56" t="s">
        <v>728</v>
      </c>
      <c r="D2156" s="56" t="s">
        <v>5796</v>
      </c>
      <c r="E2156" s="56" t="s">
        <v>5784</v>
      </c>
      <c r="F2156" s="56" t="s">
        <v>907</v>
      </c>
      <c r="G2156" s="56">
        <v>25.5</v>
      </c>
      <c r="H2156" s="56">
        <v>75</v>
      </c>
      <c r="I2156" s="56" t="s">
        <v>6841</v>
      </c>
      <c r="J2156" s="56" t="s">
        <v>39</v>
      </c>
    </row>
    <row r="2157" spans="1:10" ht="12.75" customHeight="1" x14ac:dyDescent="0.3">
      <c r="A2157" s="56" t="s">
        <v>328</v>
      </c>
      <c r="B2157" s="56">
        <v>42</v>
      </c>
      <c r="C2157" s="56" t="s">
        <v>728</v>
      </c>
      <c r="D2157" s="56" t="s">
        <v>5797</v>
      </c>
      <c r="E2157" s="56" t="s">
        <v>2789</v>
      </c>
      <c r="F2157" s="56" t="s">
        <v>907</v>
      </c>
      <c r="G2157" s="56">
        <v>26.5</v>
      </c>
      <c r="H2157" s="56">
        <v>10</v>
      </c>
      <c r="I2157" s="56" t="s">
        <v>6841</v>
      </c>
      <c r="J2157" s="56" t="s">
        <v>39</v>
      </c>
    </row>
    <row r="2158" spans="1:10" ht="12.75" customHeight="1" x14ac:dyDescent="0.3">
      <c r="A2158" s="56" t="s">
        <v>328</v>
      </c>
      <c r="B2158" s="56">
        <v>43</v>
      </c>
      <c r="C2158" s="56" t="s">
        <v>728</v>
      </c>
      <c r="D2158" s="56" t="s">
        <v>5798</v>
      </c>
      <c r="E2158" s="56" t="s">
        <v>2790</v>
      </c>
      <c r="F2158" s="56" t="s">
        <v>907</v>
      </c>
      <c r="G2158" s="56">
        <v>20</v>
      </c>
      <c r="H2158" s="56">
        <v>0</v>
      </c>
      <c r="I2158" s="56" t="s">
        <v>6841</v>
      </c>
      <c r="J2158" s="56" t="s">
        <v>39</v>
      </c>
    </row>
    <row r="2159" spans="1:10" ht="12.75" customHeight="1" x14ac:dyDescent="0.3">
      <c r="A2159" s="56" t="s">
        <v>212</v>
      </c>
      <c r="B2159" s="56">
        <v>1</v>
      </c>
      <c r="C2159" s="56" t="s">
        <v>18</v>
      </c>
      <c r="D2159" s="56" t="s">
        <v>5799</v>
      </c>
      <c r="E2159" s="56" t="s">
        <v>2791</v>
      </c>
      <c r="F2159" s="56" t="s">
        <v>907</v>
      </c>
      <c r="G2159" s="56">
        <v>39.5</v>
      </c>
      <c r="H2159" s="56">
        <v>0</v>
      </c>
      <c r="I2159" s="56" t="s">
        <v>811</v>
      </c>
      <c r="J2159" s="56" t="s">
        <v>39</v>
      </c>
    </row>
    <row r="2160" spans="1:10" ht="12.75" customHeight="1" x14ac:dyDescent="0.3">
      <c r="A2160" s="56" t="s">
        <v>212</v>
      </c>
      <c r="B2160" s="56">
        <v>2</v>
      </c>
      <c r="C2160" s="56" t="s">
        <v>18</v>
      </c>
      <c r="D2160" s="56" t="s">
        <v>5800</v>
      </c>
      <c r="E2160" s="56" t="s">
        <v>2792</v>
      </c>
      <c r="F2160" s="56" t="s">
        <v>907</v>
      </c>
      <c r="G2160" s="56">
        <v>17</v>
      </c>
      <c r="H2160" s="56">
        <v>0</v>
      </c>
      <c r="I2160" s="56" t="s">
        <v>811</v>
      </c>
      <c r="J2160" s="56" t="s">
        <v>39</v>
      </c>
    </row>
    <row r="2161" spans="1:10" ht="12.75" customHeight="1" x14ac:dyDescent="0.3">
      <c r="A2161" s="56" t="s">
        <v>212</v>
      </c>
      <c r="B2161" s="56">
        <v>3</v>
      </c>
      <c r="C2161" s="56" t="s">
        <v>18</v>
      </c>
      <c r="D2161" s="56" t="s">
        <v>5801</v>
      </c>
      <c r="E2161" s="56" t="s">
        <v>2793</v>
      </c>
      <c r="F2161" s="56" t="s">
        <v>907</v>
      </c>
      <c r="G2161" s="56">
        <v>32</v>
      </c>
      <c r="H2161" s="56">
        <v>0</v>
      </c>
      <c r="I2161" s="56" t="s">
        <v>811</v>
      </c>
      <c r="J2161" s="56" t="s">
        <v>39</v>
      </c>
    </row>
    <row r="2162" spans="1:10" ht="12.75" customHeight="1" x14ac:dyDescent="0.3">
      <c r="A2162" s="56" t="s">
        <v>212</v>
      </c>
      <c r="B2162" s="56">
        <v>4</v>
      </c>
      <c r="C2162" s="56" t="s">
        <v>18</v>
      </c>
      <c r="D2162" s="56" t="s">
        <v>5802</v>
      </c>
      <c r="E2162" s="56" t="s">
        <v>2794</v>
      </c>
      <c r="F2162" s="56" t="s">
        <v>907</v>
      </c>
      <c r="G2162" s="56">
        <v>10</v>
      </c>
      <c r="H2162" s="56">
        <v>0</v>
      </c>
      <c r="I2162" s="56" t="s">
        <v>811</v>
      </c>
      <c r="J2162" s="56" t="s">
        <v>39</v>
      </c>
    </row>
    <row r="2163" spans="1:10" ht="12.75" customHeight="1" x14ac:dyDescent="0.3">
      <c r="A2163" s="56" t="s">
        <v>212</v>
      </c>
      <c r="B2163" s="56">
        <v>5</v>
      </c>
      <c r="C2163" s="56" t="s">
        <v>18</v>
      </c>
      <c r="D2163" s="56" t="s">
        <v>5803</v>
      </c>
      <c r="E2163" s="56" t="s">
        <v>2795</v>
      </c>
      <c r="F2163" s="56" t="s">
        <v>907</v>
      </c>
      <c r="G2163" s="56">
        <v>32</v>
      </c>
      <c r="H2163" s="56">
        <v>0</v>
      </c>
      <c r="I2163" s="56" t="s">
        <v>811</v>
      </c>
      <c r="J2163" s="56" t="s">
        <v>39</v>
      </c>
    </row>
    <row r="2164" spans="1:10" ht="12.75" customHeight="1" x14ac:dyDescent="0.3">
      <c r="A2164" s="56" t="s">
        <v>212</v>
      </c>
      <c r="B2164" s="56">
        <v>6</v>
      </c>
      <c r="C2164" s="56" t="s">
        <v>18</v>
      </c>
      <c r="D2164" s="56" t="s">
        <v>5804</v>
      </c>
      <c r="E2164" s="56" t="s">
        <v>2796</v>
      </c>
      <c r="F2164" s="56" t="s">
        <v>907</v>
      </c>
      <c r="G2164" s="56">
        <v>37</v>
      </c>
      <c r="H2164" s="56">
        <v>0</v>
      </c>
      <c r="I2164" s="56" t="s">
        <v>811</v>
      </c>
      <c r="J2164" s="56" t="s">
        <v>39</v>
      </c>
    </row>
    <row r="2165" spans="1:10" ht="12.75" customHeight="1" x14ac:dyDescent="0.3">
      <c r="A2165" s="56" t="s">
        <v>212</v>
      </c>
      <c r="B2165" s="56">
        <v>7</v>
      </c>
      <c r="C2165" s="56" t="s">
        <v>18</v>
      </c>
      <c r="D2165" s="56" t="s">
        <v>5805</v>
      </c>
      <c r="E2165" s="56" t="s">
        <v>2797</v>
      </c>
      <c r="F2165" s="56" t="s">
        <v>907</v>
      </c>
      <c r="G2165" s="56">
        <v>10</v>
      </c>
      <c r="H2165" s="56">
        <v>0</v>
      </c>
      <c r="I2165" s="56" t="s">
        <v>811</v>
      </c>
      <c r="J2165" s="56" t="s">
        <v>39</v>
      </c>
    </row>
    <row r="2166" spans="1:10" ht="12.75" customHeight="1" x14ac:dyDescent="0.3">
      <c r="A2166" s="56" t="s">
        <v>212</v>
      </c>
      <c r="B2166" s="56">
        <v>8</v>
      </c>
      <c r="C2166" s="56" t="s">
        <v>18</v>
      </c>
      <c r="D2166" s="56" t="s">
        <v>5806</v>
      </c>
      <c r="E2166" s="56" t="s">
        <v>2798</v>
      </c>
      <c r="F2166" s="56" t="s">
        <v>907</v>
      </c>
      <c r="G2166" s="56">
        <v>13</v>
      </c>
      <c r="H2166" s="56">
        <v>0</v>
      </c>
      <c r="I2166" s="56" t="s">
        <v>811</v>
      </c>
      <c r="J2166" s="56" t="s">
        <v>39</v>
      </c>
    </row>
    <row r="2167" spans="1:10" ht="12.75" customHeight="1" x14ac:dyDescent="0.3">
      <c r="A2167" s="56" t="s">
        <v>212</v>
      </c>
      <c r="B2167" s="56">
        <v>9</v>
      </c>
      <c r="C2167" s="56" t="s">
        <v>18</v>
      </c>
      <c r="D2167" s="56" t="s">
        <v>5807</v>
      </c>
      <c r="E2167" s="56" t="s">
        <v>2799</v>
      </c>
      <c r="F2167" s="56" t="s">
        <v>907</v>
      </c>
      <c r="G2167" s="56">
        <v>41</v>
      </c>
      <c r="H2167" s="56">
        <v>0</v>
      </c>
      <c r="I2167" s="56" t="s">
        <v>811</v>
      </c>
      <c r="J2167" s="56" t="s">
        <v>39</v>
      </c>
    </row>
    <row r="2168" spans="1:10" ht="12.75" customHeight="1" x14ac:dyDescent="0.3">
      <c r="A2168" s="56" t="s">
        <v>212</v>
      </c>
      <c r="B2168" s="56">
        <v>10</v>
      </c>
      <c r="C2168" s="56" t="s">
        <v>18</v>
      </c>
      <c r="D2168" s="56" t="s">
        <v>5808</v>
      </c>
      <c r="E2168" s="56" t="s">
        <v>2800</v>
      </c>
      <c r="F2168" s="56" t="s">
        <v>907</v>
      </c>
      <c r="G2168" s="56">
        <v>37</v>
      </c>
      <c r="H2168" s="56">
        <v>0</v>
      </c>
      <c r="I2168" s="56" t="s">
        <v>811</v>
      </c>
      <c r="J2168" s="56" t="s">
        <v>39</v>
      </c>
    </row>
    <row r="2169" spans="1:10" ht="12.75" customHeight="1" x14ac:dyDescent="0.3">
      <c r="A2169" s="56" t="s">
        <v>212</v>
      </c>
      <c r="B2169" s="56">
        <v>11</v>
      </c>
      <c r="C2169" s="56" t="s">
        <v>18</v>
      </c>
      <c r="D2169" s="56" t="s">
        <v>5809</v>
      </c>
      <c r="E2169" s="56" t="s">
        <v>2801</v>
      </c>
      <c r="F2169" s="56" t="s">
        <v>907</v>
      </c>
      <c r="G2169" s="56">
        <v>17</v>
      </c>
      <c r="H2169" s="56">
        <v>0</v>
      </c>
      <c r="I2169" s="56" t="s">
        <v>811</v>
      </c>
      <c r="J2169" s="56" t="s">
        <v>39</v>
      </c>
    </row>
    <row r="2170" spans="1:10" ht="12.75" customHeight="1" x14ac:dyDescent="0.3">
      <c r="A2170" s="56" t="s">
        <v>212</v>
      </c>
      <c r="B2170" s="56">
        <v>12</v>
      </c>
      <c r="C2170" s="56" t="s">
        <v>18</v>
      </c>
      <c r="D2170" s="56" t="s">
        <v>5810</v>
      </c>
      <c r="E2170" s="56" t="s">
        <v>2802</v>
      </c>
      <c r="F2170" s="56" t="s">
        <v>907</v>
      </c>
      <c r="G2170" s="56">
        <v>29</v>
      </c>
      <c r="H2170" s="56">
        <v>0</v>
      </c>
      <c r="I2170" s="56" t="s">
        <v>811</v>
      </c>
      <c r="J2170" s="56" t="s">
        <v>39</v>
      </c>
    </row>
    <row r="2171" spans="1:10" ht="12.75" customHeight="1" x14ac:dyDescent="0.3">
      <c r="A2171" s="56" t="s">
        <v>212</v>
      </c>
      <c r="B2171" s="56">
        <v>13</v>
      </c>
      <c r="C2171" s="56" t="s">
        <v>18</v>
      </c>
      <c r="D2171" s="56" t="s">
        <v>5811</v>
      </c>
      <c r="E2171" s="56" t="s">
        <v>2803</v>
      </c>
      <c r="F2171" s="56" t="s">
        <v>907</v>
      </c>
      <c r="G2171" s="56">
        <v>41</v>
      </c>
      <c r="H2171" s="56">
        <v>0</v>
      </c>
      <c r="I2171" s="56" t="s">
        <v>811</v>
      </c>
      <c r="J2171" s="56" t="s">
        <v>39</v>
      </c>
    </row>
    <row r="2172" spans="1:10" ht="12.75" customHeight="1" x14ac:dyDescent="0.3">
      <c r="A2172" s="56" t="s">
        <v>212</v>
      </c>
      <c r="B2172" s="56">
        <v>14</v>
      </c>
      <c r="C2172" s="56" t="s">
        <v>18</v>
      </c>
      <c r="D2172" s="56" t="s">
        <v>5812</v>
      </c>
      <c r="E2172" s="56" t="s">
        <v>916</v>
      </c>
      <c r="F2172" s="56" t="s">
        <v>908</v>
      </c>
      <c r="G2172" s="56">
        <v>21.42</v>
      </c>
      <c r="H2172" s="56">
        <v>0</v>
      </c>
      <c r="I2172" s="56" t="s">
        <v>811</v>
      </c>
      <c r="J2172" s="56" t="s">
        <v>39</v>
      </c>
    </row>
    <row r="2173" spans="1:10" ht="12.75" customHeight="1" x14ac:dyDescent="0.3">
      <c r="A2173" s="56" t="s">
        <v>212</v>
      </c>
      <c r="B2173" s="56">
        <v>15</v>
      </c>
      <c r="C2173" s="56" t="s">
        <v>18</v>
      </c>
      <c r="D2173" s="56" t="s">
        <v>5813</v>
      </c>
      <c r="E2173" s="56" t="s">
        <v>917</v>
      </c>
      <c r="F2173" s="56" t="s">
        <v>908</v>
      </c>
      <c r="G2173" s="56">
        <v>19.14</v>
      </c>
      <c r="H2173" s="56">
        <v>0</v>
      </c>
      <c r="I2173" s="56" t="s">
        <v>811</v>
      </c>
      <c r="J2173" s="56" t="s">
        <v>39</v>
      </c>
    </row>
    <row r="2174" spans="1:10" ht="12.75" customHeight="1" x14ac:dyDescent="0.3">
      <c r="A2174" s="56" t="s">
        <v>212</v>
      </c>
      <c r="B2174" s="56">
        <v>16</v>
      </c>
      <c r="C2174" s="56" t="s">
        <v>18</v>
      </c>
      <c r="D2174" s="56" t="s">
        <v>5814</v>
      </c>
      <c r="E2174" s="56" t="s">
        <v>1674</v>
      </c>
      <c r="F2174" s="56" t="s">
        <v>908</v>
      </c>
      <c r="G2174" s="56">
        <v>14.487</v>
      </c>
      <c r="H2174" s="56">
        <v>0</v>
      </c>
      <c r="I2174" s="56" t="s">
        <v>811</v>
      </c>
      <c r="J2174" s="56" t="s">
        <v>39</v>
      </c>
    </row>
    <row r="2175" spans="1:10" ht="12.75" customHeight="1" x14ac:dyDescent="0.3">
      <c r="A2175" s="56" t="s">
        <v>46</v>
      </c>
      <c r="B2175" s="56">
        <v>1</v>
      </c>
      <c r="C2175" s="56" t="s">
        <v>47</v>
      </c>
      <c r="D2175" s="56" t="s">
        <v>5815</v>
      </c>
      <c r="E2175" s="56" t="s">
        <v>2804</v>
      </c>
      <c r="F2175" s="56" t="s">
        <v>907</v>
      </c>
      <c r="G2175" s="56">
        <v>16</v>
      </c>
      <c r="H2175" s="56">
        <v>21.2</v>
      </c>
      <c r="I2175" s="56" t="s">
        <v>810</v>
      </c>
      <c r="J2175" s="56" t="s">
        <v>39</v>
      </c>
    </row>
    <row r="2176" spans="1:10" ht="12.75" customHeight="1" x14ac:dyDescent="0.3">
      <c r="A2176" s="56" t="s">
        <v>46</v>
      </c>
      <c r="B2176" s="56">
        <v>2</v>
      </c>
      <c r="C2176" s="56" t="s">
        <v>47</v>
      </c>
      <c r="D2176" s="56" t="s">
        <v>5816</v>
      </c>
      <c r="E2176" s="56" t="s">
        <v>941</v>
      </c>
      <c r="F2176" s="56" t="s">
        <v>907</v>
      </c>
      <c r="G2176" s="56">
        <v>33</v>
      </c>
      <c r="H2176" s="56">
        <v>22.8</v>
      </c>
      <c r="I2176" s="56" t="s">
        <v>810</v>
      </c>
      <c r="J2176" s="56" t="s">
        <v>39</v>
      </c>
    </row>
    <row r="2177" spans="1:10" ht="12.75" customHeight="1" x14ac:dyDescent="0.3">
      <c r="A2177" s="56" t="s">
        <v>46</v>
      </c>
      <c r="B2177" s="56">
        <v>3</v>
      </c>
      <c r="C2177" s="56" t="s">
        <v>47</v>
      </c>
      <c r="D2177" s="56" t="s">
        <v>5817</v>
      </c>
      <c r="E2177" s="56" t="s">
        <v>2805</v>
      </c>
      <c r="F2177" s="56" t="s">
        <v>907</v>
      </c>
      <c r="G2177" s="56">
        <v>14</v>
      </c>
      <c r="H2177" s="56">
        <v>63</v>
      </c>
      <c r="I2177" s="56" t="s">
        <v>810</v>
      </c>
      <c r="J2177" s="56" t="s">
        <v>39</v>
      </c>
    </row>
    <row r="2178" spans="1:10" ht="12.75" customHeight="1" x14ac:dyDescent="0.3">
      <c r="A2178" s="56" t="s">
        <v>46</v>
      </c>
      <c r="B2178" s="56">
        <v>4</v>
      </c>
      <c r="C2178" s="56" t="s">
        <v>47</v>
      </c>
      <c r="D2178" s="56" t="s">
        <v>5818</v>
      </c>
      <c r="E2178" s="56" t="s">
        <v>2806</v>
      </c>
      <c r="F2178" s="56" t="s">
        <v>907</v>
      </c>
      <c r="G2178" s="56">
        <v>10</v>
      </c>
      <c r="H2178" s="56">
        <v>67</v>
      </c>
      <c r="I2178" s="56" t="s">
        <v>810</v>
      </c>
      <c r="J2178" s="56" t="s">
        <v>39</v>
      </c>
    </row>
    <row r="2179" spans="1:10" ht="12.75" customHeight="1" x14ac:dyDescent="0.3">
      <c r="A2179" s="56" t="s">
        <v>46</v>
      </c>
      <c r="B2179" s="56">
        <v>5</v>
      </c>
      <c r="C2179" s="56" t="s">
        <v>47</v>
      </c>
      <c r="D2179" s="56" t="s">
        <v>5819</v>
      </c>
      <c r="E2179" s="56" t="s">
        <v>2807</v>
      </c>
      <c r="F2179" s="56" t="s">
        <v>907</v>
      </c>
      <c r="G2179" s="56">
        <v>14</v>
      </c>
      <c r="H2179" s="56">
        <v>61</v>
      </c>
      <c r="I2179" s="56" t="s">
        <v>810</v>
      </c>
      <c r="J2179" s="56" t="s">
        <v>39</v>
      </c>
    </row>
    <row r="2180" spans="1:10" ht="12.75" customHeight="1" x14ac:dyDescent="0.3">
      <c r="A2180" s="56" t="s">
        <v>46</v>
      </c>
      <c r="B2180" s="56">
        <v>6</v>
      </c>
      <c r="C2180" s="56" t="s">
        <v>47</v>
      </c>
      <c r="D2180" s="56" t="s">
        <v>5820</v>
      </c>
      <c r="E2180" s="56" t="s">
        <v>2808</v>
      </c>
      <c r="F2180" s="56" t="s">
        <v>907</v>
      </c>
      <c r="G2180" s="56">
        <v>16</v>
      </c>
      <c r="H2180" s="56">
        <v>20</v>
      </c>
      <c r="I2180" s="56" t="s">
        <v>810</v>
      </c>
      <c r="J2180" s="56" t="s">
        <v>39</v>
      </c>
    </row>
    <row r="2181" spans="1:10" ht="12.75" customHeight="1" x14ac:dyDescent="0.3">
      <c r="A2181" s="56" t="s">
        <v>46</v>
      </c>
      <c r="B2181" s="56">
        <v>7</v>
      </c>
      <c r="C2181" s="56" t="s">
        <v>47</v>
      </c>
      <c r="D2181" s="56" t="s">
        <v>5821</v>
      </c>
      <c r="E2181" s="56" t="s">
        <v>2809</v>
      </c>
      <c r="F2181" s="56" t="s">
        <v>907</v>
      </c>
      <c r="G2181" s="56">
        <v>10</v>
      </c>
      <c r="H2181" s="56">
        <v>67</v>
      </c>
      <c r="I2181" s="56" t="s">
        <v>810</v>
      </c>
      <c r="J2181" s="56" t="s">
        <v>39</v>
      </c>
    </row>
    <row r="2182" spans="1:10" ht="12.75" customHeight="1" x14ac:dyDescent="0.3">
      <c r="A2182" s="56" t="s">
        <v>46</v>
      </c>
      <c r="B2182" s="56">
        <v>8</v>
      </c>
      <c r="C2182" s="56" t="s">
        <v>47</v>
      </c>
      <c r="D2182" s="56" t="s">
        <v>5822</v>
      </c>
      <c r="E2182" s="56" t="s">
        <v>2810</v>
      </c>
      <c r="F2182" s="56" t="s">
        <v>907</v>
      </c>
      <c r="G2182" s="56">
        <v>10</v>
      </c>
      <c r="H2182" s="56">
        <v>15.2</v>
      </c>
      <c r="I2182" s="56" t="s">
        <v>810</v>
      </c>
      <c r="J2182" s="56" t="s">
        <v>39</v>
      </c>
    </row>
    <row r="2183" spans="1:10" ht="12.75" customHeight="1" x14ac:dyDescent="0.3">
      <c r="A2183" s="56" t="s">
        <v>46</v>
      </c>
      <c r="B2183" s="56">
        <v>9</v>
      </c>
      <c r="C2183" s="56" t="s">
        <v>47</v>
      </c>
      <c r="D2183" s="56" t="s">
        <v>5823</v>
      </c>
      <c r="E2183" s="56" t="s">
        <v>2811</v>
      </c>
      <c r="F2183" s="56" t="s">
        <v>907</v>
      </c>
      <c r="G2183" s="56">
        <v>16</v>
      </c>
      <c r="H2183" s="56">
        <v>24</v>
      </c>
      <c r="I2183" s="56" t="s">
        <v>810</v>
      </c>
      <c r="J2183" s="56" t="s">
        <v>39</v>
      </c>
    </row>
    <row r="2184" spans="1:10" ht="12.75" customHeight="1" x14ac:dyDescent="0.3">
      <c r="A2184" s="56" t="s">
        <v>46</v>
      </c>
      <c r="B2184" s="56">
        <v>10</v>
      </c>
      <c r="C2184" s="56" t="s">
        <v>47</v>
      </c>
      <c r="D2184" s="56" t="s">
        <v>5824</v>
      </c>
      <c r="E2184" s="56" t="s">
        <v>2812</v>
      </c>
      <c r="F2184" s="56" t="s">
        <v>907</v>
      </c>
      <c r="G2184" s="56">
        <v>10</v>
      </c>
      <c r="H2184" s="56">
        <v>15.2</v>
      </c>
      <c r="I2184" s="56" t="s">
        <v>810</v>
      </c>
      <c r="J2184" s="56" t="s">
        <v>39</v>
      </c>
    </row>
    <row r="2185" spans="1:10" ht="12.75" customHeight="1" x14ac:dyDescent="0.3">
      <c r="A2185" s="56" t="s">
        <v>46</v>
      </c>
      <c r="B2185" s="56">
        <v>11</v>
      </c>
      <c r="C2185" s="56" t="s">
        <v>47</v>
      </c>
      <c r="D2185" s="56" t="s">
        <v>5825</v>
      </c>
      <c r="E2185" s="56" t="s">
        <v>2813</v>
      </c>
      <c r="F2185" s="56" t="s">
        <v>908</v>
      </c>
      <c r="G2185" s="56">
        <v>23.5</v>
      </c>
      <c r="H2185" s="56">
        <v>0</v>
      </c>
      <c r="I2185" s="56" t="s">
        <v>810</v>
      </c>
      <c r="J2185" s="56" t="s">
        <v>39</v>
      </c>
    </row>
    <row r="2186" spans="1:10" ht="12.75" customHeight="1" x14ac:dyDescent="0.3">
      <c r="A2186" s="56" t="s">
        <v>48</v>
      </c>
      <c r="B2186" s="56">
        <v>1</v>
      </c>
      <c r="C2186" s="56" t="s">
        <v>49</v>
      </c>
      <c r="D2186" s="56" t="s">
        <v>5826</v>
      </c>
      <c r="E2186" s="56" t="s">
        <v>2814</v>
      </c>
      <c r="F2186" s="56" t="s">
        <v>907</v>
      </c>
      <c r="G2186" s="56">
        <v>57.5</v>
      </c>
      <c r="H2186" s="56">
        <v>0</v>
      </c>
      <c r="I2186" s="56" t="s">
        <v>6841</v>
      </c>
      <c r="J2186" s="56" t="s">
        <v>39</v>
      </c>
    </row>
    <row r="2187" spans="1:10" ht="12.75" customHeight="1" x14ac:dyDescent="0.3">
      <c r="A2187" s="56" t="s">
        <v>48</v>
      </c>
      <c r="B2187" s="56">
        <v>2</v>
      </c>
      <c r="C2187" s="56" t="s">
        <v>49</v>
      </c>
      <c r="D2187" s="56" t="s">
        <v>5827</v>
      </c>
      <c r="E2187" s="56" t="s">
        <v>2815</v>
      </c>
      <c r="F2187" s="56" t="s">
        <v>907</v>
      </c>
      <c r="G2187" s="56">
        <v>52</v>
      </c>
      <c r="H2187" s="56">
        <v>0</v>
      </c>
      <c r="I2187" s="56" t="s">
        <v>6841</v>
      </c>
      <c r="J2187" s="56" t="s">
        <v>39</v>
      </c>
    </row>
    <row r="2188" spans="1:10" ht="12.75" customHeight="1" x14ac:dyDescent="0.3">
      <c r="A2188" s="56" t="s">
        <v>48</v>
      </c>
      <c r="B2188" s="56">
        <v>3</v>
      </c>
      <c r="C2188" s="56" t="s">
        <v>49</v>
      </c>
      <c r="D2188" s="56" t="s">
        <v>5828</v>
      </c>
      <c r="E2188" s="56" t="s">
        <v>2816</v>
      </c>
      <c r="F2188" s="56" t="s">
        <v>907</v>
      </c>
      <c r="G2188" s="56">
        <v>38</v>
      </c>
      <c r="H2188" s="56">
        <v>0</v>
      </c>
      <c r="I2188" s="56" t="s">
        <v>6841</v>
      </c>
      <c r="J2188" s="56" t="s">
        <v>39</v>
      </c>
    </row>
    <row r="2189" spans="1:10" ht="12.75" customHeight="1" x14ac:dyDescent="0.3">
      <c r="A2189" s="56" t="s">
        <v>48</v>
      </c>
      <c r="B2189" s="56">
        <v>4</v>
      </c>
      <c r="C2189" s="56" t="s">
        <v>49</v>
      </c>
      <c r="D2189" s="56" t="s">
        <v>5829</v>
      </c>
      <c r="E2189" s="56" t="s">
        <v>2817</v>
      </c>
      <c r="F2189" s="56" t="s">
        <v>907</v>
      </c>
      <c r="G2189" s="56">
        <v>33</v>
      </c>
      <c r="H2189" s="56">
        <v>0</v>
      </c>
      <c r="I2189" s="56" t="s">
        <v>6841</v>
      </c>
      <c r="J2189" s="56" t="s">
        <v>39</v>
      </c>
    </row>
    <row r="2190" spans="1:10" ht="12.75" customHeight="1" x14ac:dyDescent="0.3">
      <c r="A2190" s="56" t="s">
        <v>48</v>
      </c>
      <c r="B2190" s="56">
        <v>5</v>
      </c>
      <c r="C2190" s="56" t="s">
        <v>49</v>
      </c>
      <c r="D2190" s="56" t="s">
        <v>5830</v>
      </c>
      <c r="E2190" s="56" t="s">
        <v>2818</v>
      </c>
      <c r="F2190" s="56" t="s">
        <v>907</v>
      </c>
      <c r="G2190" s="56">
        <v>33</v>
      </c>
      <c r="H2190" s="56">
        <v>0</v>
      </c>
      <c r="I2190" s="56" t="s">
        <v>6841</v>
      </c>
      <c r="J2190" s="56" t="s">
        <v>39</v>
      </c>
    </row>
    <row r="2191" spans="1:10" ht="12.75" customHeight="1" x14ac:dyDescent="0.3">
      <c r="A2191" s="56" t="s">
        <v>48</v>
      </c>
      <c r="B2191" s="56">
        <v>6</v>
      </c>
      <c r="C2191" s="56" t="s">
        <v>49</v>
      </c>
      <c r="D2191" s="56" t="s">
        <v>5831</v>
      </c>
      <c r="E2191" s="56" t="s">
        <v>2819</v>
      </c>
      <c r="F2191" s="56" t="s">
        <v>907</v>
      </c>
      <c r="G2191" s="56">
        <v>38</v>
      </c>
      <c r="H2191" s="56">
        <v>0</v>
      </c>
      <c r="I2191" s="56" t="s">
        <v>6841</v>
      </c>
      <c r="J2191" s="56" t="s">
        <v>39</v>
      </c>
    </row>
    <row r="2192" spans="1:10" ht="12.75" customHeight="1" x14ac:dyDescent="0.3">
      <c r="A2192" s="56" t="s">
        <v>48</v>
      </c>
      <c r="B2192" s="56">
        <v>7</v>
      </c>
      <c r="C2192" s="56" t="s">
        <v>49</v>
      </c>
      <c r="D2192" s="56" t="s">
        <v>5832</v>
      </c>
      <c r="E2192" s="56" t="s">
        <v>2820</v>
      </c>
      <c r="F2192" s="56" t="s">
        <v>907</v>
      </c>
      <c r="G2192" s="56">
        <v>57.5</v>
      </c>
      <c r="H2192" s="56">
        <v>0</v>
      </c>
      <c r="I2192" s="56" t="s">
        <v>6841</v>
      </c>
      <c r="J2192" s="56" t="s">
        <v>39</v>
      </c>
    </row>
    <row r="2193" spans="1:10" ht="12.75" customHeight="1" x14ac:dyDescent="0.3">
      <c r="A2193" s="56" t="s">
        <v>48</v>
      </c>
      <c r="B2193" s="56">
        <v>8</v>
      </c>
      <c r="C2193" s="56" t="s">
        <v>49</v>
      </c>
      <c r="D2193" s="56" t="s">
        <v>5833</v>
      </c>
      <c r="E2193" s="56" t="s">
        <v>2821</v>
      </c>
      <c r="F2193" s="56" t="s">
        <v>907</v>
      </c>
      <c r="G2193" s="56">
        <v>57.5</v>
      </c>
      <c r="H2193" s="56">
        <v>0</v>
      </c>
      <c r="I2193" s="56" t="s">
        <v>6841</v>
      </c>
      <c r="J2193" s="56" t="s">
        <v>39</v>
      </c>
    </row>
    <row r="2194" spans="1:10" ht="12.75" customHeight="1" x14ac:dyDescent="0.3">
      <c r="A2194" s="56" t="s">
        <v>48</v>
      </c>
      <c r="B2194" s="56">
        <v>9</v>
      </c>
      <c r="C2194" s="56" t="s">
        <v>49</v>
      </c>
      <c r="D2194" s="56" t="s">
        <v>5834</v>
      </c>
      <c r="E2194" s="56" t="s">
        <v>2822</v>
      </c>
      <c r="F2194" s="56" t="s">
        <v>907</v>
      </c>
      <c r="G2194" s="56">
        <v>57.5</v>
      </c>
      <c r="H2194" s="56">
        <v>0</v>
      </c>
      <c r="I2194" s="56" t="s">
        <v>6841</v>
      </c>
      <c r="J2194" s="56" t="s">
        <v>39</v>
      </c>
    </row>
    <row r="2195" spans="1:10" ht="12.75" customHeight="1" x14ac:dyDescent="0.3">
      <c r="A2195" s="56" t="s">
        <v>48</v>
      </c>
      <c r="B2195" s="56">
        <v>10</v>
      </c>
      <c r="C2195" s="56" t="s">
        <v>49</v>
      </c>
      <c r="D2195" s="56" t="s">
        <v>5835</v>
      </c>
      <c r="E2195" s="56" t="s">
        <v>2823</v>
      </c>
      <c r="F2195" s="56" t="s">
        <v>907</v>
      </c>
      <c r="G2195" s="56">
        <v>57.5</v>
      </c>
      <c r="H2195" s="56">
        <v>0</v>
      </c>
      <c r="I2195" s="56" t="s">
        <v>6841</v>
      </c>
      <c r="J2195" s="56" t="s">
        <v>39</v>
      </c>
    </row>
    <row r="2196" spans="1:10" ht="12.75" customHeight="1" x14ac:dyDescent="0.3">
      <c r="A2196" s="56" t="s">
        <v>48</v>
      </c>
      <c r="B2196" s="56">
        <v>11</v>
      </c>
      <c r="C2196" s="56" t="s">
        <v>49</v>
      </c>
      <c r="D2196" s="56" t="s">
        <v>5836</v>
      </c>
      <c r="E2196" s="56" t="s">
        <v>2824</v>
      </c>
      <c r="F2196" s="56" t="s">
        <v>907</v>
      </c>
      <c r="G2196" s="56">
        <v>57.5</v>
      </c>
      <c r="H2196" s="56">
        <v>0</v>
      </c>
      <c r="I2196" s="56" t="s">
        <v>6841</v>
      </c>
      <c r="J2196" s="56" t="s">
        <v>39</v>
      </c>
    </row>
    <row r="2197" spans="1:10" ht="12.75" customHeight="1" x14ac:dyDescent="0.3">
      <c r="A2197" s="56" t="s">
        <v>48</v>
      </c>
      <c r="B2197" s="56">
        <v>12</v>
      </c>
      <c r="C2197" s="56" t="s">
        <v>49</v>
      </c>
      <c r="D2197" s="56" t="s">
        <v>5837</v>
      </c>
      <c r="E2197" s="56" t="s">
        <v>2825</v>
      </c>
      <c r="F2197" s="56" t="s">
        <v>907</v>
      </c>
      <c r="G2197" s="56">
        <v>33</v>
      </c>
      <c r="H2197" s="56">
        <v>0</v>
      </c>
      <c r="I2197" s="56" t="s">
        <v>6841</v>
      </c>
      <c r="J2197" s="56" t="s">
        <v>39</v>
      </c>
    </row>
    <row r="2198" spans="1:10" ht="12.75" customHeight="1" x14ac:dyDescent="0.3">
      <c r="A2198" s="56" t="s">
        <v>50</v>
      </c>
      <c r="B2198" s="56">
        <v>1</v>
      </c>
      <c r="C2198" s="56" t="s">
        <v>51</v>
      </c>
      <c r="D2198" s="56" t="s">
        <v>5838</v>
      </c>
      <c r="E2198" s="56" t="s">
        <v>7023</v>
      </c>
      <c r="F2198" s="56" t="s">
        <v>907</v>
      </c>
      <c r="G2198" s="56">
        <v>31.5</v>
      </c>
      <c r="H2198" s="56">
        <v>0</v>
      </c>
      <c r="I2198" s="56" t="s">
        <v>6841</v>
      </c>
      <c r="J2198" s="56" t="s">
        <v>39</v>
      </c>
    </row>
    <row r="2199" spans="1:10" ht="12.75" customHeight="1" x14ac:dyDescent="0.3">
      <c r="A2199" s="56" t="s">
        <v>50</v>
      </c>
      <c r="B2199" s="56">
        <v>2</v>
      </c>
      <c r="C2199" s="56" t="s">
        <v>51</v>
      </c>
      <c r="D2199" s="56" t="s">
        <v>5839</v>
      </c>
      <c r="E2199" s="56" t="s">
        <v>7024</v>
      </c>
      <c r="F2199" s="56" t="s">
        <v>907</v>
      </c>
      <c r="G2199" s="56">
        <v>46</v>
      </c>
      <c r="H2199" s="56">
        <v>0</v>
      </c>
      <c r="I2199" s="56" t="s">
        <v>6841</v>
      </c>
      <c r="J2199" s="56" t="s">
        <v>39</v>
      </c>
    </row>
    <row r="2200" spans="1:10" ht="12.75" customHeight="1" x14ac:dyDescent="0.3">
      <c r="A2200" s="56" t="s">
        <v>50</v>
      </c>
      <c r="B2200" s="56">
        <v>3</v>
      </c>
      <c r="C2200" s="56" t="s">
        <v>51</v>
      </c>
      <c r="D2200" s="56" t="s">
        <v>5840</v>
      </c>
      <c r="E2200" s="56" t="s">
        <v>7025</v>
      </c>
      <c r="F2200" s="56" t="s">
        <v>907</v>
      </c>
      <c r="G2200" s="56">
        <v>46</v>
      </c>
      <c r="H2200" s="56">
        <v>0</v>
      </c>
      <c r="I2200" s="56" t="s">
        <v>6841</v>
      </c>
      <c r="J2200" s="56" t="s">
        <v>39</v>
      </c>
    </row>
    <row r="2201" spans="1:10" ht="12.75" customHeight="1" x14ac:dyDescent="0.3">
      <c r="A2201" s="56" t="s">
        <v>50</v>
      </c>
      <c r="B2201" s="56">
        <v>4</v>
      </c>
      <c r="C2201" s="56" t="s">
        <v>51</v>
      </c>
      <c r="D2201" s="56" t="s">
        <v>5841</v>
      </c>
      <c r="E2201" s="56" t="s">
        <v>7026</v>
      </c>
      <c r="F2201" s="56" t="s">
        <v>907</v>
      </c>
      <c r="G2201" s="56">
        <v>32.5</v>
      </c>
      <c r="H2201" s="56">
        <v>0</v>
      </c>
      <c r="I2201" s="56" t="s">
        <v>6841</v>
      </c>
      <c r="J2201" s="56" t="s">
        <v>39</v>
      </c>
    </row>
    <row r="2202" spans="1:10" ht="12.75" customHeight="1" x14ac:dyDescent="0.3">
      <c r="A2202" s="56" t="s">
        <v>50</v>
      </c>
      <c r="B2202" s="56">
        <v>5</v>
      </c>
      <c r="C2202" s="56" t="s">
        <v>51</v>
      </c>
      <c r="D2202" s="56" t="s">
        <v>5842</v>
      </c>
      <c r="E2202" s="56" t="s">
        <v>7027</v>
      </c>
      <c r="F2202" s="56" t="s">
        <v>907</v>
      </c>
      <c r="G2202" s="56">
        <v>45</v>
      </c>
      <c r="H2202" s="56">
        <v>0</v>
      </c>
      <c r="I2202" s="56" t="s">
        <v>6841</v>
      </c>
      <c r="J2202" s="56" t="s">
        <v>39</v>
      </c>
    </row>
    <row r="2203" spans="1:10" ht="12.75" customHeight="1" x14ac:dyDescent="0.3">
      <c r="A2203" s="56" t="s">
        <v>50</v>
      </c>
      <c r="B2203" s="56">
        <v>6</v>
      </c>
      <c r="C2203" s="56" t="s">
        <v>51</v>
      </c>
      <c r="D2203" s="56" t="s">
        <v>5843</v>
      </c>
      <c r="E2203" s="56" t="s">
        <v>7028</v>
      </c>
      <c r="F2203" s="56" t="s">
        <v>907</v>
      </c>
      <c r="G2203" s="56">
        <v>53</v>
      </c>
      <c r="H2203" s="56">
        <v>0</v>
      </c>
      <c r="I2203" s="56" t="s">
        <v>6841</v>
      </c>
      <c r="J2203" s="56" t="s">
        <v>39</v>
      </c>
    </row>
    <row r="2204" spans="1:10" ht="12.75" customHeight="1" x14ac:dyDescent="0.3">
      <c r="A2204" s="56" t="s">
        <v>50</v>
      </c>
      <c r="B2204" s="56">
        <v>7</v>
      </c>
      <c r="C2204" s="56" t="s">
        <v>51</v>
      </c>
      <c r="D2204" s="56" t="s">
        <v>5844</v>
      </c>
      <c r="E2204" s="56" t="s">
        <v>7029</v>
      </c>
      <c r="F2204" s="56" t="s">
        <v>907</v>
      </c>
      <c r="G2204" s="56">
        <v>33.5</v>
      </c>
      <c r="H2204" s="56">
        <v>0</v>
      </c>
      <c r="I2204" s="56" t="s">
        <v>6841</v>
      </c>
      <c r="J2204" s="56" t="s">
        <v>39</v>
      </c>
    </row>
    <row r="2205" spans="1:10" ht="12.75" customHeight="1" x14ac:dyDescent="0.3">
      <c r="A2205" s="56" t="s">
        <v>50</v>
      </c>
      <c r="B2205" s="56">
        <v>8</v>
      </c>
      <c r="C2205" s="56" t="s">
        <v>51</v>
      </c>
      <c r="D2205" s="56" t="s">
        <v>5845</v>
      </c>
      <c r="E2205" s="56" t="s">
        <v>2348</v>
      </c>
      <c r="F2205" s="56" t="s">
        <v>907</v>
      </c>
      <c r="G2205" s="56">
        <v>46</v>
      </c>
      <c r="H2205" s="56">
        <v>0</v>
      </c>
      <c r="I2205" s="56" t="s">
        <v>6841</v>
      </c>
      <c r="J2205" s="56" t="s">
        <v>39</v>
      </c>
    </row>
    <row r="2206" spans="1:10" ht="12.75" customHeight="1" x14ac:dyDescent="0.3">
      <c r="A2206" s="56" t="s">
        <v>50</v>
      </c>
      <c r="B2206" s="56">
        <v>9</v>
      </c>
      <c r="C2206" s="56" t="s">
        <v>51</v>
      </c>
      <c r="D2206" s="56" t="s">
        <v>5846</v>
      </c>
      <c r="E2206" s="56" t="s">
        <v>7030</v>
      </c>
      <c r="F2206" s="56" t="s">
        <v>907</v>
      </c>
      <c r="G2206" s="56">
        <v>47.5</v>
      </c>
      <c r="H2206" s="56">
        <v>0</v>
      </c>
      <c r="I2206" s="56" t="s">
        <v>6841</v>
      </c>
      <c r="J2206" s="56" t="s">
        <v>39</v>
      </c>
    </row>
    <row r="2207" spans="1:10" ht="12.75" customHeight="1" x14ac:dyDescent="0.3">
      <c r="A2207" s="56" t="s">
        <v>50</v>
      </c>
      <c r="B2207" s="56">
        <v>10</v>
      </c>
      <c r="C2207" s="56" t="s">
        <v>51</v>
      </c>
      <c r="D2207" s="56" t="s">
        <v>5847</v>
      </c>
      <c r="E2207" s="56" t="s">
        <v>2171</v>
      </c>
      <c r="F2207" s="56" t="s">
        <v>908</v>
      </c>
      <c r="G2207" s="56">
        <v>27</v>
      </c>
      <c r="H2207" s="56">
        <v>0</v>
      </c>
      <c r="I2207" s="56" t="s">
        <v>6841</v>
      </c>
      <c r="J2207" s="56" t="s">
        <v>39</v>
      </c>
    </row>
    <row r="2208" spans="1:10" ht="12.75" customHeight="1" x14ac:dyDescent="0.3">
      <c r="A2208" s="56" t="s">
        <v>52</v>
      </c>
      <c r="B2208" s="56">
        <v>1</v>
      </c>
      <c r="C2208" s="56" t="s">
        <v>97</v>
      </c>
      <c r="D2208" s="56" t="s">
        <v>5848</v>
      </c>
      <c r="E2208" s="56" t="s">
        <v>1276</v>
      </c>
      <c r="F2208" s="56" t="s">
        <v>907</v>
      </c>
      <c r="G2208" s="56">
        <v>22</v>
      </c>
      <c r="H2208" s="56">
        <v>0</v>
      </c>
      <c r="I2208" s="56" t="s">
        <v>6841</v>
      </c>
      <c r="J2208" s="56" t="s">
        <v>39</v>
      </c>
    </row>
    <row r="2209" spans="1:10" ht="12.75" customHeight="1" x14ac:dyDescent="0.3">
      <c r="A2209" s="56" t="s">
        <v>52</v>
      </c>
      <c r="B2209" s="56">
        <v>2</v>
      </c>
      <c r="C2209" s="56" t="s">
        <v>97</v>
      </c>
      <c r="D2209" s="56" t="s">
        <v>5849</v>
      </c>
      <c r="E2209" s="56" t="s">
        <v>2838</v>
      </c>
      <c r="F2209" s="56" t="s">
        <v>907</v>
      </c>
      <c r="G2209" s="56">
        <v>27</v>
      </c>
      <c r="H2209" s="56">
        <v>0</v>
      </c>
      <c r="I2209" s="56" t="s">
        <v>6841</v>
      </c>
      <c r="J2209" s="56" t="s">
        <v>39</v>
      </c>
    </row>
    <row r="2210" spans="1:10" ht="12.75" customHeight="1" x14ac:dyDescent="0.3">
      <c r="A2210" s="56" t="s">
        <v>52</v>
      </c>
      <c r="B2210" s="56">
        <v>3</v>
      </c>
      <c r="C2210" s="56" t="s">
        <v>97</v>
      </c>
      <c r="D2210" s="56" t="s">
        <v>5850</v>
      </c>
      <c r="E2210" s="56" t="s">
        <v>2839</v>
      </c>
      <c r="F2210" s="56" t="s">
        <v>907</v>
      </c>
      <c r="G2210" s="56">
        <v>19</v>
      </c>
      <c r="H2210" s="56">
        <v>0</v>
      </c>
      <c r="I2210" s="56" t="s">
        <v>6841</v>
      </c>
      <c r="J2210" s="56" t="s">
        <v>39</v>
      </c>
    </row>
    <row r="2211" spans="1:10" ht="12.75" customHeight="1" x14ac:dyDescent="0.3">
      <c r="A2211" s="56" t="s">
        <v>52</v>
      </c>
      <c r="B2211" s="56">
        <v>4</v>
      </c>
      <c r="C2211" s="56" t="s">
        <v>97</v>
      </c>
      <c r="D2211" s="56" t="s">
        <v>5851</v>
      </c>
      <c r="E2211" s="56" t="s">
        <v>2840</v>
      </c>
      <c r="F2211" s="56" t="s">
        <v>907</v>
      </c>
      <c r="G2211" s="56">
        <v>37</v>
      </c>
      <c r="H2211" s="56">
        <v>0</v>
      </c>
      <c r="I2211" s="56" t="s">
        <v>6841</v>
      </c>
      <c r="J2211" s="56" t="s">
        <v>39</v>
      </c>
    </row>
    <row r="2212" spans="1:10" ht="12.75" customHeight="1" x14ac:dyDescent="0.3">
      <c r="A2212" s="56" t="s">
        <v>52</v>
      </c>
      <c r="B2212" s="56">
        <v>5</v>
      </c>
      <c r="C2212" s="56" t="s">
        <v>97</v>
      </c>
      <c r="D2212" s="56" t="s">
        <v>5852</v>
      </c>
      <c r="E2212" s="56" t="s">
        <v>2841</v>
      </c>
      <c r="F2212" s="56" t="s">
        <v>907</v>
      </c>
      <c r="G2212" s="56">
        <v>21</v>
      </c>
      <c r="H2212" s="56">
        <v>0</v>
      </c>
      <c r="I2212" s="56" t="s">
        <v>6841</v>
      </c>
      <c r="J2212" s="56" t="s">
        <v>39</v>
      </c>
    </row>
    <row r="2213" spans="1:10" ht="12.75" customHeight="1" x14ac:dyDescent="0.3">
      <c r="A2213" s="56" t="s">
        <v>52</v>
      </c>
      <c r="B2213" s="56">
        <v>6</v>
      </c>
      <c r="C2213" s="56" t="s">
        <v>97</v>
      </c>
      <c r="D2213" s="56" t="s">
        <v>5853</v>
      </c>
      <c r="E2213" s="56" t="s">
        <v>2842</v>
      </c>
      <c r="F2213" s="56" t="s">
        <v>907</v>
      </c>
      <c r="G2213" s="56">
        <v>22</v>
      </c>
      <c r="H2213" s="56">
        <v>0</v>
      </c>
      <c r="I2213" s="56" t="s">
        <v>6841</v>
      </c>
      <c r="J2213" s="56" t="s">
        <v>39</v>
      </c>
    </row>
    <row r="2214" spans="1:10" ht="12.75" customHeight="1" x14ac:dyDescent="0.3">
      <c r="A2214" s="56" t="s">
        <v>52</v>
      </c>
      <c r="B2214" s="56">
        <v>7</v>
      </c>
      <c r="C2214" s="56" t="s">
        <v>97</v>
      </c>
      <c r="D2214" s="56" t="s">
        <v>5854</v>
      </c>
      <c r="E2214" s="56" t="s">
        <v>2843</v>
      </c>
      <c r="F2214" s="56" t="s">
        <v>907</v>
      </c>
      <c r="G2214" s="56">
        <v>18</v>
      </c>
      <c r="H2214" s="56">
        <v>0</v>
      </c>
      <c r="I2214" s="56" t="s">
        <v>6841</v>
      </c>
      <c r="J2214" s="56" t="s">
        <v>39</v>
      </c>
    </row>
    <row r="2215" spans="1:10" ht="12.75" customHeight="1" x14ac:dyDescent="0.3">
      <c r="A2215" s="56" t="s">
        <v>52</v>
      </c>
      <c r="B2215" s="56">
        <v>8</v>
      </c>
      <c r="C2215" s="56" t="s">
        <v>97</v>
      </c>
      <c r="D2215" s="56" t="s">
        <v>5855</v>
      </c>
      <c r="E2215" s="56" t="s">
        <v>2844</v>
      </c>
      <c r="F2215" s="56" t="s">
        <v>908</v>
      </c>
      <c r="G2215" s="56">
        <v>1</v>
      </c>
      <c r="H2215" s="56">
        <v>0</v>
      </c>
      <c r="I2215" s="56" t="s">
        <v>6841</v>
      </c>
      <c r="J2215" s="56" t="s">
        <v>39</v>
      </c>
    </row>
    <row r="2216" spans="1:10" ht="12.75" customHeight="1" x14ac:dyDescent="0.3">
      <c r="A2216" s="56" t="s">
        <v>33</v>
      </c>
      <c r="B2216" s="56">
        <v>1</v>
      </c>
      <c r="C2216" s="56" t="s">
        <v>34</v>
      </c>
      <c r="D2216" s="56" t="s">
        <v>5856</v>
      </c>
      <c r="E2216" s="56" t="s">
        <v>2845</v>
      </c>
      <c r="F2216" s="56" t="s">
        <v>907</v>
      </c>
      <c r="G2216" s="56">
        <v>34</v>
      </c>
      <c r="H2216" s="56">
        <v>0</v>
      </c>
      <c r="I2216" s="56" t="s">
        <v>811</v>
      </c>
      <c r="J2216" s="56" t="s">
        <v>39</v>
      </c>
    </row>
    <row r="2217" spans="1:10" ht="12.75" customHeight="1" x14ac:dyDescent="0.3">
      <c r="A2217" s="56" t="s">
        <v>33</v>
      </c>
      <c r="B2217" s="56">
        <v>2</v>
      </c>
      <c r="C2217" s="56" t="s">
        <v>34</v>
      </c>
      <c r="D2217" s="56" t="s">
        <v>5857</v>
      </c>
      <c r="E2217" s="56" t="s">
        <v>2846</v>
      </c>
      <c r="F2217" s="56" t="s">
        <v>907</v>
      </c>
      <c r="G2217" s="56">
        <v>34</v>
      </c>
      <c r="H2217" s="56">
        <v>0</v>
      </c>
      <c r="I2217" s="56" t="s">
        <v>811</v>
      </c>
      <c r="J2217" s="56" t="s">
        <v>39</v>
      </c>
    </row>
    <row r="2218" spans="1:10" ht="12.75" customHeight="1" x14ac:dyDescent="0.3">
      <c r="A2218" s="56" t="s">
        <v>33</v>
      </c>
      <c r="B2218" s="56">
        <v>3</v>
      </c>
      <c r="C2218" s="56" t="s">
        <v>34</v>
      </c>
      <c r="D2218" s="56" t="s">
        <v>5858</v>
      </c>
      <c r="E2218" s="56" t="s">
        <v>2847</v>
      </c>
      <c r="F2218" s="56" t="s">
        <v>907</v>
      </c>
      <c r="G2218" s="56">
        <v>55</v>
      </c>
      <c r="H2218" s="56">
        <v>0</v>
      </c>
      <c r="I2218" s="56" t="s">
        <v>811</v>
      </c>
      <c r="J2218" s="56" t="s">
        <v>39</v>
      </c>
    </row>
    <row r="2219" spans="1:10" ht="12.75" customHeight="1" x14ac:dyDescent="0.3">
      <c r="A2219" s="56" t="s">
        <v>33</v>
      </c>
      <c r="B2219" s="56">
        <v>4</v>
      </c>
      <c r="C2219" s="56" t="s">
        <v>34</v>
      </c>
      <c r="D2219" s="56" t="s">
        <v>5859</v>
      </c>
      <c r="E2219" s="56" t="s">
        <v>2848</v>
      </c>
      <c r="F2219" s="56" t="s">
        <v>907</v>
      </c>
      <c r="G2219" s="56">
        <v>55</v>
      </c>
      <c r="H2219" s="56">
        <v>0</v>
      </c>
      <c r="I2219" s="56" t="s">
        <v>811</v>
      </c>
      <c r="J2219" s="56" t="s">
        <v>39</v>
      </c>
    </row>
    <row r="2220" spans="1:10" ht="12.75" customHeight="1" x14ac:dyDescent="0.3">
      <c r="A2220" s="56" t="s">
        <v>33</v>
      </c>
      <c r="B2220" s="56">
        <v>5</v>
      </c>
      <c r="C2220" s="56" t="s">
        <v>34</v>
      </c>
      <c r="D2220" s="56" t="s">
        <v>5860</v>
      </c>
      <c r="E2220" s="56" t="s">
        <v>2849</v>
      </c>
      <c r="F2220" s="56" t="s">
        <v>907</v>
      </c>
      <c r="G2220" s="56">
        <v>42.5</v>
      </c>
      <c r="H2220" s="56">
        <v>0</v>
      </c>
      <c r="I2220" s="56" t="s">
        <v>811</v>
      </c>
      <c r="J2220" s="56" t="s">
        <v>39</v>
      </c>
    </row>
    <row r="2221" spans="1:10" ht="12.75" customHeight="1" x14ac:dyDescent="0.3">
      <c r="A2221" s="56" t="s">
        <v>33</v>
      </c>
      <c r="B2221" s="56">
        <v>6</v>
      </c>
      <c r="C2221" s="56" t="s">
        <v>34</v>
      </c>
      <c r="D2221" s="56" t="s">
        <v>5861</v>
      </c>
      <c r="E2221" s="56" t="s">
        <v>2850</v>
      </c>
      <c r="F2221" s="56" t="s">
        <v>907</v>
      </c>
      <c r="G2221" s="56">
        <v>42.5</v>
      </c>
      <c r="H2221" s="56">
        <v>0</v>
      </c>
      <c r="I2221" s="56" t="s">
        <v>811</v>
      </c>
      <c r="J2221" s="56" t="s">
        <v>39</v>
      </c>
    </row>
    <row r="2222" spans="1:10" ht="12.75" customHeight="1" x14ac:dyDescent="0.3">
      <c r="A2222" s="56" t="s">
        <v>33</v>
      </c>
      <c r="B2222" s="56">
        <v>7</v>
      </c>
      <c r="C2222" s="56" t="s">
        <v>34</v>
      </c>
      <c r="D2222" s="56" t="s">
        <v>5862</v>
      </c>
      <c r="E2222" s="56" t="s">
        <v>2851</v>
      </c>
      <c r="F2222" s="56" t="s">
        <v>907</v>
      </c>
      <c r="G2222" s="56">
        <v>59.5</v>
      </c>
      <c r="H2222" s="56">
        <v>0</v>
      </c>
      <c r="I2222" s="56" t="s">
        <v>811</v>
      </c>
      <c r="J2222" s="56" t="s">
        <v>39</v>
      </c>
    </row>
    <row r="2223" spans="1:10" ht="12.75" customHeight="1" x14ac:dyDescent="0.3">
      <c r="A2223" s="56" t="s">
        <v>33</v>
      </c>
      <c r="B2223" s="56">
        <v>8</v>
      </c>
      <c r="C2223" s="56" t="s">
        <v>34</v>
      </c>
      <c r="D2223" s="56" t="s">
        <v>5863</v>
      </c>
      <c r="E2223" s="56" t="s">
        <v>2852</v>
      </c>
      <c r="F2223" s="56" t="s">
        <v>907</v>
      </c>
      <c r="G2223" s="56">
        <v>44</v>
      </c>
      <c r="H2223" s="56">
        <v>0</v>
      </c>
      <c r="I2223" s="56" t="s">
        <v>811</v>
      </c>
      <c r="J2223" s="56" t="s">
        <v>39</v>
      </c>
    </row>
    <row r="2224" spans="1:10" ht="12.75" customHeight="1" x14ac:dyDescent="0.3">
      <c r="A2224" s="56" t="s">
        <v>33</v>
      </c>
      <c r="B2224" s="56">
        <v>9</v>
      </c>
      <c r="C2224" s="56" t="s">
        <v>34</v>
      </c>
      <c r="D2224" s="56" t="s">
        <v>5864</v>
      </c>
      <c r="E2224" s="56" t="s">
        <v>2853</v>
      </c>
      <c r="F2224" s="56" t="s">
        <v>907</v>
      </c>
      <c r="G2224" s="56">
        <v>100</v>
      </c>
      <c r="H2224" s="56">
        <v>0</v>
      </c>
      <c r="I2224" s="56" t="s">
        <v>811</v>
      </c>
      <c r="J2224" s="56" t="s">
        <v>39</v>
      </c>
    </row>
    <row r="2225" spans="1:10" ht="12.75" customHeight="1" x14ac:dyDescent="0.3">
      <c r="A2225" s="56" t="s">
        <v>33</v>
      </c>
      <c r="B2225" s="56">
        <v>10</v>
      </c>
      <c r="C2225" s="56" t="s">
        <v>34</v>
      </c>
      <c r="D2225" s="56" t="s">
        <v>5865</v>
      </c>
      <c r="E2225" s="56" t="s">
        <v>2854</v>
      </c>
      <c r="F2225" s="56" t="s">
        <v>907</v>
      </c>
      <c r="G2225" s="56">
        <v>30</v>
      </c>
      <c r="H2225" s="56">
        <v>0</v>
      </c>
      <c r="I2225" s="56" t="s">
        <v>811</v>
      </c>
      <c r="J2225" s="56" t="s">
        <v>39</v>
      </c>
    </row>
    <row r="2226" spans="1:10" ht="12.75" customHeight="1" x14ac:dyDescent="0.3">
      <c r="A2226" s="56" t="s">
        <v>33</v>
      </c>
      <c r="B2226" s="56">
        <v>11</v>
      </c>
      <c r="C2226" s="56" t="s">
        <v>34</v>
      </c>
      <c r="D2226" s="56" t="s">
        <v>5866</v>
      </c>
      <c r="E2226" s="56" t="s">
        <v>2855</v>
      </c>
      <c r="F2226" s="56" t="s">
        <v>907</v>
      </c>
      <c r="G2226" s="56">
        <v>55</v>
      </c>
      <c r="H2226" s="56">
        <v>0</v>
      </c>
      <c r="I2226" s="56" t="s">
        <v>811</v>
      </c>
      <c r="J2226" s="56" t="s">
        <v>39</v>
      </c>
    </row>
    <row r="2227" spans="1:10" ht="12.75" customHeight="1" x14ac:dyDescent="0.3">
      <c r="A2227" s="56" t="s">
        <v>33</v>
      </c>
      <c r="B2227" s="56">
        <v>12</v>
      </c>
      <c r="C2227" s="56" t="s">
        <v>34</v>
      </c>
      <c r="D2227" s="56" t="s">
        <v>5867</v>
      </c>
      <c r="E2227" s="56" t="s">
        <v>2856</v>
      </c>
      <c r="F2227" s="56" t="s">
        <v>907</v>
      </c>
      <c r="G2227" s="56">
        <v>42.5</v>
      </c>
      <c r="H2227" s="56">
        <v>0</v>
      </c>
      <c r="I2227" s="56" t="s">
        <v>811</v>
      </c>
      <c r="J2227" s="56" t="s">
        <v>39</v>
      </c>
    </row>
    <row r="2228" spans="1:10" ht="12.75" customHeight="1" x14ac:dyDescent="0.3">
      <c r="A2228" s="56" t="s">
        <v>33</v>
      </c>
      <c r="B2228" s="56">
        <v>13</v>
      </c>
      <c r="C2228" s="56" t="s">
        <v>34</v>
      </c>
      <c r="D2228" s="56" t="s">
        <v>5868</v>
      </c>
      <c r="E2228" s="56" t="s">
        <v>908</v>
      </c>
      <c r="F2228" s="56" t="s">
        <v>908</v>
      </c>
      <c r="G2228" s="56">
        <v>29.5</v>
      </c>
      <c r="H2228" s="56">
        <v>0</v>
      </c>
      <c r="I2228" s="56" t="s">
        <v>811</v>
      </c>
      <c r="J2228" s="56" t="s">
        <v>39</v>
      </c>
    </row>
    <row r="2229" spans="1:10" ht="12.75" customHeight="1" x14ac:dyDescent="0.3">
      <c r="A2229" s="56" t="s">
        <v>98</v>
      </c>
      <c r="B2229" s="56">
        <v>1</v>
      </c>
      <c r="C2229" s="56" t="s">
        <v>99</v>
      </c>
      <c r="D2229" s="56" t="s">
        <v>5869</v>
      </c>
      <c r="E2229" s="56" t="s">
        <v>2857</v>
      </c>
      <c r="F2229" s="56" t="s">
        <v>907</v>
      </c>
      <c r="G2229" s="56">
        <v>14</v>
      </c>
      <c r="H2229" s="56">
        <v>0</v>
      </c>
      <c r="I2229" s="56" t="s">
        <v>6841</v>
      </c>
      <c r="J2229" s="56" t="s">
        <v>39</v>
      </c>
    </row>
    <row r="2230" spans="1:10" ht="12.75" customHeight="1" x14ac:dyDescent="0.3">
      <c r="A2230" s="56" t="s">
        <v>98</v>
      </c>
      <c r="B2230" s="56">
        <v>2</v>
      </c>
      <c r="C2230" s="56" t="s">
        <v>99</v>
      </c>
      <c r="D2230" s="56" t="s">
        <v>5870</v>
      </c>
      <c r="E2230" s="56" t="s">
        <v>2858</v>
      </c>
      <c r="F2230" s="56" t="s">
        <v>907</v>
      </c>
      <c r="G2230" s="56">
        <v>14</v>
      </c>
      <c r="H2230" s="56">
        <v>0</v>
      </c>
      <c r="I2230" s="56" t="s">
        <v>6841</v>
      </c>
      <c r="J2230" s="56" t="s">
        <v>39</v>
      </c>
    </row>
    <row r="2231" spans="1:10" ht="12.75" customHeight="1" x14ac:dyDescent="0.3">
      <c r="A2231" s="56" t="s">
        <v>98</v>
      </c>
      <c r="B2231" s="56">
        <v>3</v>
      </c>
      <c r="C2231" s="56" t="s">
        <v>99</v>
      </c>
      <c r="D2231" s="56" t="s">
        <v>5871</v>
      </c>
      <c r="E2231" s="56" t="s">
        <v>1872</v>
      </c>
      <c r="F2231" s="56" t="s">
        <v>907</v>
      </c>
      <c r="G2231" s="56">
        <v>31</v>
      </c>
      <c r="H2231" s="56">
        <v>0</v>
      </c>
      <c r="I2231" s="56" t="s">
        <v>6841</v>
      </c>
      <c r="J2231" s="56" t="s">
        <v>39</v>
      </c>
    </row>
    <row r="2232" spans="1:10" ht="12.75" customHeight="1" x14ac:dyDescent="0.3">
      <c r="A2232" s="56" t="s">
        <v>98</v>
      </c>
      <c r="B2232" s="56">
        <v>4</v>
      </c>
      <c r="C2232" s="56" t="s">
        <v>99</v>
      </c>
      <c r="D2232" s="56" t="s">
        <v>5872</v>
      </c>
      <c r="E2232" s="56" t="s">
        <v>2859</v>
      </c>
      <c r="F2232" s="56" t="s">
        <v>907</v>
      </c>
      <c r="G2232" s="56">
        <v>47</v>
      </c>
      <c r="H2232" s="56">
        <v>0</v>
      </c>
      <c r="I2232" s="56" t="s">
        <v>6841</v>
      </c>
      <c r="J2232" s="56" t="s">
        <v>39</v>
      </c>
    </row>
    <row r="2233" spans="1:10" ht="12.75" customHeight="1" x14ac:dyDescent="0.3">
      <c r="A2233" s="56" t="s">
        <v>98</v>
      </c>
      <c r="B2233" s="56">
        <v>5</v>
      </c>
      <c r="C2233" s="56" t="s">
        <v>99</v>
      </c>
      <c r="D2233" s="56" t="s">
        <v>5873</v>
      </c>
      <c r="E2233" s="56" t="s">
        <v>2860</v>
      </c>
      <c r="F2233" s="56" t="s">
        <v>907</v>
      </c>
      <c r="G2233" s="56">
        <v>14</v>
      </c>
      <c r="H2233" s="56">
        <v>0</v>
      </c>
      <c r="I2233" s="56" t="s">
        <v>6841</v>
      </c>
      <c r="J2233" s="56" t="s">
        <v>39</v>
      </c>
    </row>
    <row r="2234" spans="1:10" ht="12.75" customHeight="1" x14ac:dyDescent="0.3">
      <c r="A2234" s="56" t="s">
        <v>98</v>
      </c>
      <c r="B2234" s="56">
        <v>6</v>
      </c>
      <c r="C2234" s="56" t="s">
        <v>99</v>
      </c>
      <c r="D2234" s="56" t="s">
        <v>5874</v>
      </c>
      <c r="E2234" s="56" t="s">
        <v>2861</v>
      </c>
      <c r="F2234" s="56" t="s">
        <v>907</v>
      </c>
      <c r="G2234" s="56">
        <v>31</v>
      </c>
      <c r="H2234" s="56">
        <v>0</v>
      </c>
      <c r="I2234" s="56" t="s">
        <v>6841</v>
      </c>
      <c r="J2234" s="56" t="s">
        <v>39</v>
      </c>
    </row>
    <row r="2235" spans="1:10" ht="12.75" customHeight="1" x14ac:dyDescent="0.3">
      <c r="A2235" s="56" t="s">
        <v>98</v>
      </c>
      <c r="B2235" s="56">
        <v>7</v>
      </c>
      <c r="C2235" s="56" t="s">
        <v>99</v>
      </c>
      <c r="D2235" s="56" t="s">
        <v>5875</v>
      </c>
      <c r="E2235" s="56" t="s">
        <v>2862</v>
      </c>
      <c r="F2235" s="56" t="s">
        <v>907</v>
      </c>
      <c r="G2235" s="56">
        <v>31</v>
      </c>
      <c r="H2235" s="56">
        <v>0</v>
      </c>
      <c r="I2235" s="56" t="s">
        <v>6841</v>
      </c>
      <c r="J2235" s="56" t="s">
        <v>39</v>
      </c>
    </row>
    <row r="2236" spans="1:10" ht="12.75" customHeight="1" x14ac:dyDescent="0.3">
      <c r="A2236" s="56" t="s">
        <v>98</v>
      </c>
      <c r="B2236" s="56">
        <v>8</v>
      </c>
      <c r="C2236" s="56" t="s">
        <v>99</v>
      </c>
      <c r="D2236" s="56" t="s">
        <v>5876</v>
      </c>
      <c r="E2236" s="56" t="s">
        <v>2863</v>
      </c>
      <c r="F2236" s="56" t="s">
        <v>907</v>
      </c>
      <c r="G2236" s="56">
        <v>31</v>
      </c>
      <c r="H2236" s="56">
        <v>0</v>
      </c>
      <c r="I2236" s="56" t="s">
        <v>6841</v>
      </c>
      <c r="J2236" s="56" t="s">
        <v>39</v>
      </c>
    </row>
    <row r="2237" spans="1:10" ht="12.75" customHeight="1" x14ac:dyDescent="0.3">
      <c r="A2237" s="56" t="s">
        <v>98</v>
      </c>
      <c r="B2237" s="56">
        <v>9</v>
      </c>
      <c r="C2237" s="56" t="s">
        <v>99</v>
      </c>
      <c r="D2237" s="56" t="s">
        <v>5877</v>
      </c>
      <c r="E2237" s="56" t="s">
        <v>2864</v>
      </c>
      <c r="F2237" s="56" t="s">
        <v>907</v>
      </c>
      <c r="G2237" s="56">
        <v>47</v>
      </c>
      <c r="H2237" s="56">
        <v>0</v>
      </c>
      <c r="I2237" s="56" t="s">
        <v>6841</v>
      </c>
      <c r="J2237" s="56" t="s">
        <v>39</v>
      </c>
    </row>
    <row r="2238" spans="1:10" ht="12.75" customHeight="1" x14ac:dyDescent="0.3">
      <c r="A2238" s="56" t="s">
        <v>98</v>
      </c>
      <c r="B2238" s="56">
        <v>10</v>
      </c>
      <c r="C2238" s="56" t="s">
        <v>99</v>
      </c>
      <c r="D2238" s="56" t="s">
        <v>5878</v>
      </c>
      <c r="E2238" s="56" t="s">
        <v>2865</v>
      </c>
      <c r="F2238" s="56" t="s">
        <v>907</v>
      </c>
      <c r="G2238" s="56">
        <v>31</v>
      </c>
      <c r="H2238" s="56">
        <v>0</v>
      </c>
      <c r="I2238" s="56" t="s">
        <v>6841</v>
      </c>
      <c r="J2238" s="56" t="s">
        <v>39</v>
      </c>
    </row>
    <row r="2239" spans="1:10" ht="12.75" customHeight="1" x14ac:dyDescent="0.3">
      <c r="A2239" s="56" t="s">
        <v>98</v>
      </c>
      <c r="B2239" s="56">
        <v>11</v>
      </c>
      <c r="C2239" s="56" t="s">
        <v>99</v>
      </c>
      <c r="D2239" s="56" t="s">
        <v>5879</v>
      </c>
      <c r="E2239" s="56" t="s">
        <v>2866</v>
      </c>
      <c r="F2239" s="56" t="s">
        <v>907</v>
      </c>
      <c r="G2239" s="56">
        <v>31</v>
      </c>
      <c r="H2239" s="56">
        <v>0</v>
      </c>
      <c r="I2239" s="56" t="s">
        <v>6841</v>
      </c>
      <c r="J2239" s="56" t="s">
        <v>39</v>
      </c>
    </row>
    <row r="2240" spans="1:10" ht="12.75" customHeight="1" x14ac:dyDescent="0.3">
      <c r="A2240" s="56" t="s">
        <v>98</v>
      </c>
      <c r="B2240" s="56">
        <v>12</v>
      </c>
      <c r="C2240" s="56" t="s">
        <v>99</v>
      </c>
      <c r="D2240" s="56" t="s">
        <v>5880</v>
      </c>
      <c r="E2240" s="56" t="s">
        <v>2867</v>
      </c>
      <c r="F2240" s="56" t="s">
        <v>907</v>
      </c>
      <c r="G2240" s="56">
        <v>31</v>
      </c>
      <c r="H2240" s="56">
        <v>0</v>
      </c>
      <c r="I2240" s="56" t="s">
        <v>6841</v>
      </c>
      <c r="J2240" s="56" t="s">
        <v>39</v>
      </c>
    </row>
    <row r="2241" spans="1:10" ht="12.75" customHeight="1" x14ac:dyDescent="0.3">
      <c r="A2241" s="56" t="s">
        <v>98</v>
      </c>
      <c r="B2241" s="56">
        <v>13</v>
      </c>
      <c r="C2241" s="56" t="s">
        <v>99</v>
      </c>
      <c r="D2241" s="56" t="s">
        <v>5881</v>
      </c>
      <c r="E2241" s="56" t="s">
        <v>2868</v>
      </c>
      <c r="F2241" s="56" t="s">
        <v>907</v>
      </c>
      <c r="G2241" s="56">
        <v>47</v>
      </c>
      <c r="H2241" s="56">
        <v>0</v>
      </c>
      <c r="I2241" s="56" t="s">
        <v>6841</v>
      </c>
      <c r="J2241" s="56" t="s">
        <v>39</v>
      </c>
    </row>
    <row r="2242" spans="1:10" ht="12.75" customHeight="1" x14ac:dyDescent="0.3">
      <c r="A2242" s="56" t="s">
        <v>98</v>
      </c>
      <c r="B2242" s="56">
        <v>14</v>
      </c>
      <c r="C2242" s="56" t="s">
        <v>99</v>
      </c>
      <c r="D2242" s="56" t="s">
        <v>5882</v>
      </c>
      <c r="E2242" s="56" t="s">
        <v>908</v>
      </c>
      <c r="F2242" s="56" t="s">
        <v>908</v>
      </c>
      <c r="G2242" s="56">
        <v>21</v>
      </c>
      <c r="H2242" s="56">
        <v>0</v>
      </c>
      <c r="I2242" s="56" t="s">
        <v>6841</v>
      </c>
      <c r="J2242" s="56" t="s">
        <v>39</v>
      </c>
    </row>
    <row r="2243" spans="1:10" ht="12.75" customHeight="1" x14ac:dyDescent="0.3">
      <c r="A2243" s="56" t="s">
        <v>213</v>
      </c>
      <c r="B2243" s="56">
        <v>1</v>
      </c>
      <c r="C2243" s="56" t="s">
        <v>19</v>
      </c>
      <c r="D2243" s="56" t="s">
        <v>5883</v>
      </c>
      <c r="E2243" s="56" t="s">
        <v>5884</v>
      </c>
      <c r="F2243" s="56" t="s">
        <v>907</v>
      </c>
      <c r="G2243" s="56">
        <v>36</v>
      </c>
      <c r="H2243" s="56">
        <v>0</v>
      </c>
      <c r="I2243" s="56" t="s">
        <v>811</v>
      </c>
      <c r="J2243" s="56" t="s">
        <v>39</v>
      </c>
    </row>
    <row r="2244" spans="1:10" ht="12.75" customHeight="1" x14ac:dyDescent="0.3">
      <c r="A2244" s="56" t="s">
        <v>213</v>
      </c>
      <c r="B2244" s="56">
        <v>2</v>
      </c>
      <c r="C2244" s="56" t="s">
        <v>19</v>
      </c>
      <c r="D2244" s="56" t="s">
        <v>5885</v>
      </c>
      <c r="E2244" s="56" t="s">
        <v>5886</v>
      </c>
      <c r="F2244" s="56" t="s">
        <v>907</v>
      </c>
      <c r="G2244" s="56">
        <v>29</v>
      </c>
      <c r="H2244" s="56">
        <v>0</v>
      </c>
      <c r="I2244" s="56" t="s">
        <v>811</v>
      </c>
      <c r="J2244" s="56" t="s">
        <v>39</v>
      </c>
    </row>
    <row r="2245" spans="1:10" ht="12.75" customHeight="1" x14ac:dyDescent="0.3">
      <c r="A2245" s="56" t="s">
        <v>213</v>
      </c>
      <c r="B2245" s="56">
        <v>3</v>
      </c>
      <c r="C2245" s="56" t="s">
        <v>19</v>
      </c>
      <c r="D2245" s="56" t="s">
        <v>5887</v>
      </c>
      <c r="E2245" s="56" t="s">
        <v>5888</v>
      </c>
      <c r="F2245" s="56" t="s">
        <v>907</v>
      </c>
      <c r="G2245" s="56">
        <v>54</v>
      </c>
      <c r="H2245" s="56">
        <v>0</v>
      </c>
      <c r="I2245" s="56" t="s">
        <v>811</v>
      </c>
      <c r="J2245" s="56" t="s">
        <v>39</v>
      </c>
    </row>
    <row r="2246" spans="1:10" ht="12.75" customHeight="1" x14ac:dyDescent="0.3">
      <c r="A2246" s="56" t="s">
        <v>213</v>
      </c>
      <c r="B2246" s="56">
        <v>4</v>
      </c>
      <c r="C2246" s="56" t="s">
        <v>19</v>
      </c>
      <c r="D2246" s="56" t="s">
        <v>5889</v>
      </c>
      <c r="E2246" s="56" t="s">
        <v>5890</v>
      </c>
      <c r="F2246" s="56" t="s">
        <v>907</v>
      </c>
      <c r="G2246" s="56">
        <v>48</v>
      </c>
      <c r="H2246" s="56">
        <v>0</v>
      </c>
      <c r="I2246" s="56" t="s">
        <v>811</v>
      </c>
      <c r="J2246" s="56" t="s">
        <v>39</v>
      </c>
    </row>
    <row r="2247" spans="1:10" ht="12.75" customHeight="1" x14ac:dyDescent="0.3">
      <c r="A2247" s="56" t="s">
        <v>213</v>
      </c>
      <c r="B2247" s="56">
        <v>5</v>
      </c>
      <c r="C2247" s="56" t="s">
        <v>19</v>
      </c>
      <c r="D2247" s="56" t="s">
        <v>5891</v>
      </c>
      <c r="E2247" s="56" t="s">
        <v>5892</v>
      </c>
      <c r="F2247" s="56" t="s">
        <v>907</v>
      </c>
      <c r="G2247" s="56">
        <v>42</v>
      </c>
      <c r="H2247" s="56">
        <v>0</v>
      </c>
      <c r="I2247" s="56" t="s">
        <v>811</v>
      </c>
      <c r="J2247" s="56" t="s">
        <v>39</v>
      </c>
    </row>
    <row r="2248" spans="1:10" ht="12.75" customHeight="1" x14ac:dyDescent="0.3">
      <c r="A2248" s="56" t="s">
        <v>213</v>
      </c>
      <c r="B2248" s="56">
        <v>6</v>
      </c>
      <c r="C2248" s="56" t="s">
        <v>19</v>
      </c>
      <c r="D2248" s="56" t="s">
        <v>5893</v>
      </c>
      <c r="E2248" s="56" t="s">
        <v>5894</v>
      </c>
      <c r="F2248" s="56" t="s">
        <v>907</v>
      </c>
      <c r="G2248" s="56">
        <v>42</v>
      </c>
      <c r="H2248" s="56">
        <v>0</v>
      </c>
      <c r="I2248" s="56" t="s">
        <v>811</v>
      </c>
      <c r="J2248" s="56" t="s">
        <v>39</v>
      </c>
    </row>
    <row r="2249" spans="1:10" ht="12.75" customHeight="1" x14ac:dyDescent="0.3">
      <c r="A2249" s="56" t="s">
        <v>213</v>
      </c>
      <c r="B2249" s="56">
        <v>7</v>
      </c>
      <c r="C2249" s="56" t="s">
        <v>19</v>
      </c>
      <c r="D2249" s="56" t="s">
        <v>5895</v>
      </c>
      <c r="E2249" s="56" t="s">
        <v>5896</v>
      </c>
      <c r="F2249" s="56" t="s">
        <v>907</v>
      </c>
      <c r="G2249" s="56">
        <v>54</v>
      </c>
      <c r="H2249" s="56">
        <v>0</v>
      </c>
      <c r="I2249" s="56" t="s">
        <v>811</v>
      </c>
      <c r="J2249" s="56" t="s">
        <v>39</v>
      </c>
    </row>
    <row r="2250" spans="1:10" ht="12.75" customHeight="1" x14ac:dyDescent="0.3">
      <c r="A2250" s="56" t="s">
        <v>213</v>
      </c>
      <c r="B2250" s="56">
        <v>8</v>
      </c>
      <c r="C2250" s="56" t="s">
        <v>19</v>
      </c>
      <c r="D2250" s="56" t="s">
        <v>5897</v>
      </c>
      <c r="E2250" s="56" t="s">
        <v>5898</v>
      </c>
      <c r="F2250" s="56" t="s">
        <v>907</v>
      </c>
      <c r="G2250" s="56">
        <v>54</v>
      </c>
      <c r="H2250" s="56">
        <v>0</v>
      </c>
      <c r="I2250" s="56" t="s">
        <v>811</v>
      </c>
      <c r="J2250" s="56" t="s">
        <v>39</v>
      </c>
    </row>
    <row r="2251" spans="1:10" ht="12.75" customHeight="1" x14ac:dyDescent="0.3">
      <c r="A2251" s="56" t="s">
        <v>213</v>
      </c>
      <c r="B2251" s="56">
        <v>9</v>
      </c>
      <c r="C2251" s="56" t="s">
        <v>19</v>
      </c>
      <c r="D2251" s="56" t="s">
        <v>5899</v>
      </c>
      <c r="E2251" s="56" t="s">
        <v>5900</v>
      </c>
      <c r="F2251" s="56" t="s">
        <v>907</v>
      </c>
      <c r="G2251" s="56">
        <v>29</v>
      </c>
      <c r="H2251" s="56">
        <v>0</v>
      </c>
      <c r="I2251" s="56" t="s">
        <v>811</v>
      </c>
      <c r="J2251" s="56" t="s">
        <v>39</v>
      </c>
    </row>
    <row r="2252" spans="1:10" ht="12.75" customHeight="1" x14ac:dyDescent="0.3">
      <c r="A2252" s="56" t="s">
        <v>213</v>
      </c>
      <c r="B2252" s="56">
        <v>10</v>
      </c>
      <c r="C2252" s="56" t="s">
        <v>19</v>
      </c>
      <c r="D2252" s="56" t="s">
        <v>5901</v>
      </c>
      <c r="E2252" s="56" t="s">
        <v>5903</v>
      </c>
      <c r="F2252" s="56" t="s">
        <v>907</v>
      </c>
      <c r="G2252" s="56">
        <v>54</v>
      </c>
      <c r="H2252" s="56">
        <v>0</v>
      </c>
      <c r="I2252" s="56" t="s">
        <v>811</v>
      </c>
      <c r="J2252" s="56" t="s">
        <v>39</v>
      </c>
    </row>
    <row r="2253" spans="1:10" ht="12.75" customHeight="1" x14ac:dyDescent="0.3">
      <c r="A2253" s="56" t="s">
        <v>213</v>
      </c>
      <c r="B2253" s="56">
        <v>11</v>
      </c>
      <c r="C2253" s="56" t="s">
        <v>19</v>
      </c>
      <c r="D2253" s="56" t="s">
        <v>5902</v>
      </c>
      <c r="E2253" s="56" t="s">
        <v>5905</v>
      </c>
      <c r="F2253" s="56" t="s">
        <v>907</v>
      </c>
      <c r="G2253" s="56">
        <v>20</v>
      </c>
      <c r="H2253" s="56">
        <v>0</v>
      </c>
      <c r="I2253" s="56" t="s">
        <v>811</v>
      </c>
      <c r="J2253" s="56" t="s">
        <v>39</v>
      </c>
    </row>
    <row r="2254" spans="1:10" ht="12.75" customHeight="1" x14ac:dyDescent="0.3">
      <c r="A2254" s="56" t="s">
        <v>213</v>
      </c>
      <c r="B2254" s="56">
        <v>12</v>
      </c>
      <c r="C2254" s="56" t="s">
        <v>19</v>
      </c>
      <c r="D2254" s="56" t="s">
        <v>5904</v>
      </c>
      <c r="E2254" s="56" t="s">
        <v>5906</v>
      </c>
      <c r="F2254" s="56" t="s">
        <v>907</v>
      </c>
      <c r="G2254" s="56">
        <v>54</v>
      </c>
      <c r="H2254" s="56">
        <v>0</v>
      </c>
      <c r="I2254" s="56" t="s">
        <v>811</v>
      </c>
      <c r="J2254" s="56" t="s">
        <v>39</v>
      </c>
    </row>
    <row r="2255" spans="1:10" ht="12.75" customHeight="1" x14ac:dyDescent="0.3">
      <c r="A2255" s="56" t="s">
        <v>530</v>
      </c>
      <c r="B2255" s="56">
        <v>1</v>
      </c>
      <c r="C2255" s="56" t="s">
        <v>718</v>
      </c>
      <c r="D2255" s="56" t="s">
        <v>5907</v>
      </c>
      <c r="E2255" s="56" t="s">
        <v>5908</v>
      </c>
      <c r="F2255" s="56" t="s">
        <v>907</v>
      </c>
      <c r="G2255" s="56">
        <v>31.5</v>
      </c>
      <c r="H2255" s="56">
        <v>0</v>
      </c>
      <c r="I2255" s="56" t="s">
        <v>6841</v>
      </c>
      <c r="J2255" s="56" t="s">
        <v>39</v>
      </c>
    </row>
    <row r="2256" spans="1:10" ht="12.75" customHeight="1" x14ac:dyDescent="0.3">
      <c r="A2256" s="56" t="s">
        <v>530</v>
      </c>
      <c r="B2256" s="56">
        <v>2</v>
      </c>
      <c r="C2256" s="56" t="s">
        <v>718</v>
      </c>
      <c r="D2256" s="56" t="s">
        <v>5909</v>
      </c>
      <c r="E2256" s="56" t="s">
        <v>5910</v>
      </c>
      <c r="F2256" s="56" t="s">
        <v>907</v>
      </c>
      <c r="G2256" s="56">
        <v>49</v>
      </c>
      <c r="H2256" s="56">
        <v>0</v>
      </c>
      <c r="I2256" s="56" t="s">
        <v>6841</v>
      </c>
      <c r="J2256" s="56" t="s">
        <v>39</v>
      </c>
    </row>
    <row r="2257" spans="1:10" ht="12.75" customHeight="1" x14ac:dyDescent="0.3">
      <c r="A2257" s="56" t="s">
        <v>530</v>
      </c>
      <c r="B2257" s="56">
        <v>3</v>
      </c>
      <c r="C2257" s="56" t="s">
        <v>718</v>
      </c>
      <c r="D2257" s="56" t="s">
        <v>5911</v>
      </c>
      <c r="E2257" s="56" t="s">
        <v>5912</v>
      </c>
      <c r="F2257" s="56" t="s">
        <v>907</v>
      </c>
      <c r="G2257" s="56">
        <v>31.5</v>
      </c>
      <c r="H2257" s="56">
        <v>0</v>
      </c>
      <c r="I2257" s="56" t="s">
        <v>6841</v>
      </c>
      <c r="J2257" s="56" t="s">
        <v>39</v>
      </c>
    </row>
    <row r="2258" spans="1:10" ht="12.75" customHeight="1" x14ac:dyDescent="0.3">
      <c r="A2258" s="56" t="s">
        <v>530</v>
      </c>
      <c r="B2258" s="56">
        <v>4</v>
      </c>
      <c r="C2258" s="56" t="s">
        <v>718</v>
      </c>
      <c r="D2258" s="56" t="s">
        <v>5913</v>
      </c>
      <c r="E2258" s="56" t="s">
        <v>5914</v>
      </c>
      <c r="F2258" s="56" t="s">
        <v>907</v>
      </c>
      <c r="G2258" s="56">
        <v>31.5</v>
      </c>
      <c r="H2258" s="56">
        <v>0</v>
      </c>
      <c r="I2258" s="56" t="s">
        <v>6841</v>
      </c>
      <c r="J2258" s="56" t="s">
        <v>39</v>
      </c>
    </row>
    <row r="2259" spans="1:10" ht="12.75" customHeight="1" x14ac:dyDescent="0.3">
      <c r="A2259" s="56" t="s">
        <v>530</v>
      </c>
      <c r="B2259" s="56">
        <v>5</v>
      </c>
      <c r="C2259" s="56" t="s">
        <v>718</v>
      </c>
      <c r="D2259" s="56" t="s">
        <v>5915</v>
      </c>
      <c r="E2259" s="56" t="s">
        <v>5916</v>
      </c>
      <c r="F2259" s="56" t="s">
        <v>907</v>
      </c>
      <c r="G2259" s="56">
        <v>31.5</v>
      </c>
      <c r="H2259" s="56">
        <v>0</v>
      </c>
      <c r="I2259" s="56" t="s">
        <v>6841</v>
      </c>
      <c r="J2259" s="56" t="s">
        <v>39</v>
      </c>
    </row>
    <row r="2260" spans="1:10" ht="12.75" customHeight="1" x14ac:dyDescent="0.3">
      <c r="A2260" s="56" t="s">
        <v>530</v>
      </c>
      <c r="B2260" s="56">
        <v>6</v>
      </c>
      <c r="C2260" s="56" t="s">
        <v>718</v>
      </c>
      <c r="D2260" s="56" t="s">
        <v>5917</v>
      </c>
      <c r="E2260" s="56" t="s">
        <v>5918</v>
      </c>
      <c r="F2260" s="56" t="s">
        <v>907</v>
      </c>
      <c r="G2260" s="56">
        <v>31.5</v>
      </c>
      <c r="H2260" s="56">
        <v>0</v>
      </c>
      <c r="I2260" s="56" t="s">
        <v>6841</v>
      </c>
      <c r="J2260" s="56" t="s">
        <v>39</v>
      </c>
    </row>
    <row r="2261" spans="1:10" ht="12.75" customHeight="1" x14ac:dyDescent="0.3">
      <c r="A2261" s="56" t="s">
        <v>530</v>
      </c>
      <c r="B2261" s="56">
        <v>7</v>
      </c>
      <c r="C2261" s="56" t="s">
        <v>718</v>
      </c>
      <c r="D2261" s="56" t="s">
        <v>5919</v>
      </c>
      <c r="E2261" s="56" t="s">
        <v>5920</v>
      </c>
      <c r="F2261" s="56" t="s">
        <v>907</v>
      </c>
      <c r="G2261" s="56">
        <v>31.5</v>
      </c>
      <c r="H2261" s="56">
        <v>0</v>
      </c>
      <c r="I2261" s="56" t="s">
        <v>6841</v>
      </c>
      <c r="J2261" s="56" t="s">
        <v>39</v>
      </c>
    </row>
    <row r="2262" spans="1:10" ht="12.75" customHeight="1" x14ac:dyDescent="0.3">
      <c r="A2262" s="56" t="s">
        <v>530</v>
      </c>
      <c r="B2262" s="56">
        <v>8</v>
      </c>
      <c r="C2262" s="56" t="s">
        <v>718</v>
      </c>
      <c r="D2262" s="56" t="s">
        <v>5921</v>
      </c>
      <c r="E2262" s="56" t="s">
        <v>5922</v>
      </c>
      <c r="F2262" s="56" t="s">
        <v>907</v>
      </c>
      <c r="G2262" s="56">
        <v>31.5</v>
      </c>
      <c r="H2262" s="56">
        <v>0</v>
      </c>
      <c r="I2262" s="56" t="s">
        <v>6841</v>
      </c>
      <c r="J2262" s="56" t="s">
        <v>39</v>
      </c>
    </row>
    <row r="2263" spans="1:10" ht="12.75" customHeight="1" x14ac:dyDescent="0.3">
      <c r="A2263" s="56" t="s">
        <v>530</v>
      </c>
      <c r="B2263" s="56">
        <v>9</v>
      </c>
      <c r="C2263" s="56" t="s">
        <v>718</v>
      </c>
      <c r="D2263" s="56" t="s">
        <v>5923</v>
      </c>
      <c r="E2263" s="56" t="s">
        <v>5924</v>
      </c>
      <c r="F2263" s="56" t="s">
        <v>907</v>
      </c>
      <c r="G2263" s="56">
        <v>49</v>
      </c>
      <c r="H2263" s="56">
        <v>0</v>
      </c>
      <c r="I2263" s="56" t="s">
        <v>6841</v>
      </c>
      <c r="J2263" s="56" t="s">
        <v>39</v>
      </c>
    </row>
    <row r="2264" spans="1:10" ht="12.75" customHeight="1" x14ac:dyDescent="0.3">
      <c r="A2264" s="56" t="s">
        <v>530</v>
      </c>
      <c r="B2264" s="56">
        <v>10</v>
      </c>
      <c r="C2264" s="56" t="s">
        <v>718</v>
      </c>
      <c r="D2264" s="56" t="s">
        <v>5925</v>
      </c>
      <c r="E2264" s="56" t="s">
        <v>5926</v>
      </c>
      <c r="F2264" s="56" t="s">
        <v>907</v>
      </c>
      <c r="G2264" s="56">
        <v>31.5</v>
      </c>
      <c r="H2264" s="56">
        <v>0</v>
      </c>
      <c r="I2264" s="56" t="s">
        <v>6841</v>
      </c>
      <c r="J2264" s="56" t="s">
        <v>39</v>
      </c>
    </row>
    <row r="2265" spans="1:10" ht="12.75" customHeight="1" x14ac:dyDescent="0.3">
      <c r="A2265" s="56" t="s">
        <v>530</v>
      </c>
      <c r="B2265" s="56">
        <v>11</v>
      </c>
      <c r="C2265" s="56" t="s">
        <v>718</v>
      </c>
      <c r="D2265" s="56" t="s">
        <v>5927</v>
      </c>
      <c r="E2265" s="56" t="s">
        <v>5928</v>
      </c>
      <c r="F2265" s="56" t="s">
        <v>907</v>
      </c>
      <c r="G2265" s="56">
        <v>31.5</v>
      </c>
      <c r="H2265" s="56">
        <v>0</v>
      </c>
      <c r="I2265" s="56" t="s">
        <v>6841</v>
      </c>
      <c r="J2265" s="56" t="s">
        <v>39</v>
      </c>
    </row>
    <row r="2266" spans="1:10" ht="12.75" customHeight="1" x14ac:dyDescent="0.3">
      <c r="A2266" s="56" t="s">
        <v>530</v>
      </c>
      <c r="B2266" s="56">
        <v>12</v>
      </c>
      <c r="C2266" s="56" t="s">
        <v>718</v>
      </c>
      <c r="D2266" s="56" t="s">
        <v>5929</v>
      </c>
      <c r="E2266" s="56" t="s">
        <v>5930</v>
      </c>
      <c r="F2266" s="56" t="s">
        <v>907</v>
      </c>
      <c r="G2266" s="56">
        <v>31.5</v>
      </c>
      <c r="H2266" s="56">
        <v>0</v>
      </c>
      <c r="I2266" s="56" t="s">
        <v>6841</v>
      </c>
      <c r="J2266" s="56" t="s">
        <v>39</v>
      </c>
    </row>
    <row r="2267" spans="1:10" ht="12.75" customHeight="1" x14ac:dyDescent="0.3">
      <c r="A2267" s="56" t="s">
        <v>530</v>
      </c>
      <c r="B2267" s="56">
        <v>13</v>
      </c>
      <c r="C2267" s="56" t="s">
        <v>718</v>
      </c>
      <c r="D2267" s="56" t="s">
        <v>5931</v>
      </c>
      <c r="E2267" s="56" t="s">
        <v>5932</v>
      </c>
      <c r="F2267" s="56" t="s">
        <v>907</v>
      </c>
      <c r="G2267" s="56">
        <v>49</v>
      </c>
      <c r="H2267" s="56">
        <v>0</v>
      </c>
      <c r="I2267" s="56" t="s">
        <v>6841</v>
      </c>
      <c r="J2267" s="56" t="s">
        <v>39</v>
      </c>
    </row>
    <row r="2268" spans="1:10" ht="12.75" customHeight="1" x14ac:dyDescent="0.3">
      <c r="A2268" s="56" t="s">
        <v>530</v>
      </c>
      <c r="B2268" s="56">
        <v>14</v>
      </c>
      <c r="C2268" s="56" t="s">
        <v>718</v>
      </c>
      <c r="D2268" s="56" t="s">
        <v>5933</v>
      </c>
      <c r="E2268" s="56" t="s">
        <v>7254</v>
      </c>
      <c r="F2268" s="56" t="s">
        <v>908</v>
      </c>
      <c r="G2268" s="56">
        <v>20</v>
      </c>
      <c r="H2268" s="56">
        <v>0</v>
      </c>
      <c r="I2268" s="56" t="s">
        <v>6841</v>
      </c>
      <c r="J2268" s="56" t="s">
        <v>39</v>
      </c>
    </row>
    <row r="2269" spans="1:10" ht="12.75" customHeight="1" x14ac:dyDescent="0.3">
      <c r="A2269" s="56" t="s">
        <v>530</v>
      </c>
      <c r="B2269" s="56">
        <v>15</v>
      </c>
      <c r="C2269" s="56" t="s">
        <v>718</v>
      </c>
      <c r="D2269" s="56" t="s">
        <v>5934</v>
      </c>
      <c r="E2269" s="56" t="s">
        <v>7255</v>
      </c>
      <c r="F2269" s="56" t="s">
        <v>908</v>
      </c>
      <c r="G2269" s="56">
        <v>20</v>
      </c>
      <c r="H2269" s="56">
        <v>0</v>
      </c>
      <c r="I2269" s="56" t="s">
        <v>6841</v>
      </c>
      <c r="J2269" s="56" t="s">
        <v>39</v>
      </c>
    </row>
    <row r="2270" spans="1:10" ht="12.75" customHeight="1" x14ac:dyDescent="0.3">
      <c r="A2270" s="56" t="s">
        <v>361</v>
      </c>
      <c r="B2270" s="56">
        <v>1</v>
      </c>
      <c r="C2270" s="56" t="s">
        <v>362</v>
      </c>
      <c r="D2270" s="56" t="s">
        <v>5935</v>
      </c>
      <c r="E2270" s="56" t="s">
        <v>2871</v>
      </c>
      <c r="F2270" s="56" t="s">
        <v>907</v>
      </c>
      <c r="G2270" s="56">
        <v>41</v>
      </c>
      <c r="H2270" s="56">
        <v>0</v>
      </c>
      <c r="I2270" s="56" t="s">
        <v>6841</v>
      </c>
      <c r="J2270" s="56" t="s">
        <v>39</v>
      </c>
    </row>
    <row r="2271" spans="1:10" ht="12.75" customHeight="1" x14ac:dyDescent="0.3">
      <c r="A2271" s="56" t="s">
        <v>361</v>
      </c>
      <c r="B2271" s="56">
        <v>2</v>
      </c>
      <c r="C2271" s="56" t="s">
        <v>362</v>
      </c>
      <c r="D2271" s="56" t="s">
        <v>5936</v>
      </c>
      <c r="E2271" s="56" t="s">
        <v>2872</v>
      </c>
      <c r="F2271" s="56" t="s">
        <v>907</v>
      </c>
      <c r="G2271" s="56">
        <v>53.5</v>
      </c>
      <c r="H2271" s="56">
        <v>0</v>
      </c>
      <c r="I2271" s="56" t="s">
        <v>6841</v>
      </c>
      <c r="J2271" s="56" t="s">
        <v>39</v>
      </c>
    </row>
    <row r="2272" spans="1:10" ht="12.75" customHeight="1" x14ac:dyDescent="0.3">
      <c r="A2272" s="56" t="s">
        <v>361</v>
      </c>
      <c r="B2272" s="56">
        <v>3</v>
      </c>
      <c r="C2272" s="56" t="s">
        <v>362</v>
      </c>
      <c r="D2272" s="56" t="s">
        <v>5937</v>
      </c>
      <c r="E2272" s="56" t="s">
        <v>2873</v>
      </c>
      <c r="F2272" s="56" t="s">
        <v>907</v>
      </c>
      <c r="G2272" s="56">
        <v>41</v>
      </c>
      <c r="H2272" s="56">
        <v>0</v>
      </c>
      <c r="I2272" s="56" t="s">
        <v>6841</v>
      </c>
      <c r="J2272" s="56" t="s">
        <v>39</v>
      </c>
    </row>
    <row r="2273" spans="1:10" ht="12.75" customHeight="1" x14ac:dyDescent="0.3">
      <c r="A2273" s="56" t="s">
        <v>361</v>
      </c>
      <c r="B2273" s="56">
        <v>4</v>
      </c>
      <c r="C2273" s="56" t="s">
        <v>362</v>
      </c>
      <c r="D2273" s="56" t="s">
        <v>5938</v>
      </c>
      <c r="E2273" s="56" t="s">
        <v>2874</v>
      </c>
      <c r="F2273" s="56" t="s">
        <v>907</v>
      </c>
      <c r="G2273" s="56">
        <v>41</v>
      </c>
      <c r="H2273" s="56">
        <v>0</v>
      </c>
      <c r="I2273" s="56" t="s">
        <v>6841</v>
      </c>
      <c r="J2273" s="56" t="s">
        <v>39</v>
      </c>
    </row>
    <row r="2274" spans="1:10" ht="12.75" customHeight="1" x14ac:dyDescent="0.3">
      <c r="A2274" s="56" t="s">
        <v>361</v>
      </c>
      <c r="B2274" s="56">
        <v>5</v>
      </c>
      <c r="C2274" s="56" t="s">
        <v>362</v>
      </c>
      <c r="D2274" s="56" t="s">
        <v>5939</v>
      </c>
      <c r="E2274" s="56" t="s">
        <v>2875</v>
      </c>
      <c r="F2274" s="56" t="s">
        <v>907</v>
      </c>
      <c r="G2274" s="56">
        <v>41</v>
      </c>
      <c r="H2274" s="56">
        <v>0</v>
      </c>
      <c r="I2274" s="56" t="s">
        <v>6841</v>
      </c>
      <c r="J2274" s="56" t="s">
        <v>39</v>
      </c>
    </row>
    <row r="2275" spans="1:10" ht="12.75" customHeight="1" x14ac:dyDescent="0.3">
      <c r="A2275" s="56" t="s">
        <v>361</v>
      </c>
      <c r="B2275" s="56">
        <v>6</v>
      </c>
      <c r="C2275" s="56" t="s">
        <v>362</v>
      </c>
      <c r="D2275" s="56" t="s">
        <v>5940</v>
      </c>
      <c r="E2275" s="56" t="s">
        <v>2876</v>
      </c>
      <c r="F2275" s="56" t="s">
        <v>907</v>
      </c>
      <c r="G2275" s="56">
        <v>19.5</v>
      </c>
      <c r="H2275" s="56">
        <v>0</v>
      </c>
      <c r="I2275" s="56" t="s">
        <v>6841</v>
      </c>
      <c r="J2275" s="56" t="s">
        <v>39</v>
      </c>
    </row>
    <row r="2276" spans="1:10" ht="12.75" customHeight="1" x14ac:dyDescent="0.3">
      <c r="A2276" s="56" t="s">
        <v>361</v>
      </c>
      <c r="B2276" s="56">
        <v>7</v>
      </c>
      <c r="C2276" s="56" t="s">
        <v>362</v>
      </c>
      <c r="D2276" s="56" t="s">
        <v>5941</v>
      </c>
      <c r="E2276" s="56" t="s">
        <v>2877</v>
      </c>
      <c r="F2276" s="56" t="s">
        <v>907</v>
      </c>
      <c r="G2276" s="56">
        <v>12</v>
      </c>
      <c r="H2276" s="56">
        <v>0</v>
      </c>
      <c r="I2276" s="56" t="s">
        <v>6841</v>
      </c>
      <c r="J2276" s="56" t="s">
        <v>39</v>
      </c>
    </row>
    <row r="2277" spans="1:10" ht="12.75" customHeight="1" x14ac:dyDescent="0.3">
      <c r="A2277" s="56" t="s">
        <v>361</v>
      </c>
      <c r="B2277" s="56">
        <v>8</v>
      </c>
      <c r="C2277" s="56" t="s">
        <v>362</v>
      </c>
      <c r="D2277" s="56" t="s">
        <v>5942</v>
      </c>
      <c r="E2277" s="56" t="s">
        <v>2878</v>
      </c>
      <c r="F2277" s="56" t="s">
        <v>907</v>
      </c>
      <c r="G2277" s="56">
        <v>22.5</v>
      </c>
      <c r="H2277" s="56">
        <v>0</v>
      </c>
      <c r="I2277" s="56" t="s">
        <v>6841</v>
      </c>
      <c r="J2277" s="56" t="s">
        <v>39</v>
      </c>
    </row>
    <row r="2278" spans="1:10" ht="12.75" customHeight="1" x14ac:dyDescent="0.3">
      <c r="A2278" s="56" t="s">
        <v>361</v>
      </c>
      <c r="B2278" s="56">
        <v>9</v>
      </c>
      <c r="C2278" s="56" t="s">
        <v>362</v>
      </c>
      <c r="D2278" s="56" t="s">
        <v>5943</v>
      </c>
      <c r="E2278" s="56" t="s">
        <v>2879</v>
      </c>
      <c r="F2278" s="56" t="s">
        <v>907</v>
      </c>
      <c r="G2278" s="56">
        <v>54.5</v>
      </c>
      <c r="H2278" s="56">
        <v>0</v>
      </c>
      <c r="I2278" s="56" t="s">
        <v>6841</v>
      </c>
      <c r="J2278" s="56" t="s">
        <v>39</v>
      </c>
    </row>
    <row r="2279" spans="1:10" ht="12.75" customHeight="1" x14ac:dyDescent="0.3">
      <c r="A2279" s="56" t="s">
        <v>361</v>
      </c>
      <c r="B2279" s="56">
        <v>10</v>
      </c>
      <c r="C2279" s="56" t="s">
        <v>362</v>
      </c>
      <c r="D2279" s="56" t="s">
        <v>5944</v>
      </c>
      <c r="E2279" s="56" t="s">
        <v>2880</v>
      </c>
      <c r="F2279" s="56" t="s">
        <v>907</v>
      </c>
      <c r="G2279" s="56">
        <v>50.5</v>
      </c>
      <c r="H2279" s="56">
        <v>0</v>
      </c>
      <c r="I2279" s="56" t="s">
        <v>6841</v>
      </c>
      <c r="J2279" s="56" t="s">
        <v>39</v>
      </c>
    </row>
    <row r="2280" spans="1:10" ht="12.75" customHeight="1" x14ac:dyDescent="0.3">
      <c r="A2280" s="56" t="s">
        <v>361</v>
      </c>
      <c r="B2280" s="56">
        <v>11</v>
      </c>
      <c r="C2280" s="56" t="s">
        <v>362</v>
      </c>
      <c r="D2280" s="56" t="s">
        <v>5945</v>
      </c>
      <c r="E2280" s="56" t="s">
        <v>2881</v>
      </c>
      <c r="F2280" s="56" t="s">
        <v>907</v>
      </c>
      <c r="G2280" s="56">
        <v>54.5</v>
      </c>
      <c r="H2280" s="56">
        <v>0</v>
      </c>
      <c r="I2280" s="56" t="s">
        <v>6841</v>
      </c>
      <c r="J2280" s="56" t="s">
        <v>39</v>
      </c>
    </row>
    <row r="2281" spans="1:10" ht="12.75" customHeight="1" x14ac:dyDescent="0.3">
      <c r="A2281" s="56" t="s">
        <v>361</v>
      </c>
      <c r="B2281" s="56">
        <v>12</v>
      </c>
      <c r="C2281" s="56" t="s">
        <v>362</v>
      </c>
      <c r="D2281" s="56" t="s">
        <v>5946</v>
      </c>
      <c r="E2281" s="56" t="s">
        <v>2882</v>
      </c>
      <c r="F2281" s="56" t="s">
        <v>907</v>
      </c>
      <c r="G2281" s="56">
        <v>50.5</v>
      </c>
      <c r="H2281" s="56">
        <v>0</v>
      </c>
      <c r="I2281" s="56" t="s">
        <v>6841</v>
      </c>
      <c r="J2281" s="56" t="s">
        <v>39</v>
      </c>
    </row>
    <row r="2282" spans="1:10" ht="12.75" customHeight="1" x14ac:dyDescent="0.3">
      <c r="A2282" s="56" t="s">
        <v>361</v>
      </c>
      <c r="B2282" s="56">
        <v>13</v>
      </c>
      <c r="C2282" s="56" t="s">
        <v>362</v>
      </c>
      <c r="D2282" s="56" t="s">
        <v>5947</v>
      </c>
      <c r="E2282" s="56" t="s">
        <v>2883</v>
      </c>
      <c r="F2282" s="56" t="s">
        <v>907</v>
      </c>
      <c r="G2282" s="56">
        <v>49.5</v>
      </c>
      <c r="H2282" s="56">
        <v>0</v>
      </c>
      <c r="I2282" s="56" t="s">
        <v>6841</v>
      </c>
      <c r="J2282" s="56" t="s">
        <v>39</v>
      </c>
    </row>
    <row r="2283" spans="1:10" ht="12.75" customHeight="1" x14ac:dyDescent="0.3">
      <c r="A2283" s="56" t="s">
        <v>374</v>
      </c>
      <c r="B2283" s="56">
        <v>1</v>
      </c>
      <c r="C2283" s="56" t="s">
        <v>375</v>
      </c>
      <c r="D2283" s="56" t="s">
        <v>5948</v>
      </c>
      <c r="E2283" s="56" t="s">
        <v>2898</v>
      </c>
      <c r="F2283" s="56" t="s">
        <v>907</v>
      </c>
      <c r="G2283" s="56">
        <v>26</v>
      </c>
      <c r="H2283" s="56">
        <v>0</v>
      </c>
      <c r="I2283" s="56" t="s">
        <v>6841</v>
      </c>
      <c r="J2283" s="56" t="s">
        <v>39</v>
      </c>
    </row>
    <row r="2284" spans="1:10" ht="12.75" customHeight="1" x14ac:dyDescent="0.3">
      <c r="A2284" s="56" t="s">
        <v>374</v>
      </c>
      <c r="B2284" s="56">
        <v>2</v>
      </c>
      <c r="C2284" s="56" t="s">
        <v>375</v>
      </c>
      <c r="D2284" s="56" t="s">
        <v>5949</v>
      </c>
      <c r="E2284" s="56" t="s">
        <v>2897</v>
      </c>
      <c r="F2284" s="56" t="s">
        <v>907</v>
      </c>
      <c r="G2284" s="56">
        <v>29</v>
      </c>
      <c r="H2284" s="56">
        <v>0</v>
      </c>
      <c r="I2284" s="56" t="s">
        <v>6841</v>
      </c>
      <c r="J2284" s="56" t="s">
        <v>39</v>
      </c>
    </row>
    <row r="2285" spans="1:10" ht="12.75" customHeight="1" x14ac:dyDescent="0.3">
      <c r="A2285" s="56" t="s">
        <v>374</v>
      </c>
      <c r="B2285" s="56">
        <v>3</v>
      </c>
      <c r="C2285" s="56" t="s">
        <v>375</v>
      </c>
      <c r="D2285" s="56" t="s">
        <v>5950</v>
      </c>
      <c r="E2285" s="56" t="s">
        <v>2899</v>
      </c>
      <c r="F2285" s="56" t="s">
        <v>907</v>
      </c>
      <c r="G2285" s="56">
        <v>0</v>
      </c>
      <c r="H2285" s="56">
        <v>0</v>
      </c>
      <c r="I2285" s="56" t="s">
        <v>810</v>
      </c>
      <c r="J2285" s="56" t="s">
        <v>39</v>
      </c>
    </row>
    <row r="2286" spans="1:10" ht="12.75" customHeight="1" x14ac:dyDescent="0.3">
      <c r="A2286" s="56" t="s">
        <v>374</v>
      </c>
      <c r="B2286" s="56">
        <v>4</v>
      </c>
      <c r="C2286" s="56" t="s">
        <v>375</v>
      </c>
      <c r="D2286" s="56" t="s">
        <v>5951</v>
      </c>
      <c r="E2286" s="56" t="s">
        <v>2900</v>
      </c>
      <c r="F2286" s="56" t="s">
        <v>907</v>
      </c>
      <c r="G2286" s="56">
        <v>29</v>
      </c>
      <c r="H2286" s="56">
        <v>0</v>
      </c>
      <c r="I2286" s="56" t="s">
        <v>6841</v>
      </c>
      <c r="J2286" s="56" t="s">
        <v>39</v>
      </c>
    </row>
    <row r="2287" spans="1:10" ht="12.75" customHeight="1" x14ac:dyDescent="0.3">
      <c r="A2287" s="56" t="s">
        <v>374</v>
      </c>
      <c r="B2287" s="56">
        <v>5</v>
      </c>
      <c r="C2287" s="56" t="s">
        <v>375</v>
      </c>
      <c r="D2287" s="56" t="s">
        <v>5952</v>
      </c>
      <c r="E2287" s="56" t="s">
        <v>2901</v>
      </c>
      <c r="F2287" s="56" t="s">
        <v>907</v>
      </c>
      <c r="G2287" s="56">
        <v>27.5</v>
      </c>
      <c r="H2287" s="56">
        <v>0</v>
      </c>
      <c r="I2287" s="56" t="s">
        <v>6841</v>
      </c>
      <c r="J2287" s="56" t="s">
        <v>39</v>
      </c>
    </row>
    <row r="2288" spans="1:10" ht="12.75" customHeight="1" x14ac:dyDescent="0.3">
      <c r="A2288" s="56" t="s">
        <v>374</v>
      </c>
      <c r="B2288" s="56">
        <v>6</v>
      </c>
      <c r="C2288" s="56" t="s">
        <v>375</v>
      </c>
      <c r="D2288" s="56" t="s">
        <v>5953</v>
      </c>
      <c r="E2288" s="56" t="s">
        <v>2902</v>
      </c>
      <c r="F2288" s="56" t="s">
        <v>907</v>
      </c>
      <c r="G2288" s="56">
        <v>42</v>
      </c>
      <c r="H2288" s="56">
        <v>0</v>
      </c>
      <c r="I2288" s="56" t="s">
        <v>6841</v>
      </c>
      <c r="J2288" s="56" t="s">
        <v>39</v>
      </c>
    </row>
    <row r="2289" spans="1:10" ht="12.75" customHeight="1" x14ac:dyDescent="0.3">
      <c r="A2289" s="56" t="s">
        <v>374</v>
      </c>
      <c r="B2289" s="56">
        <v>7</v>
      </c>
      <c r="C2289" s="56" t="s">
        <v>375</v>
      </c>
      <c r="D2289" s="56" t="s">
        <v>5954</v>
      </c>
      <c r="E2289" s="56" t="s">
        <v>2903</v>
      </c>
      <c r="F2289" s="56" t="s">
        <v>907</v>
      </c>
      <c r="G2289" s="56">
        <v>27.5</v>
      </c>
      <c r="H2289" s="56">
        <v>0</v>
      </c>
      <c r="I2289" s="56" t="s">
        <v>6841</v>
      </c>
      <c r="J2289" s="56" t="s">
        <v>39</v>
      </c>
    </row>
    <row r="2290" spans="1:10" ht="12.75" customHeight="1" x14ac:dyDescent="0.3">
      <c r="A2290" s="56" t="s">
        <v>374</v>
      </c>
      <c r="B2290" s="56">
        <v>8</v>
      </c>
      <c r="C2290" s="56" t="s">
        <v>375</v>
      </c>
      <c r="D2290" s="56" t="s">
        <v>5955</v>
      </c>
      <c r="E2290" s="56" t="s">
        <v>2904</v>
      </c>
      <c r="F2290" s="56" t="s">
        <v>907</v>
      </c>
      <c r="G2290" s="56">
        <v>26</v>
      </c>
      <c r="H2290" s="56">
        <v>0</v>
      </c>
      <c r="I2290" s="56" t="s">
        <v>6841</v>
      </c>
      <c r="J2290" s="56" t="s">
        <v>39</v>
      </c>
    </row>
    <row r="2291" spans="1:10" ht="12.75" customHeight="1" x14ac:dyDescent="0.3">
      <c r="A2291" s="56" t="s">
        <v>374</v>
      </c>
      <c r="B2291" s="56">
        <v>9</v>
      </c>
      <c r="C2291" s="56" t="s">
        <v>375</v>
      </c>
      <c r="D2291" s="56" t="s">
        <v>5956</v>
      </c>
      <c r="E2291" s="56" t="s">
        <v>2905</v>
      </c>
      <c r="F2291" s="56" t="s">
        <v>907</v>
      </c>
      <c r="G2291" s="56">
        <v>45</v>
      </c>
      <c r="H2291" s="56">
        <v>0</v>
      </c>
      <c r="I2291" s="56" t="s">
        <v>6841</v>
      </c>
      <c r="J2291" s="56" t="s">
        <v>39</v>
      </c>
    </row>
    <row r="2292" spans="1:10" ht="12.75" customHeight="1" x14ac:dyDescent="0.3">
      <c r="A2292" s="56" t="s">
        <v>374</v>
      </c>
      <c r="B2292" s="56">
        <v>10</v>
      </c>
      <c r="C2292" s="56" t="s">
        <v>375</v>
      </c>
      <c r="D2292" s="56" t="s">
        <v>5957</v>
      </c>
      <c r="E2292" s="56" t="s">
        <v>7256</v>
      </c>
      <c r="F2292" s="56" t="s">
        <v>907</v>
      </c>
      <c r="G2292" s="56">
        <v>17</v>
      </c>
      <c r="H2292" s="56">
        <v>0</v>
      </c>
      <c r="I2292" s="56" t="s">
        <v>6841</v>
      </c>
      <c r="J2292" s="56" t="s">
        <v>39</v>
      </c>
    </row>
    <row r="2293" spans="1:10" ht="12.75" customHeight="1" x14ac:dyDescent="0.3">
      <c r="A2293" s="56" t="s">
        <v>374</v>
      </c>
      <c r="B2293" s="56">
        <v>11</v>
      </c>
      <c r="C2293" s="56" t="s">
        <v>375</v>
      </c>
      <c r="D2293" s="56" t="s">
        <v>5958</v>
      </c>
      <c r="E2293" s="56" t="s">
        <v>2906</v>
      </c>
      <c r="F2293" s="56" t="s">
        <v>907</v>
      </c>
      <c r="G2293" s="56">
        <v>33</v>
      </c>
      <c r="H2293" s="56">
        <v>0</v>
      </c>
      <c r="I2293" s="56" t="s">
        <v>6841</v>
      </c>
      <c r="J2293" s="56" t="s">
        <v>39</v>
      </c>
    </row>
    <row r="2294" spans="1:10" ht="12.75" customHeight="1" x14ac:dyDescent="0.3">
      <c r="A2294" s="56" t="s">
        <v>374</v>
      </c>
      <c r="B2294" s="56">
        <v>12</v>
      </c>
      <c r="C2294" s="56" t="s">
        <v>375</v>
      </c>
      <c r="D2294" s="56" t="s">
        <v>5959</v>
      </c>
      <c r="E2294" s="56" t="s">
        <v>2907</v>
      </c>
      <c r="F2294" s="56" t="s">
        <v>907</v>
      </c>
      <c r="G2294" s="56">
        <v>15</v>
      </c>
      <c r="H2294" s="56">
        <v>0</v>
      </c>
      <c r="I2294" s="56" t="s">
        <v>6841</v>
      </c>
      <c r="J2294" s="56" t="s">
        <v>39</v>
      </c>
    </row>
    <row r="2295" spans="1:10" ht="12.75" customHeight="1" x14ac:dyDescent="0.3">
      <c r="A2295" s="56" t="s">
        <v>374</v>
      </c>
      <c r="B2295" s="56">
        <v>13</v>
      </c>
      <c r="C2295" s="56" t="s">
        <v>375</v>
      </c>
      <c r="D2295" s="56" t="s">
        <v>5960</v>
      </c>
      <c r="E2295" s="56" t="s">
        <v>2908</v>
      </c>
      <c r="F2295" s="56" t="s">
        <v>907</v>
      </c>
      <c r="G2295" s="56">
        <v>52</v>
      </c>
      <c r="H2295" s="56">
        <v>0</v>
      </c>
      <c r="I2295" s="56" t="s">
        <v>6841</v>
      </c>
      <c r="J2295" s="56" t="s">
        <v>39</v>
      </c>
    </row>
    <row r="2296" spans="1:10" ht="12.75" customHeight="1" x14ac:dyDescent="0.3">
      <c r="A2296" s="56" t="s">
        <v>374</v>
      </c>
      <c r="B2296" s="56">
        <v>14</v>
      </c>
      <c r="C2296" s="56" t="s">
        <v>375</v>
      </c>
      <c r="D2296" s="56" t="s">
        <v>5961</v>
      </c>
      <c r="E2296" s="56" t="s">
        <v>2909</v>
      </c>
      <c r="F2296" s="56" t="s">
        <v>907</v>
      </c>
      <c r="G2296" s="56">
        <v>27</v>
      </c>
      <c r="H2296" s="56">
        <v>0</v>
      </c>
      <c r="I2296" s="56" t="s">
        <v>6841</v>
      </c>
      <c r="J2296" s="56" t="s">
        <v>39</v>
      </c>
    </row>
    <row r="2297" spans="1:10" ht="12.75" customHeight="1" x14ac:dyDescent="0.3">
      <c r="A2297" s="56" t="s">
        <v>374</v>
      </c>
      <c r="B2297" s="56">
        <v>15</v>
      </c>
      <c r="C2297" s="56" t="s">
        <v>375</v>
      </c>
      <c r="D2297" s="56" t="s">
        <v>5962</v>
      </c>
      <c r="E2297" s="56" t="s">
        <v>2910</v>
      </c>
      <c r="F2297" s="56" t="s">
        <v>907</v>
      </c>
      <c r="G2297" s="56">
        <v>14.5</v>
      </c>
      <c r="H2297" s="56">
        <v>0</v>
      </c>
      <c r="I2297" s="56" t="s">
        <v>6841</v>
      </c>
      <c r="J2297" s="56" t="s">
        <v>39</v>
      </c>
    </row>
    <row r="2298" spans="1:10" ht="12.75" customHeight="1" x14ac:dyDescent="0.3">
      <c r="A2298" s="56" t="s">
        <v>374</v>
      </c>
      <c r="B2298" s="56">
        <v>16</v>
      </c>
      <c r="C2298" s="56" t="s">
        <v>375</v>
      </c>
      <c r="D2298" s="56" t="s">
        <v>5963</v>
      </c>
      <c r="E2298" s="56" t="s">
        <v>2911</v>
      </c>
      <c r="F2298" s="56" t="s">
        <v>907</v>
      </c>
      <c r="G2298" s="56">
        <v>33</v>
      </c>
      <c r="H2298" s="56">
        <v>0</v>
      </c>
      <c r="I2298" s="56" t="s">
        <v>6841</v>
      </c>
      <c r="J2298" s="56" t="s">
        <v>39</v>
      </c>
    </row>
    <row r="2299" spans="1:10" ht="12.75" customHeight="1" x14ac:dyDescent="0.3">
      <c r="A2299" s="56" t="s">
        <v>374</v>
      </c>
      <c r="B2299" s="56">
        <v>17</v>
      </c>
      <c r="C2299" s="56" t="s">
        <v>375</v>
      </c>
      <c r="D2299" s="56" t="s">
        <v>5964</v>
      </c>
      <c r="E2299" s="56" t="s">
        <v>7257</v>
      </c>
      <c r="F2299" s="56" t="s">
        <v>907</v>
      </c>
      <c r="G2299" s="56">
        <v>15</v>
      </c>
      <c r="H2299" s="56">
        <v>0</v>
      </c>
      <c r="I2299" s="56" t="s">
        <v>6841</v>
      </c>
      <c r="J2299" s="56" t="s">
        <v>39</v>
      </c>
    </row>
    <row r="2300" spans="1:10" ht="12.75" customHeight="1" x14ac:dyDescent="0.3">
      <c r="A2300" s="56" t="s">
        <v>399</v>
      </c>
      <c r="B2300" s="56">
        <v>1</v>
      </c>
      <c r="C2300" s="56" t="s">
        <v>400</v>
      </c>
      <c r="D2300" s="56" t="s">
        <v>5965</v>
      </c>
      <c r="E2300" s="56" t="s">
        <v>400</v>
      </c>
      <c r="F2300" s="56" t="s">
        <v>907</v>
      </c>
      <c r="G2300" s="56">
        <v>55</v>
      </c>
      <c r="H2300" s="56">
        <v>0</v>
      </c>
      <c r="I2300" s="56" t="s">
        <v>6841</v>
      </c>
      <c r="J2300" s="56" t="s">
        <v>39</v>
      </c>
    </row>
    <row r="2301" spans="1:10" ht="12.75" customHeight="1" x14ac:dyDescent="0.3">
      <c r="A2301" s="56" t="s">
        <v>399</v>
      </c>
      <c r="B2301" s="56">
        <v>2</v>
      </c>
      <c r="C2301" s="56" t="s">
        <v>400</v>
      </c>
      <c r="D2301" s="56" t="s">
        <v>5966</v>
      </c>
      <c r="E2301" s="56" t="s">
        <v>2884</v>
      </c>
      <c r="F2301" s="56" t="s">
        <v>907</v>
      </c>
      <c r="G2301" s="56">
        <v>46</v>
      </c>
      <c r="H2301" s="56">
        <v>0</v>
      </c>
      <c r="I2301" s="56" t="s">
        <v>6841</v>
      </c>
      <c r="J2301" s="56" t="s">
        <v>39</v>
      </c>
    </row>
    <row r="2302" spans="1:10" ht="12.75" customHeight="1" x14ac:dyDescent="0.3">
      <c r="A2302" s="56" t="s">
        <v>399</v>
      </c>
      <c r="B2302" s="56">
        <v>3</v>
      </c>
      <c r="C2302" s="56" t="s">
        <v>400</v>
      </c>
      <c r="D2302" s="56" t="s">
        <v>5967</v>
      </c>
      <c r="E2302" s="56" t="s">
        <v>2885</v>
      </c>
      <c r="F2302" s="56" t="s">
        <v>907</v>
      </c>
      <c r="G2302" s="56">
        <v>26</v>
      </c>
      <c r="H2302" s="56">
        <v>0</v>
      </c>
      <c r="I2302" s="56" t="s">
        <v>6841</v>
      </c>
      <c r="J2302" s="56" t="s">
        <v>39</v>
      </c>
    </row>
    <row r="2303" spans="1:10" ht="12.75" customHeight="1" x14ac:dyDescent="0.3">
      <c r="A2303" s="56" t="s">
        <v>399</v>
      </c>
      <c r="B2303" s="56">
        <v>4</v>
      </c>
      <c r="C2303" s="56" t="s">
        <v>400</v>
      </c>
      <c r="D2303" s="56" t="s">
        <v>5968</v>
      </c>
      <c r="E2303" s="56" t="s">
        <v>2886</v>
      </c>
      <c r="F2303" s="56" t="s">
        <v>907</v>
      </c>
      <c r="G2303" s="56">
        <v>46</v>
      </c>
      <c r="H2303" s="56">
        <v>0</v>
      </c>
      <c r="I2303" s="56" t="s">
        <v>6841</v>
      </c>
      <c r="J2303" s="56" t="s">
        <v>39</v>
      </c>
    </row>
    <row r="2304" spans="1:10" ht="12.75" customHeight="1" x14ac:dyDescent="0.3">
      <c r="A2304" s="56" t="s">
        <v>399</v>
      </c>
      <c r="B2304" s="56">
        <v>5</v>
      </c>
      <c r="C2304" s="56" t="s">
        <v>400</v>
      </c>
      <c r="D2304" s="56" t="s">
        <v>5969</v>
      </c>
      <c r="E2304" s="56" t="s">
        <v>2887</v>
      </c>
      <c r="F2304" s="56" t="s">
        <v>907</v>
      </c>
      <c r="G2304" s="56">
        <v>32</v>
      </c>
      <c r="H2304" s="56">
        <v>0</v>
      </c>
      <c r="I2304" s="56" t="s">
        <v>6841</v>
      </c>
      <c r="J2304" s="56" t="s">
        <v>39</v>
      </c>
    </row>
    <row r="2305" spans="1:10" ht="12.75" customHeight="1" x14ac:dyDescent="0.3">
      <c r="A2305" s="56" t="s">
        <v>399</v>
      </c>
      <c r="B2305" s="56">
        <v>6</v>
      </c>
      <c r="C2305" s="56" t="s">
        <v>400</v>
      </c>
      <c r="D2305" s="56" t="s">
        <v>5970</v>
      </c>
      <c r="E2305" s="56" t="s">
        <v>2888</v>
      </c>
      <c r="F2305" s="56" t="s">
        <v>907</v>
      </c>
      <c r="G2305" s="56">
        <v>20</v>
      </c>
      <c r="H2305" s="56">
        <v>0</v>
      </c>
      <c r="I2305" s="56" t="s">
        <v>6841</v>
      </c>
      <c r="J2305" s="56" t="s">
        <v>39</v>
      </c>
    </row>
    <row r="2306" spans="1:10" ht="12.75" customHeight="1" x14ac:dyDescent="0.3">
      <c r="A2306" s="56" t="s">
        <v>399</v>
      </c>
      <c r="B2306" s="56">
        <v>7</v>
      </c>
      <c r="C2306" s="56" t="s">
        <v>400</v>
      </c>
      <c r="D2306" s="56" t="s">
        <v>5971</v>
      </c>
      <c r="E2306" s="56" t="s">
        <v>2889</v>
      </c>
      <c r="F2306" s="56" t="s">
        <v>907</v>
      </c>
      <c r="G2306" s="56">
        <v>32</v>
      </c>
      <c r="H2306" s="56">
        <v>0</v>
      </c>
      <c r="I2306" s="56" t="s">
        <v>6841</v>
      </c>
      <c r="J2306" s="56" t="s">
        <v>39</v>
      </c>
    </row>
    <row r="2307" spans="1:10" ht="12.75" customHeight="1" x14ac:dyDescent="0.3">
      <c r="A2307" s="56" t="s">
        <v>399</v>
      </c>
      <c r="B2307" s="56">
        <v>8</v>
      </c>
      <c r="C2307" s="56" t="s">
        <v>400</v>
      </c>
      <c r="D2307" s="56" t="s">
        <v>5972</v>
      </c>
      <c r="E2307" s="56" t="s">
        <v>7258</v>
      </c>
      <c r="F2307" s="56" t="s">
        <v>907</v>
      </c>
      <c r="G2307" s="56">
        <v>50</v>
      </c>
      <c r="H2307" s="56">
        <v>0</v>
      </c>
      <c r="I2307" s="56" t="s">
        <v>6841</v>
      </c>
      <c r="J2307" s="56" t="s">
        <v>39</v>
      </c>
    </row>
    <row r="2308" spans="1:10" ht="12.75" customHeight="1" x14ac:dyDescent="0.3">
      <c r="A2308" s="56" t="s">
        <v>399</v>
      </c>
      <c r="B2308" s="56">
        <v>9</v>
      </c>
      <c r="C2308" s="56" t="s">
        <v>400</v>
      </c>
      <c r="D2308" s="56" t="s">
        <v>5973</v>
      </c>
      <c r="E2308" s="56" t="s">
        <v>7031</v>
      </c>
      <c r="F2308" s="56" t="s">
        <v>907</v>
      </c>
      <c r="G2308" s="56">
        <v>40</v>
      </c>
      <c r="H2308" s="56">
        <v>0</v>
      </c>
      <c r="I2308" s="56" t="s">
        <v>6841</v>
      </c>
      <c r="J2308" s="56" t="s">
        <v>39</v>
      </c>
    </row>
    <row r="2309" spans="1:10" ht="12.75" customHeight="1" x14ac:dyDescent="0.3">
      <c r="A2309" s="56" t="s">
        <v>399</v>
      </c>
      <c r="B2309" s="56">
        <v>10</v>
      </c>
      <c r="C2309" s="56" t="s">
        <v>400</v>
      </c>
      <c r="D2309" s="56" t="s">
        <v>5974</v>
      </c>
      <c r="E2309" s="56" t="s">
        <v>2890</v>
      </c>
      <c r="F2309" s="56" t="s">
        <v>907</v>
      </c>
      <c r="G2309" s="56">
        <v>46</v>
      </c>
      <c r="H2309" s="56">
        <v>0</v>
      </c>
      <c r="I2309" s="56" t="s">
        <v>6841</v>
      </c>
      <c r="J2309" s="56" t="s">
        <v>39</v>
      </c>
    </row>
    <row r="2310" spans="1:10" ht="12.75" customHeight="1" x14ac:dyDescent="0.3">
      <c r="A2310" s="56" t="s">
        <v>399</v>
      </c>
      <c r="B2310" s="56">
        <v>11</v>
      </c>
      <c r="C2310" s="56" t="s">
        <v>400</v>
      </c>
      <c r="D2310" s="56" t="s">
        <v>5975</v>
      </c>
      <c r="E2310" s="56" t="s">
        <v>2891</v>
      </c>
      <c r="F2310" s="56" t="s">
        <v>907</v>
      </c>
      <c r="G2310" s="56">
        <v>45</v>
      </c>
      <c r="H2310" s="56">
        <v>0</v>
      </c>
      <c r="I2310" s="56" t="s">
        <v>6841</v>
      </c>
      <c r="J2310" s="56" t="s">
        <v>39</v>
      </c>
    </row>
    <row r="2311" spans="1:10" ht="12.75" customHeight="1" x14ac:dyDescent="0.3">
      <c r="A2311" s="56" t="s">
        <v>399</v>
      </c>
      <c r="B2311" s="56">
        <v>12</v>
      </c>
      <c r="C2311" s="56" t="s">
        <v>400</v>
      </c>
      <c r="D2311" s="56" t="s">
        <v>5976</v>
      </c>
      <c r="E2311" s="56" t="s">
        <v>2892</v>
      </c>
      <c r="F2311" s="56" t="s">
        <v>907</v>
      </c>
      <c r="G2311" s="56">
        <v>26</v>
      </c>
      <c r="H2311" s="56">
        <v>0</v>
      </c>
      <c r="I2311" s="56" t="s">
        <v>6841</v>
      </c>
      <c r="J2311" s="56" t="s">
        <v>39</v>
      </c>
    </row>
    <row r="2312" spans="1:10" ht="12.75" customHeight="1" x14ac:dyDescent="0.3">
      <c r="A2312" s="56" t="s">
        <v>399</v>
      </c>
      <c r="B2312" s="56">
        <v>13</v>
      </c>
      <c r="C2312" s="56" t="s">
        <v>400</v>
      </c>
      <c r="D2312" s="56" t="s">
        <v>5977</v>
      </c>
      <c r="E2312" s="56" t="s">
        <v>2893</v>
      </c>
      <c r="F2312" s="56" t="s">
        <v>907</v>
      </c>
      <c r="G2312" s="56">
        <v>20</v>
      </c>
      <c r="H2312" s="56">
        <v>0</v>
      </c>
      <c r="I2312" s="56" t="s">
        <v>6841</v>
      </c>
      <c r="J2312" s="56" t="s">
        <v>39</v>
      </c>
    </row>
    <row r="2313" spans="1:10" ht="12.75" customHeight="1" x14ac:dyDescent="0.3">
      <c r="A2313" s="56" t="s">
        <v>399</v>
      </c>
      <c r="B2313" s="56">
        <v>14</v>
      </c>
      <c r="C2313" s="56" t="s">
        <v>400</v>
      </c>
      <c r="D2313" s="56" t="s">
        <v>5978</v>
      </c>
      <c r="E2313" s="56" t="s">
        <v>2894</v>
      </c>
      <c r="F2313" s="56" t="s">
        <v>907</v>
      </c>
      <c r="G2313" s="56">
        <v>46</v>
      </c>
      <c r="H2313" s="56">
        <v>0</v>
      </c>
      <c r="I2313" s="56" t="s">
        <v>6841</v>
      </c>
      <c r="J2313" s="56" t="s">
        <v>39</v>
      </c>
    </row>
    <row r="2314" spans="1:10" ht="12.75" customHeight="1" x14ac:dyDescent="0.3">
      <c r="A2314" s="56" t="s">
        <v>399</v>
      </c>
      <c r="B2314" s="56">
        <v>15</v>
      </c>
      <c r="C2314" s="56" t="s">
        <v>400</v>
      </c>
      <c r="D2314" s="56" t="s">
        <v>5979</v>
      </c>
      <c r="E2314" s="56" t="s">
        <v>2895</v>
      </c>
      <c r="F2314" s="56" t="s">
        <v>907</v>
      </c>
      <c r="G2314" s="56">
        <v>40</v>
      </c>
      <c r="H2314" s="56">
        <v>0</v>
      </c>
      <c r="I2314" s="56" t="s">
        <v>6841</v>
      </c>
      <c r="J2314" s="56" t="s">
        <v>39</v>
      </c>
    </row>
    <row r="2315" spans="1:10" ht="12.75" customHeight="1" x14ac:dyDescent="0.3">
      <c r="A2315" s="56" t="s">
        <v>399</v>
      </c>
      <c r="B2315" s="56">
        <v>16</v>
      </c>
      <c r="C2315" s="56" t="s">
        <v>400</v>
      </c>
      <c r="D2315" s="56" t="s">
        <v>5980</v>
      </c>
      <c r="E2315" s="56" t="s">
        <v>2896</v>
      </c>
      <c r="F2315" s="56" t="s">
        <v>908</v>
      </c>
      <c r="G2315" s="56">
        <v>21.5</v>
      </c>
      <c r="H2315" s="56">
        <v>0</v>
      </c>
      <c r="I2315" s="56" t="s">
        <v>6841</v>
      </c>
      <c r="J2315" s="56" t="s">
        <v>39</v>
      </c>
    </row>
    <row r="2316" spans="1:10" ht="12.75" customHeight="1" x14ac:dyDescent="0.3">
      <c r="A2316" s="56" t="s">
        <v>100</v>
      </c>
      <c r="B2316" s="56">
        <v>1</v>
      </c>
      <c r="C2316" s="56" t="s">
        <v>160</v>
      </c>
      <c r="D2316" s="56" t="s">
        <v>5981</v>
      </c>
      <c r="E2316" s="56" t="s">
        <v>2927</v>
      </c>
      <c r="F2316" s="56" t="s">
        <v>907</v>
      </c>
      <c r="G2316" s="56">
        <v>44</v>
      </c>
      <c r="H2316" s="56">
        <v>0</v>
      </c>
      <c r="I2316" s="56" t="s">
        <v>6841</v>
      </c>
      <c r="J2316" s="56" t="s">
        <v>39</v>
      </c>
    </row>
    <row r="2317" spans="1:10" ht="12.75" customHeight="1" x14ac:dyDescent="0.3">
      <c r="A2317" s="56" t="s">
        <v>100</v>
      </c>
      <c r="B2317" s="56">
        <v>2</v>
      </c>
      <c r="C2317" s="56" t="s">
        <v>160</v>
      </c>
      <c r="D2317" s="56" t="s">
        <v>5982</v>
      </c>
      <c r="E2317" s="56" t="s">
        <v>2928</v>
      </c>
      <c r="F2317" s="56" t="s">
        <v>907</v>
      </c>
      <c r="G2317" s="56">
        <v>18</v>
      </c>
      <c r="H2317" s="56">
        <v>0</v>
      </c>
      <c r="I2317" s="56" t="s">
        <v>6841</v>
      </c>
      <c r="J2317" s="56" t="s">
        <v>39</v>
      </c>
    </row>
    <row r="2318" spans="1:10" ht="12.75" customHeight="1" x14ac:dyDescent="0.3">
      <c r="A2318" s="56" t="s">
        <v>100</v>
      </c>
      <c r="B2318" s="56">
        <v>3</v>
      </c>
      <c r="C2318" s="56" t="s">
        <v>160</v>
      </c>
      <c r="D2318" s="56" t="s">
        <v>5983</v>
      </c>
      <c r="E2318" s="56" t="s">
        <v>2171</v>
      </c>
      <c r="F2318" s="56" t="s">
        <v>908</v>
      </c>
      <c r="G2318" s="56">
        <v>27.2</v>
      </c>
      <c r="H2318" s="56">
        <v>0</v>
      </c>
      <c r="I2318" s="56" t="s">
        <v>6841</v>
      </c>
      <c r="J2318" s="56" t="s">
        <v>39</v>
      </c>
    </row>
    <row r="2319" spans="1:10" ht="12.75" customHeight="1" x14ac:dyDescent="0.3">
      <c r="A2319" s="56" t="s">
        <v>100</v>
      </c>
      <c r="B2319" s="56">
        <v>4</v>
      </c>
      <c r="C2319" s="56" t="s">
        <v>160</v>
      </c>
      <c r="D2319" s="56" t="s">
        <v>5984</v>
      </c>
      <c r="E2319" s="56" t="s">
        <v>2929</v>
      </c>
      <c r="F2319" s="56" t="s">
        <v>907</v>
      </c>
      <c r="G2319" s="56">
        <v>17</v>
      </c>
      <c r="H2319" s="56">
        <v>0</v>
      </c>
      <c r="I2319" s="56" t="s">
        <v>6841</v>
      </c>
      <c r="J2319" s="56" t="s">
        <v>39</v>
      </c>
    </row>
    <row r="2320" spans="1:10" ht="12.75" customHeight="1" x14ac:dyDescent="0.3">
      <c r="A2320" s="56" t="s">
        <v>100</v>
      </c>
      <c r="B2320" s="56">
        <v>5</v>
      </c>
      <c r="C2320" s="56" t="s">
        <v>160</v>
      </c>
      <c r="D2320" s="56" t="s">
        <v>5985</v>
      </c>
      <c r="E2320" s="56" t="s">
        <v>2930</v>
      </c>
      <c r="F2320" s="56" t="s">
        <v>907</v>
      </c>
      <c r="G2320" s="56">
        <v>15</v>
      </c>
      <c r="H2320" s="56">
        <v>0</v>
      </c>
      <c r="I2320" s="56" t="s">
        <v>6841</v>
      </c>
      <c r="J2320" s="56" t="s">
        <v>39</v>
      </c>
    </row>
    <row r="2321" spans="1:10" ht="12.75" customHeight="1" x14ac:dyDescent="0.3">
      <c r="A2321" s="56" t="s">
        <v>376</v>
      </c>
      <c r="B2321" s="56">
        <v>1</v>
      </c>
      <c r="C2321" s="56" t="s">
        <v>377</v>
      </c>
      <c r="D2321" s="56" t="s">
        <v>5986</v>
      </c>
      <c r="E2321" s="56" t="s">
        <v>2912</v>
      </c>
      <c r="F2321" s="56" t="s">
        <v>907</v>
      </c>
      <c r="G2321" s="56">
        <v>28</v>
      </c>
      <c r="H2321" s="56">
        <v>0</v>
      </c>
      <c r="I2321" s="56" t="s">
        <v>6841</v>
      </c>
      <c r="J2321" s="56" t="s">
        <v>39</v>
      </c>
    </row>
    <row r="2322" spans="1:10" ht="12.75" customHeight="1" x14ac:dyDescent="0.3">
      <c r="A2322" s="56" t="s">
        <v>376</v>
      </c>
      <c r="B2322" s="56">
        <v>2</v>
      </c>
      <c r="C2322" s="56" t="s">
        <v>377</v>
      </c>
      <c r="D2322" s="56" t="s">
        <v>5987</v>
      </c>
      <c r="E2322" s="56" t="s">
        <v>2913</v>
      </c>
      <c r="F2322" s="56" t="s">
        <v>907</v>
      </c>
      <c r="G2322" s="56">
        <v>58.5</v>
      </c>
      <c r="H2322" s="56">
        <v>0</v>
      </c>
      <c r="I2322" s="56" t="s">
        <v>6841</v>
      </c>
      <c r="J2322" s="56" t="s">
        <v>39</v>
      </c>
    </row>
    <row r="2323" spans="1:10" ht="12.75" customHeight="1" x14ac:dyDescent="0.3">
      <c r="A2323" s="56" t="s">
        <v>376</v>
      </c>
      <c r="B2323" s="56">
        <v>3</v>
      </c>
      <c r="C2323" s="56" t="s">
        <v>377</v>
      </c>
      <c r="D2323" s="56" t="s">
        <v>5988</v>
      </c>
      <c r="E2323" s="56" t="s">
        <v>2914</v>
      </c>
      <c r="F2323" s="56" t="s">
        <v>907</v>
      </c>
      <c r="G2323" s="56">
        <v>39</v>
      </c>
      <c r="H2323" s="56">
        <v>18</v>
      </c>
      <c r="I2323" s="56" t="s">
        <v>6841</v>
      </c>
      <c r="J2323" s="56" t="s">
        <v>39</v>
      </c>
    </row>
    <row r="2324" spans="1:10" ht="12.75" customHeight="1" x14ac:dyDescent="0.3">
      <c r="A2324" s="56" t="s">
        <v>376</v>
      </c>
      <c r="B2324" s="56">
        <v>4</v>
      </c>
      <c r="C2324" s="56" t="s">
        <v>377</v>
      </c>
      <c r="D2324" s="56" t="s">
        <v>5989</v>
      </c>
      <c r="E2324" s="56" t="s">
        <v>2664</v>
      </c>
      <c r="F2324" s="56" t="s">
        <v>907</v>
      </c>
      <c r="G2324" s="56">
        <v>11</v>
      </c>
      <c r="H2324" s="56">
        <v>0</v>
      </c>
      <c r="I2324" s="56" t="s">
        <v>6841</v>
      </c>
      <c r="J2324" s="56" t="s">
        <v>39</v>
      </c>
    </row>
    <row r="2325" spans="1:10" ht="12.75" customHeight="1" x14ac:dyDescent="0.3">
      <c r="A2325" s="56" t="s">
        <v>376</v>
      </c>
      <c r="B2325" s="56">
        <v>5</v>
      </c>
      <c r="C2325" s="56" t="s">
        <v>377</v>
      </c>
      <c r="D2325" s="56" t="s">
        <v>5990</v>
      </c>
      <c r="E2325" s="56" t="s">
        <v>2915</v>
      </c>
      <c r="F2325" s="56" t="s">
        <v>907</v>
      </c>
      <c r="G2325" s="56">
        <v>71.5</v>
      </c>
      <c r="H2325" s="56">
        <v>0</v>
      </c>
      <c r="I2325" s="56" t="s">
        <v>6841</v>
      </c>
      <c r="J2325" s="56" t="s">
        <v>39</v>
      </c>
    </row>
    <row r="2326" spans="1:10" ht="12.75" customHeight="1" x14ac:dyDescent="0.3">
      <c r="A2326" s="56" t="s">
        <v>376</v>
      </c>
      <c r="B2326" s="56">
        <v>6</v>
      </c>
      <c r="C2326" s="56" t="s">
        <v>377</v>
      </c>
      <c r="D2326" s="56" t="s">
        <v>5991</v>
      </c>
      <c r="E2326" s="56" t="s">
        <v>2916</v>
      </c>
      <c r="F2326" s="56" t="s">
        <v>907</v>
      </c>
      <c r="G2326" s="56">
        <v>34</v>
      </c>
      <c r="H2326" s="56">
        <v>0</v>
      </c>
      <c r="I2326" s="56" t="s">
        <v>6841</v>
      </c>
      <c r="J2326" s="56" t="s">
        <v>39</v>
      </c>
    </row>
    <row r="2327" spans="1:10" ht="12.75" customHeight="1" x14ac:dyDescent="0.3">
      <c r="A2327" s="56" t="s">
        <v>376</v>
      </c>
      <c r="B2327" s="56">
        <v>7</v>
      </c>
      <c r="C2327" s="56" t="s">
        <v>377</v>
      </c>
      <c r="D2327" s="56" t="s">
        <v>5992</v>
      </c>
      <c r="E2327" s="56" t="s">
        <v>2917</v>
      </c>
      <c r="F2327" s="56" t="s">
        <v>907</v>
      </c>
      <c r="G2327" s="56">
        <v>11</v>
      </c>
      <c r="H2327" s="56">
        <v>0</v>
      </c>
      <c r="I2327" s="56" t="s">
        <v>6841</v>
      </c>
      <c r="J2327" s="56" t="s">
        <v>39</v>
      </c>
    </row>
    <row r="2328" spans="1:10" ht="12.75" customHeight="1" x14ac:dyDescent="0.3">
      <c r="A2328" s="56" t="s">
        <v>376</v>
      </c>
      <c r="B2328" s="56">
        <v>8</v>
      </c>
      <c r="C2328" s="56" t="s">
        <v>377</v>
      </c>
      <c r="D2328" s="56" t="s">
        <v>5993</v>
      </c>
      <c r="E2328" s="56" t="s">
        <v>2918</v>
      </c>
      <c r="F2328" s="56" t="s">
        <v>907</v>
      </c>
      <c r="G2328" s="56">
        <v>43</v>
      </c>
      <c r="H2328" s="56">
        <v>0</v>
      </c>
      <c r="I2328" s="56" t="s">
        <v>6841</v>
      </c>
      <c r="J2328" s="56" t="s">
        <v>39</v>
      </c>
    </row>
    <row r="2329" spans="1:10" ht="12.75" customHeight="1" x14ac:dyDescent="0.3">
      <c r="A2329" s="56" t="s">
        <v>376</v>
      </c>
      <c r="B2329" s="56">
        <v>9</v>
      </c>
      <c r="C2329" s="56" t="s">
        <v>377</v>
      </c>
      <c r="D2329" s="56" t="s">
        <v>5994</v>
      </c>
      <c r="E2329" s="56" t="s">
        <v>2919</v>
      </c>
      <c r="F2329" s="56" t="s">
        <v>907</v>
      </c>
      <c r="G2329" s="56">
        <v>40.5</v>
      </c>
      <c r="H2329" s="56">
        <v>0</v>
      </c>
      <c r="I2329" s="56" t="s">
        <v>6841</v>
      </c>
      <c r="J2329" s="56" t="s">
        <v>39</v>
      </c>
    </row>
    <row r="2330" spans="1:10" ht="12.75" customHeight="1" x14ac:dyDescent="0.3">
      <c r="A2330" s="56" t="s">
        <v>376</v>
      </c>
      <c r="B2330" s="56">
        <v>10</v>
      </c>
      <c r="C2330" s="56" t="s">
        <v>377</v>
      </c>
      <c r="D2330" s="56" t="s">
        <v>5995</v>
      </c>
      <c r="E2330" s="56" t="s">
        <v>2920</v>
      </c>
      <c r="F2330" s="56" t="s">
        <v>907</v>
      </c>
      <c r="G2330" s="56">
        <v>46.5</v>
      </c>
      <c r="H2330" s="56">
        <v>0</v>
      </c>
      <c r="I2330" s="56" t="s">
        <v>6841</v>
      </c>
      <c r="J2330" s="56" t="s">
        <v>39</v>
      </c>
    </row>
    <row r="2331" spans="1:10" ht="12.75" customHeight="1" x14ac:dyDescent="0.3">
      <c r="A2331" s="56" t="s">
        <v>376</v>
      </c>
      <c r="B2331" s="56">
        <v>11</v>
      </c>
      <c r="C2331" s="56" t="s">
        <v>377</v>
      </c>
      <c r="D2331" s="56" t="s">
        <v>5996</v>
      </c>
      <c r="E2331" s="56" t="s">
        <v>2921</v>
      </c>
      <c r="F2331" s="56" t="s">
        <v>907</v>
      </c>
      <c r="G2331" s="56">
        <v>33</v>
      </c>
      <c r="H2331" s="56">
        <v>0</v>
      </c>
      <c r="I2331" s="56" t="s">
        <v>6841</v>
      </c>
      <c r="J2331" s="56" t="s">
        <v>39</v>
      </c>
    </row>
    <row r="2332" spans="1:10" ht="12.75" customHeight="1" x14ac:dyDescent="0.3">
      <c r="A2332" s="56" t="s">
        <v>376</v>
      </c>
      <c r="B2332" s="56">
        <v>12</v>
      </c>
      <c r="C2332" s="56" t="s">
        <v>377</v>
      </c>
      <c r="D2332" s="56" t="s">
        <v>5997</v>
      </c>
      <c r="E2332" s="56" t="s">
        <v>2922</v>
      </c>
      <c r="F2332" s="56" t="s">
        <v>907</v>
      </c>
      <c r="G2332" s="56">
        <v>71.5</v>
      </c>
      <c r="H2332" s="56">
        <v>0</v>
      </c>
      <c r="I2332" s="56" t="s">
        <v>6841</v>
      </c>
      <c r="J2332" s="56" t="s">
        <v>39</v>
      </c>
    </row>
    <row r="2333" spans="1:10" ht="12.75" customHeight="1" x14ac:dyDescent="0.3">
      <c r="A2333" s="56" t="s">
        <v>376</v>
      </c>
      <c r="B2333" s="56">
        <v>13</v>
      </c>
      <c r="C2333" s="56" t="s">
        <v>377</v>
      </c>
      <c r="D2333" s="56" t="s">
        <v>5998</v>
      </c>
      <c r="E2333" s="56" t="s">
        <v>2923</v>
      </c>
      <c r="F2333" s="56" t="s">
        <v>907</v>
      </c>
      <c r="G2333" s="56">
        <v>71.5</v>
      </c>
      <c r="H2333" s="56">
        <v>0</v>
      </c>
      <c r="I2333" s="56" t="s">
        <v>6841</v>
      </c>
      <c r="J2333" s="56" t="s">
        <v>39</v>
      </c>
    </row>
    <row r="2334" spans="1:10" ht="12.75" customHeight="1" x14ac:dyDescent="0.3">
      <c r="A2334" s="56" t="s">
        <v>376</v>
      </c>
      <c r="B2334" s="56">
        <v>14</v>
      </c>
      <c r="C2334" s="56" t="s">
        <v>377</v>
      </c>
      <c r="D2334" s="56" t="s">
        <v>5999</v>
      </c>
      <c r="E2334" s="56" t="s">
        <v>2924</v>
      </c>
      <c r="F2334" s="56" t="s">
        <v>907</v>
      </c>
      <c r="G2334" s="56">
        <v>71.5</v>
      </c>
      <c r="H2334" s="56">
        <v>0</v>
      </c>
      <c r="I2334" s="56" t="s">
        <v>6841</v>
      </c>
      <c r="J2334" s="56" t="s">
        <v>39</v>
      </c>
    </row>
    <row r="2335" spans="1:10" ht="12.75" customHeight="1" x14ac:dyDescent="0.3">
      <c r="A2335" s="56" t="s">
        <v>376</v>
      </c>
      <c r="B2335" s="56">
        <v>15</v>
      </c>
      <c r="C2335" s="56" t="s">
        <v>377</v>
      </c>
      <c r="D2335" s="56" t="s">
        <v>6000</v>
      </c>
      <c r="E2335" s="56" t="s">
        <v>2925</v>
      </c>
      <c r="F2335" s="56" t="s">
        <v>907</v>
      </c>
      <c r="G2335" s="56">
        <v>33.5</v>
      </c>
      <c r="H2335" s="56">
        <v>0</v>
      </c>
      <c r="I2335" s="56" t="s">
        <v>6841</v>
      </c>
      <c r="J2335" s="56" t="s">
        <v>39</v>
      </c>
    </row>
    <row r="2336" spans="1:10" ht="12.75" customHeight="1" x14ac:dyDescent="0.3">
      <c r="A2336" s="56" t="s">
        <v>376</v>
      </c>
      <c r="B2336" s="56">
        <v>16</v>
      </c>
      <c r="C2336" s="56" t="s">
        <v>377</v>
      </c>
      <c r="D2336" s="56" t="s">
        <v>6001</v>
      </c>
      <c r="E2336" s="56" t="s">
        <v>2926</v>
      </c>
      <c r="F2336" s="56" t="s">
        <v>907</v>
      </c>
      <c r="G2336" s="56">
        <v>20</v>
      </c>
      <c r="H2336" s="56">
        <v>0</v>
      </c>
      <c r="I2336" s="56" t="s">
        <v>6841</v>
      </c>
      <c r="J2336" s="56" t="s">
        <v>39</v>
      </c>
    </row>
    <row r="2337" spans="1:10" ht="12.75" customHeight="1" x14ac:dyDescent="0.3">
      <c r="A2337" s="56" t="s">
        <v>344</v>
      </c>
      <c r="B2337" s="56">
        <v>1</v>
      </c>
      <c r="C2337" s="56" t="s">
        <v>345</v>
      </c>
      <c r="D2337" s="56" t="s">
        <v>6002</v>
      </c>
      <c r="E2337" s="56" t="s">
        <v>1442</v>
      </c>
      <c r="F2337" s="56" t="s">
        <v>907</v>
      </c>
      <c r="G2337" s="56">
        <v>45.5</v>
      </c>
      <c r="H2337" s="56">
        <v>0</v>
      </c>
      <c r="I2337" s="56" t="s">
        <v>6841</v>
      </c>
      <c r="J2337" s="56" t="s">
        <v>39</v>
      </c>
    </row>
    <row r="2338" spans="1:10" ht="12.75" customHeight="1" x14ac:dyDescent="0.3">
      <c r="A2338" s="56" t="s">
        <v>344</v>
      </c>
      <c r="B2338" s="56">
        <v>2</v>
      </c>
      <c r="C2338" s="56" t="s">
        <v>345</v>
      </c>
      <c r="D2338" s="56" t="s">
        <v>6003</v>
      </c>
      <c r="E2338" s="56" t="s">
        <v>2931</v>
      </c>
      <c r="F2338" s="56" t="s">
        <v>907</v>
      </c>
      <c r="G2338" s="56">
        <v>36</v>
      </c>
      <c r="H2338" s="56">
        <v>0</v>
      </c>
      <c r="I2338" s="56" t="s">
        <v>6841</v>
      </c>
      <c r="J2338" s="56" t="s">
        <v>39</v>
      </c>
    </row>
    <row r="2339" spans="1:10" ht="12.75" customHeight="1" x14ac:dyDescent="0.3">
      <c r="A2339" s="56" t="s">
        <v>344</v>
      </c>
      <c r="B2339" s="56">
        <v>3</v>
      </c>
      <c r="C2339" s="56" t="s">
        <v>345</v>
      </c>
      <c r="D2339" s="56" t="s">
        <v>6004</v>
      </c>
      <c r="E2339" s="56" t="s">
        <v>2932</v>
      </c>
      <c r="F2339" s="56" t="s">
        <v>907</v>
      </c>
      <c r="G2339" s="56">
        <v>23</v>
      </c>
      <c r="H2339" s="56">
        <v>0</v>
      </c>
      <c r="I2339" s="56" t="s">
        <v>6841</v>
      </c>
      <c r="J2339" s="56" t="s">
        <v>39</v>
      </c>
    </row>
    <row r="2340" spans="1:10" ht="12.75" customHeight="1" x14ac:dyDescent="0.3">
      <c r="A2340" s="56" t="s">
        <v>344</v>
      </c>
      <c r="B2340" s="56">
        <v>4</v>
      </c>
      <c r="C2340" s="56" t="s">
        <v>345</v>
      </c>
      <c r="D2340" s="56" t="s">
        <v>6005</v>
      </c>
      <c r="E2340" s="56" t="s">
        <v>941</v>
      </c>
      <c r="F2340" s="56" t="s">
        <v>907</v>
      </c>
      <c r="G2340" s="56">
        <v>49.5</v>
      </c>
      <c r="H2340" s="56">
        <v>0</v>
      </c>
      <c r="I2340" s="56" t="s">
        <v>6841</v>
      </c>
      <c r="J2340" s="56" t="s">
        <v>39</v>
      </c>
    </row>
    <row r="2341" spans="1:10" ht="12.75" customHeight="1" x14ac:dyDescent="0.3">
      <c r="A2341" s="56" t="s">
        <v>344</v>
      </c>
      <c r="B2341" s="56">
        <v>5</v>
      </c>
      <c r="C2341" s="56" t="s">
        <v>345</v>
      </c>
      <c r="D2341" s="56" t="s">
        <v>6006</v>
      </c>
      <c r="E2341" s="56" t="s">
        <v>2933</v>
      </c>
      <c r="F2341" s="56" t="s">
        <v>907</v>
      </c>
      <c r="G2341" s="56">
        <v>28</v>
      </c>
      <c r="H2341" s="56">
        <v>0</v>
      </c>
      <c r="I2341" s="56" t="s">
        <v>6841</v>
      </c>
      <c r="J2341" s="56" t="s">
        <v>39</v>
      </c>
    </row>
    <row r="2342" spans="1:10" ht="12.75" customHeight="1" x14ac:dyDescent="0.3">
      <c r="A2342" s="56" t="s">
        <v>344</v>
      </c>
      <c r="B2342" s="56">
        <v>6</v>
      </c>
      <c r="C2342" s="56" t="s">
        <v>345</v>
      </c>
      <c r="D2342" s="56" t="s">
        <v>6007</v>
      </c>
      <c r="E2342" s="56" t="s">
        <v>2934</v>
      </c>
      <c r="F2342" s="56" t="s">
        <v>907</v>
      </c>
      <c r="G2342" s="56">
        <v>45</v>
      </c>
      <c r="H2342" s="56">
        <v>0</v>
      </c>
      <c r="I2342" s="56" t="s">
        <v>6841</v>
      </c>
      <c r="J2342" s="56" t="s">
        <v>39</v>
      </c>
    </row>
    <row r="2343" spans="1:10" ht="12.75" customHeight="1" x14ac:dyDescent="0.3">
      <c r="A2343" s="56" t="s">
        <v>344</v>
      </c>
      <c r="B2343" s="56">
        <v>7</v>
      </c>
      <c r="C2343" s="56" t="s">
        <v>345</v>
      </c>
      <c r="D2343" s="56" t="s">
        <v>6008</v>
      </c>
      <c r="E2343" s="56" t="s">
        <v>2935</v>
      </c>
      <c r="F2343" s="56" t="s">
        <v>907</v>
      </c>
      <c r="G2343" s="56">
        <v>30</v>
      </c>
      <c r="H2343" s="56">
        <v>0</v>
      </c>
      <c r="I2343" s="56" t="s">
        <v>6841</v>
      </c>
      <c r="J2343" s="56" t="s">
        <v>39</v>
      </c>
    </row>
    <row r="2344" spans="1:10" ht="12.75" customHeight="1" x14ac:dyDescent="0.3">
      <c r="A2344" s="56" t="s">
        <v>344</v>
      </c>
      <c r="B2344" s="56">
        <v>8</v>
      </c>
      <c r="C2344" s="56" t="s">
        <v>345</v>
      </c>
      <c r="D2344" s="56" t="s">
        <v>6009</v>
      </c>
      <c r="E2344" s="56" t="s">
        <v>2936</v>
      </c>
      <c r="F2344" s="56" t="s">
        <v>907</v>
      </c>
      <c r="G2344" s="56">
        <v>26</v>
      </c>
      <c r="H2344" s="56">
        <v>0</v>
      </c>
      <c r="I2344" s="56" t="s">
        <v>6841</v>
      </c>
      <c r="J2344" s="56" t="s">
        <v>39</v>
      </c>
    </row>
    <row r="2345" spans="1:10" ht="12.75" customHeight="1" x14ac:dyDescent="0.3">
      <c r="A2345" s="56" t="s">
        <v>344</v>
      </c>
      <c r="B2345" s="56">
        <v>9</v>
      </c>
      <c r="C2345" s="56" t="s">
        <v>345</v>
      </c>
      <c r="D2345" s="56" t="s">
        <v>6010</v>
      </c>
      <c r="E2345" s="56" t="s">
        <v>2937</v>
      </c>
      <c r="F2345" s="56" t="s">
        <v>907</v>
      </c>
      <c r="G2345" s="56">
        <v>28</v>
      </c>
      <c r="H2345" s="56">
        <v>0</v>
      </c>
      <c r="I2345" s="56" t="s">
        <v>6841</v>
      </c>
      <c r="J2345" s="56" t="s">
        <v>39</v>
      </c>
    </row>
    <row r="2346" spans="1:10" ht="12.75" customHeight="1" x14ac:dyDescent="0.3">
      <c r="A2346" s="56" t="s">
        <v>344</v>
      </c>
      <c r="B2346" s="56">
        <v>10</v>
      </c>
      <c r="C2346" s="56" t="s">
        <v>345</v>
      </c>
      <c r="D2346" s="56" t="s">
        <v>6011</v>
      </c>
      <c r="E2346" s="56" t="s">
        <v>2938</v>
      </c>
      <c r="F2346" s="56" t="s">
        <v>907</v>
      </c>
      <c r="G2346" s="56">
        <v>16</v>
      </c>
      <c r="H2346" s="56">
        <v>0</v>
      </c>
      <c r="I2346" s="56" t="s">
        <v>6841</v>
      </c>
      <c r="J2346" s="56" t="s">
        <v>39</v>
      </c>
    </row>
    <row r="2347" spans="1:10" ht="12.75" customHeight="1" x14ac:dyDescent="0.3">
      <c r="A2347" s="56" t="s">
        <v>344</v>
      </c>
      <c r="B2347" s="56">
        <v>11</v>
      </c>
      <c r="C2347" s="56" t="s">
        <v>345</v>
      </c>
      <c r="D2347" s="56" t="s">
        <v>6012</v>
      </c>
      <c r="E2347" s="56" t="s">
        <v>2903</v>
      </c>
      <c r="F2347" s="56" t="s">
        <v>907</v>
      </c>
      <c r="G2347" s="56">
        <v>25</v>
      </c>
      <c r="H2347" s="56">
        <v>0</v>
      </c>
      <c r="I2347" s="56" t="s">
        <v>6841</v>
      </c>
      <c r="J2347" s="56" t="s">
        <v>39</v>
      </c>
    </row>
    <row r="2348" spans="1:10" ht="12.75" customHeight="1" x14ac:dyDescent="0.3">
      <c r="A2348" s="56" t="s">
        <v>344</v>
      </c>
      <c r="B2348" s="56">
        <v>12</v>
      </c>
      <c r="C2348" s="56" t="s">
        <v>345</v>
      </c>
      <c r="D2348" s="56" t="s">
        <v>6013</v>
      </c>
      <c r="E2348" s="56" t="s">
        <v>2927</v>
      </c>
      <c r="F2348" s="56" t="s">
        <v>907</v>
      </c>
      <c r="G2348" s="56">
        <v>22</v>
      </c>
      <c r="H2348" s="56">
        <v>0</v>
      </c>
      <c r="I2348" s="56" t="s">
        <v>6841</v>
      </c>
      <c r="J2348" s="56" t="s">
        <v>39</v>
      </c>
    </row>
    <row r="2349" spans="1:10" ht="12.75" customHeight="1" x14ac:dyDescent="0.3">
      <c r="A2349" s="56" t="s">
        <v>344</v>
      </c>
      <c r="B2349" s="56">
        <v>13</v>
      </c>
      <c r="C2349" s="56" t="s">
        <v>345</v>
      </c>
      <c r="D2349" s="56" t="s">
        <v>6014</v>
      </c>
      <c r="E2349" s="56" t="s">
        <v>2939</v>
      </c>
      <c r="F2349" s="56" t="s">
        <v>907</v>
      </c>
      <c r="G2349" s="56">
        <v>46</v>
      </c>
      <c r="H2349" s="56">
        <v>0</v>
      </c>
      <c r="I2349" s="56" t="s">
        <v>6841</v>
      </c>
      <c r="J2349" s="56" t="s">
        <v>39</v>
      </c>
    </row>
    <row r="2350" spans="1:10" ht="12.75" customHeight="1" x14ac:dyDescent="0.3">
      <c r="A2350" s="56" t="s">
        <v>344</v>
      </c>
      <c r="B2350" s="56">
        <v>14</v>
      </c>
      <c r="C2350" s="56" t="s">
        <v>345</v>
      </c>
      <c r="D2350" s="56" t="s">
        <v>6015</v>
      </c>
      <c r="E2350" s="56" t="s">
        <v>2940</v>
      </c>
      <c r="F2350" s="56" t="s">
        <v>907</v>
      </c>
      <c r="G2350" s="56">
        <v>24</v>
      </c>
      <c r="H2350" s="56">
        <v>0</v>
      </c>
      <c r="I2350" s="56" t="s">
        <v>6841</v>
      </c>
      <c r="J2350" s="56" t="s">
        <v>39</v>
      </c>
    </row>
    <row r="2351" spans="1:10" ht="12.75" customHeight="1" x14ac:dyDescent="0.3">
      <c r="A2351" s="56" t="s">
        <v>344</v>
      </c>
      <c r="B2351" s="56">
        <v>15</v>
      </c>
      <c r="C2351" s="56" t="s">
        <v>345</v>
      </c>
      <c r="D2351" s="56" t="s">
        <v>6016</v>
      </c>
      <c r="E2351" s="56" t="s">
        <v>2941</v>
      </c>
      <c r="F2351" s="56" t="s">
        <v>907</v>
      </c>
      <c r="G2351" s="56">
        <v>46</v>
      </c>
      <c r="H2351" s="56">
        <v>0</v>
      </c>
      <c r="I2351" s="56" t="s">
        <v>6841</v>
      </c>
      <c r="J2351" s="56" t="s">
        <v>39</v>
      </c>
    </row>
    <row r="2352" spans="1:10" ht="12.75" customHeight="1" x14ac:dyDescent="0.3">
      <c r="A2352" s="56" t="s">
        <v>344</v>
      </c>
      <c r="B2352" s="56">
        <v>16</v>
      </c>
      <c r="C2352" s="56" t="s">
        <v>345</v>
      </c>
      <c r="D2352" s="56" t="s">
        <v>6017</v>
      </c>
      <c r="E2352" s="56" t="s">
        <v>2942</v>
      </c>
      <c r="F2352" s="56" t="s">
        <v>907</v>
      </c>
      <c r="G2352" s="56">
        <v>30</v>
      </c>
      <c r="H2352" s="56">
        <v>0</v>
      </c>
      <c r="I2352" s="56" t="s">
        <v>6841</v>
      </c>
      <c r="J2352" s="56" t="s">
        <v>39</v>
      </c>
    </row>
    <row r="2353" spans="1:10" ht="12.75" customHeight="1" x14ac:dyDescent="0.3">
      <c r="A2353" s="56" t="s">
        <v>344</v>
      </c>
      <c r="B2353" s="56">
        <v>17</v>
      </c>
      <c r="C2353" s="56" t="s">
        <v>345</v>
      </c>
      <c r="D2353" s="56" t="s">
        <v>6018</v>
      </c>
      <c r="E2353" s="56" t="s">
        <v>2943</v>
      </c>
      <c r="F2353" s="56" t="s">
        <v>907</v>
      </c>
      <c r="G2353" s="56">
        <v>42</v>
      </c>
      <c r="H2353" s="56">
        <v>0</v>
      </c>
      <c r="I2353" s="56" t="s">
        <v>6841</v>
      </c>
      <c r="J2353" s="56" t="s">
        <v>39</v>
      </c>
    </row>
    <row r="2354" spans="1:10" ht="12.75" customHeight="1" x14ac:dyDescent="0.3">
      <c r="A2354" s="56" t="s">
        <v>344</v>
      </c>
      <c r="B2354" s="56">
        <v>18</v>
      </c>
      <c r="C2354" s="56" t="s">
        <v>345</v>
      </c>
      <c r="D2354" s="56" t="s">
        <v>6019</v>
      </c>
      <c r="E2354" s="56" t="s">
        <v>2944</v>
      </c>
      <c r="F2354" s="56" t="s">
        <v>907</v>
      </c>
      <c r="G2354" s="56">
        <v>30</v>
      </c>
      <c r="H2354" s="56">
        <v>0</v>
      </c>
      <c r="I2354" s="56" t="s">
        <v>6841</v>
      </c>
      <c r="J2354" s="56" t="s">
        <v>39</v>
      </c>
    </row>
    <row r="2355" spans="1:10" ht="12.75" customHeight="1" x14ac:dyDescent="0.3">
      <c r="A2355" s="56" t="s">
        <v>344</v>
      </c>
      <c r="B2355" s="56">
        <v>19</v>
      </c>
      <c r="C2355" s="56" t="s">
        <v>345</v>
      </c>
      <c r="D2355" s="56" t="s">
        <v>6020</v>
      </c>
      <c r="E2355" s="56" t="s">
        <v>2945</v>
      </c>
      <c r="F2355" s="56" t="s">
        <v>907</v>
      </c>
      <c r="G2355" s="56">
        <v>42</v>
      </c>
      <c r="H2355" s="56">
        <v>0</v>
      </c>
      <c r="I2355" s="56" t="s">
        <v>6841</v>
      </c>
      <c r="J2355" s="56" t="s">
        <v>39</v>
      </c>
    </row>
    <row r="2356" spans="1:10" ht="12.75" customHeight="1" x14ac:dyDescent="0.3">
      <c r="A2356" s="56" t="s">
        <v>344</v>
      </c>
      <c r="B2356" s="56">
        <v>20</v>
      </c>
      <c r="C2356" s="56" t="s">
        <v>345</v>
      </c>
      <c r="D2356" s="56" t="s">
        <v>6021</v>
      </c>
      <c r="E2356" s="56" t="s">
        <v>908</v>
      </c>
      <c r="F2356" s="56" t="s">
        <v>908</v>
      </c>
      <c r="G2356" s="56">
        <v>19</v>
      </c>
      <c r="H2356" s="56">
        <v>0</v>
      </c>
      <c r="I2356" s="56" t="s">
        <v>6841</v>
      </c>
      <c r="J2356" s="56" t="s">
        <v>39</v>
      </c>
    </row>
    <row r="2357" spans="1:10" ht="12.75" customHeight="1" x14ac:dyDescent="0.3">
      <c r="A2357" s="56" t="s">
        <v>344</v>
      </c>
      <c r="B2357" s="56">
        <v>21</v>
      </c>
      <c r="C2357" s="56" t="s">
        <v>345</v>
      </c>
      <c r="D2357" s="56" t="s">
        <v>6022</v>
      </c>
      <c r="E2357" s="56" t="s">
        <v>7259</v>
      </c>
      <c r="F2357" s="56" t="s">
        <v>907</v>
      </c>
      <c r="G2357" s="56">
        <v>4</v>
      </c>
      <c r="H2357" s="56">
        <v>0</v>
      </c>
      <c r="I2357" s="56" t="s">
        <v>810</v>
      </c>
      <c r="J2357" s="56" t="s">
        <v>40</v>
      </c>
    </row>
    <row r="2358" spans="1:10" ht="12.75" customHeight="1" x14ac:dyDescent="0.3">
      <c r="A2358" s="56" t="s">
        <v>344</v>
      </c>
      <c r="B2358" s="56">
        <v>22</v>
      </c>
      <c r="C2358" s="56" t="s">
        <v>345</v>
      </c>
      <c r="D2358" s="56" t="s">
        <v>6023</v>
      </c>
      <c r="E2358" s="56" t="s">
        <v>6024</v>
      </c>
      <c r="F2358" s="56" t="s">
        <v>907</v>
      </c>
      <c r="G2358" s="56">
        <v>6.3</v>
      </c>
      <c r="H2358" s="56">
        <v>0</v>
      </c>
      <c r="I2358" s="56" t="s">
        <v>810</v>
      </c>
      <c r="J2358" s="56" t="s">
        <v>40</v>
      </c>
    </row>
    <row r="2359" spans="1:10" ht="12.75" customHeight="1" x14ac:dyDescent="0.3">
      <c r="A2359" s="56" t="s">
        <v>344</v>
      </c>
      <c r="B2359" s="56">
        <v>23</v>
      </c>
      <c r="C2359" s="56" t="s">
        <v>345</v>
      </c>
      <c r="D2359" s="56" t="s">
        <v>6025</v>
      </c>
      <c r="E2359" s="56" t="s">
        <v>6026</v>
      </c>
      <c r="F2359" s="56" t="s">
        <v>907</v>
      </c>
      <c r="G2359" s="56">
        <v>8</v>
      </c>
      <c r="H2359" s="56">
        <v>0</v>
      </c>
      <c r="I2359" s="56" t="s">
        <v>2169</v>
      </c>
      <c r="J2359" s="56" t="s">
        <v>40</v>
      </c>
    </row>
    <row r="2360" spans="1:10" ht="12.75" customHeight="1" x14ac:dyDescent="0.3">
      <c r="A2360" s="56" t="s">
        <v>344</v>
      </c>
      <c r="B2360" s="56">
        <v>24</v>
      </c>
      <c r="C2360" s="56" t="s">
        <v>345</v>
      </c>
      <c r="D2360" s="56" t="s">
        <v>6027</v>
      </c>
      <c r="E2360" s="56" t="s">
        <v>6028</v>
      </c>
      <c r="F2360" s="56" t="s">
        <v>907</v>
      </c>
      <c r="G2360" s="56">
        <v>4</v>
      </c>
      <c r="H2360" s="56">
        <v>0</v>
      </c>
      <c r="I2360" s="56" t="s">
        <v>2169</v>
      </c>
      <c r="J2360" s="56" t="s">
        <v>40</v>
      </c>
    </row>
    <row r="2361" spans="1:10" ht="12.75" customHeight="1" x14ac:dyDescent="0.3">
      <c r="A2361" s="56" t="s">
        <v>214</v>
      </c>
      <c r="B2361" s="56">
        <v>1</v>
      </c>
      <c r="C2361" s="56" t="s">
        <v>20</v>
      </c>
      <c r="D2361" s="56" t="s">
        <v>6029</v>
      </c>
      <c r="E2361" s="56" t="s">
        <v>2946</v>
      </c>
      <c r="F2361" s="56" t="s">
        <v>907</v>
      </c>
      <c r="G2361" s="56">
        <v>6</v>
      </c>
      <c r="H2361" s="56">
        <v>0</v>
      </c>
      <c r="I2361" s="56" t="s">
        <v>810</v>
      </c>
      <c r="J2361" s="56" t="s">
        <v>40</v>
      </c>
    </row>
    <row r="2362" spans="1:10" ht="12.75" customHeight="1" x14ac:dyDescent="0.3">
      <c r="A2362" s="56" t="s">
        <v>214</v>
      </c>
      <c r="B2362" s="56">
        <v>2</v>
      </c>
      <c r="C2362" s="56" t="s">
        <v>20</v>
      </c>
      <c r="D2362" s="56" t="s">
        <v>6030</v>
      </c>
      <c r="E2362" s="56" t="s">
        <v>2947</v>
      </c>
      <c r="F2362" s="56" t="s">
        <v>907</v>
      </c>
      <c r="G2362" s="56">
        <v>12</v>
      </c>
      <c r="H2362" s="56">
        <v>0</v>
      </c>
      <c r="I2362" s="56" t="s">
        <v>6841</v>
      </c>
      <c r="J2362" s="56" t="s">
        <v>39</v>
      </c>
    </row>
    <row r="2363" spans="1:10" ht="12.75" customHeight="1" x14ac:dyDescent="0.3">
      <c r="A2363" s="56" t="s">
        <v>214</v>
      </c>
      <c r="B2363" s="56">
        <v>3</v>
      </c>
      <c r="C2363" s="56" t="s">
        <v>20</v>
      </c>
      <c r="D2363" s="56" t="s">
        <v>6031</v>
      </c>
      <c r="E2363" s="56" t="s">
        <v>2948</v>
      </c>
      <c r="F2363" s="56" t="s">
        <v>907</v>
      </c>
      <c r="G2363" s="56">
        <v>33</v>
      </c>
      <c r="H2363" s="56">
        <v>0</v>
      </c>
      <c r="I2363" s="56" t="s">
        <v>6841</v>
      </c>
      <c r="J2363" s="56" t="s">
        <v>39</v>
      </c>
    </row>
    <row r="2364" spans="1:10" ht="12.75" customHeight="1" x14ac:dyDescent="0.3">
      <c r="A2364" s="56" t="s">
        <v>214</v>
      </c>
      <c r="B2364" s="56">
        <v>4</v>
      </c>
      <c r="C2364" s="56" t="s">
        <v>20</v>
      </c>
      <c r="D2364" s="56" t="s">
        <v>6032</v>
      </c>
      <c r="E2364" s="56" t="s">
        <v>2949</v>
      </c>
      <c r="F2364" s="56" t="s">
        <v>907</v>
      </c>
      <c r="G2364" s="56">
        <v>15</v>
      </c>
      <c r="H2364" s="56">
        <v>0</v>
      </c>
      <c r="I2364" s="56" t="s">
        <v>811</v>
      </c>
      <c r="J2364" s="56" t="s">
        <v>39</v>
      </c>
    </row>
    <row r="2365" spans="1:10" ht="12.75" customHeight="1" x14ac:dyDescent="0.3">
      <c r="A2365" s="56" t="s">
        <v>214</v>
      </c>
      <c r="B2365" s="56">
        <v>5</v>
      </c>
      <c r="C2365" s="56" t="s">
        <v>20</v>
      </c>
      <c r="D2365" s="56" t="s">
        <v>6033</v>
      </c>
      <c r="E2365" s="56" t="s">
        <v>2950</v>
      </c>
      <c r="F2365" s="56" t="s">
        <v>907</v>
      </c>
      <c r="G2365" s="56">
        <v>30</v>
      </c>
      <c r="H2365" s="56">
        <v>0</v>
      </c>
      <c r="I2365" s="56" t="s">
        <v>811</v>
      </c>
      <c r="J2365" s="56" t="s">
        <v>39</v>
      </c>
    </row>
    <row r="2366" spans="1:10" ht="12.75" customHeight="1" x14ac:dyDescent="0.3">
      <c r="A2366" s="56" t="s">
        <v>214</v>
      </c>
      <c r="B2366" s="56">
        <v>6</v>
      </c>
      <c r="C2366" s="56" t="s">
        <v>20</v>
      </c>
      <c r="D2366" s="56" t="s">
        <v>6034</v>
      </c>
      <c r="E2366" s="56" t="s">
        <v>2951</v>
      </c>
      <c r="F2366" s="56" t="s">
        <v>907</v>
      </c>
      <c r="G2366" s="56">
        <v>45</v>
      </c>
      <c r="H2366" s="56">
        <v>0</v>
      </c>
      <c r="I2366" s="56" t="s">
        <v>811</v>
      </c>
      <c r="J2366" s="56" t="s">
        <v>39</v>
      </c>
    </row>
    <row r="2367" spans="1:10" ht="12.75" customHeight="1" x14ac:dyDescent="0.3">
      <c r="A2367" s="56" t="s">
        <v>214</v>
      </c>
      <c r="B2367" s="56">
        <v>7</v>
      </c>
      <c r="C2367" s="56" t="s">
        <v>20</v>
      </c>
      <c r="D2367" s="56" t="s">
        <v>6035</v>
      </c>
      <c r="E2367" s="56" t="s">
        <v>2952</v>
      </c>
      <c r="F2367" s="56" t="s">
        <v>907</v>
      </c>
      <c r="G2367" s="56">
        <v>45</v>
      </c>
      <c r="H2367" s="56">
        <v>0</v>
      </c>
      <c r="I2367" s="56" t="s">
        <v>811</v>
      </c>
      <c r="J2367" s="56" t="s">
        <v>39</v>
      </c>
    </row>
    <row r="2368" spans="1:10" ht="12.75" customHeight="1" x14ac:dyDescent="0.3">
      <c r="A2368" s="56" t="s">
        <v>214</v>
      </c>
      <c r="B2368" s="56">
        <v>8</v>
      </c>
      <c r="C2368" s="56" t="s">
        <v>20</v>
      </c>
      <c r="D2368" s="56" t="s">
        <v>6036</v>
      </c>
      <c r="E2368" s="56" t="s">
        <v>2953</v>
      </c>
      <c r="F2368" s="56" t="s">
        <v>907</v>
      </c>
      <c r="G2368" s="56">
        <v>16</v>
      </c>
      <c r="H2368" s="56">
        <v>0</v>
      </c>
      <c r="I2368" s="56" t="s">
        <v>6841</v>
      </c>
      <c r="J2368" s="56" t="s">
        <v>39</v>
      </c>
    </row>
    <row r="2369" spans="1:10" ht="12.75" customHeight="1" x14ac:dyDescent="0.3">
      <c r="A2369" s="56" t="s">
        <v>214</v>
      </c>
      <c r="B2369" s="56">
        <v>9</v>
      </c>
      <c r="C2369" s="56" t="s">
        <v>20</v>
      </c>
      <c r="D2369" s="56" t="s">
        <v>6037</v>
      </c>
      <c r="E2369" s="56" t="s">
        <v>2954</v>
      </c>
      <c r="F2369" s="56" t="s">
        <v>907</v>
      </c>
      <c r="G2369" s="56">
        <v>25</v>
      </c>
      <c r="H2369" s="56">
        <v>0</v>
      </c>
      <c r="I2369" s="56" t="s">
        <v>6841</v>
      </c>
      <c r="J2369" s="56" t="s">
        <v>39</v>
      </c>
    </row>
    <row r="2370" spans="1:10" ht="12.75" customHeight="1" x14ac:dyDescent="0.3">
      <c r="A2370" s="56" t="s">
        <v>214</v>
      </c>
      <c r="B2370" s="56">
        <v>10</v>
      </c>
      <c r="C2370" s="56" t="s">
        <v>20</v>
      </c>
      <c r="D2370" s="56" t="s">
        <v>6038</v>
      </c>
      <c r="E2370" s="56" t="s">
        <v>2955</v>
      </c>
      <c r="F2370" s="56" t="s">
        <v>907</v>
      </c>
      <c r="G2370" s="56">
        <v>33</v>
      </c>
      <c r="H2370" s="56">
        <v>0</v>
      </c>
      <c r="I2370" s="56" t="s">
        <v>6841</v>
      </c>
      <c r="J2370" s="56" t="s">
        <v>39</v>
      </c>
    </row>
    <row r="2371" spans="1:10" ht="12.75" customHeight="1" x14ac:dyDescent="0.3">
      <c r="A2371" s="56" t="s">
        <v>214</v>
      </c>
      <c r="B2371" s="56">
        <v>11</v>
      </c>
      <c r="C2371" s="56" t="s">
        <v>20</v>
      </c>
      <c r="D2371" s="56" t="s">
        <v>6039</v>
      </c>
      <c r="E2371" s="56" t="s">
        <v>2956</v>
      </c>
      <c r="F2371" s="56" t="s">
        <v>907</v>
      </c>
      <c r="G2371" s="56">
        <v>22.5</v>
      </c>
      <c r="H2371" s="56">
        <v>0</v>
      </c>
      <c r="I2371" s="56" t="s">
        <v>811</v>
      </c>
      <c r="J2371" s="56" t="s">
        <v>39</v>
      </c>
    </row>
    <row r="2372" spans="1:10" ht="12.75" customHeight="1" x14ac:dyDescent="0.3">
      <c r="A2372" s="56" t="s">
        <v>214</v>
      </c>
      <c r="B2372" s="56">
        <v>12</v>
      </c>
      <c r="C2372" s="56" t="s">
        <v>20</v>
      </c>
      <c r="D2372" s="56" t="s">
        <v>6040</v>
      </c>
      <c r="E2372" s="56" t="s">
        <v>2957</v>
      </c>
      <c r="F2372" s="56" t="s">
        <v>907</v>
      </c>
      <c r="G2372" s="56">
        <v>45</v>
      </c>
      <c r="H2372" s="56">
        <v>0</v>
      </c>
      <c r="I2372" s="56" t="s">
        <v>811</v>
      </c>
      <c r="J2372" s="56" t="s">
        <v>39</v>
      </c>
    </row>
    <row r="2373" spans="1:10" ht="12.75" customHeight="1" x14ac:dyDescent="0.3">
      <c r="A2373" s="56" t="s">
        <v>214</v>
      </c>
      <c r="B2373" s="56">
        <v>13</v>
      </c>
      <c r="C2373" s="56" t="s">
        <v>20</v>
      </c>
      <c r="D2373" s="56" t="s">
        <v>6041</v>
      </c>
      <c r="E2373" s="56" t="s">
        <v>2958</v>
      </c>
      <c r="F2373" s="56" t="s">
        <v>907</v>
      </c>
      <c r="G2373" s="56">
        <v>25</v>
      </c>
      <c r="H2373" s="56">
        <v>0</v>
      </c>
      <c r="I2373" s="56" t="s">
        <v>811</v>
      </c>
      <c r="J2373" s="56" t="s">
        <v>39</v>
      </c>
    </row>
    <row r="2374" spans="1:10" ht="12.75" customHeight="1" x14ac:dyDescent="0.3">
      <c r="A2374" s="56" t="s">
        <v>214</v>
      </c>
      <c r="B2374" s="56">
        <v>14</v>
      </c>
      <c r="C2374" s="56" t="s">
        <v>20</v>
      </c>
      <c r="D2374" s="56" t="s">
        <v>6042</v>
      </c>
      <c r="E2374" s="56" t="s">
        <v>2959</v>
      </c>
      <c r="F2374" s="56" t="s">
        <v>908</v>
      </c>
      <c r="G2374" s="56">
        <v>14.1</v>
      </c>
      <c r="H2374" s="56">
        <v>0</v>
      </c>
      <c r="I2374" s="56" t="s">
        <v>811</v>
      </c>
      <c r="J2374" s="56" t="s">
        <v>39</v>
      </c>
    </row>
    <row r="2375" spans="1:10" ht="12.75" customHeight="1" x14ac:dyDescent="0.3">
      <c r="A2375" s="56" t="s">
        <v>214</v>
      </c>
      <c r="B2375" s="56">
        <v>15</v>
      </c>
      <c r="C2375" s="56" t="s">
        <v>20</v>
      </c>
      <c r="D2375" s="56" t="s">
        <v>6043</v>
      </c>
      <c r="E2375" s="56" t="s">
        <v>2960</v>
      </c>
      <c r="F2375" s="56" t="s">
        <v>908</v>
      </c>
      <c r="G2375" s="56">
        <v>15.7</v>
      </c>
      <c r="H2375" s="56">
        <v>0</v>
      </c>
      <c r="I2375" s="56" t="s">
        <v>811</v>
      </c>
      <c r="J2375" s="56" t="s">
        <v>39</v>
      </c>
    </row>
    <row r="2376" spans="1:10" ht="12.75" customHeight="1" x14ac:dyDescent="0.3">
      <c r="A2376" s="56" t="s">
        <v>214</v>
      </c>
      <c r="B2376" s="56">
        <v>16</v>
      </c>
      <c r="C2376" s="56" t="s">
        <v>20</v>
      </c>
      <c r="D2376" s="56" t="s">
        <v>6044</v>
      </c>
      <c r="E2376" s="56" t="s">
        <v>2961</v>
      </c>
      <c r="F2376" s="56" t="s">
        <v>908</v>
      </c>
      <c r="G2376" s="56">
        <v>15.6</v>
      </c>
      <c r="H2376" s="56">
        <v>0</v>
      </c>
      <c r="I2376" s="56" t="s">
        <v>811</v>
      </c>
      <c r="J2376" s="56" t="s">
        <v>39</v>
      </c>
    </row>
    <row r="2377" spans="1:10" ht="12.75" customHeight="1" x14ac:dyDescent="0.3">
      <c r="A2377" s="56" t="s">
        <v>391</v>
      </c>
      <c r="B2377" s="56">
        <v>1</v>
      </c>
      <c r="C2377" s="56" t="s">
        <v>392</v>
      </c>
      <c r="D2377" s="56" t="s">
        <v>6045</v>
      </c>
      <c r="E2377" s="56" t="s">
        <v>6046</v>
      </c>
      <c r="F2377" s="56" t="s">
        <v>907</v>
      </c>
      <c r="G2377" s="56">
        <v>38</v>
      </c>
      <c r="H2377" s="56">
        <v>0</v>
      </c>
      <c r="I2377" s="56" t="s">
        <v>6841</v>
      </c>
      <c r="J2377" s="56" t="s">
        <v>39</v>
      </c>
    </row>
    <row r="2378" spans="1:10" ht="12.75" customHeight="1" x14ac:dyDescent="0.3">
      <c r="A2378" s="56" t="s">
        <v>391</v>
      </c>
      <c r="B2378" s="56">
        <v>2</v>
      </c>
      <c r="C2378" s="56" t="s">
        <v>392</v>
      </c>
      <c r="D2378" s="56" t="s">
        <v>6047</v>
      </c>
      <c r="E2378" s="56" t="s">
        <v>6048</v>
      </c>
      <c r="F2378" s="56" t="s">
        <v>907</v>
      </c>
      <c r="G2378" s="56">
        <v>39</v>
      </c>
      <c r="H2378" s="56">
        <v>0</v>
      </c>
      <c r="I2378" s="56" t="s">
        <v>6841</v>
      </c>
      <c r="J2378" s="56" t="s">
        <v>39</v>
      </c>
    </row>
    <row r="2379" spans="1:10" ht="12.75" customHeight="1" x14ac:dyDescent="0.3">
      <c r="A2379" s="56" t="s">
        <v>391</v>
      </c>
      <c r="B2379" s="56">
        <v>3</v>
      </c>
      <c r="C2379" s="56" t="s">
        <v>392</v>
      </c>
      <c r="D2379" s="56" t="s">
        <v>6049</v>
      </c>
      <c r="E2379" s="56" t="s">
        <v>6050</v>
      </c>
      <c r="F2379" s="56" t="s">
        <v>907</v>
      </c>
      <c r="G2379" s="56">
        <v>39</v>
      </c>
      <c r="H2379" s="56">
        <v>0</v>
      </c>
      <c r="I2379" s="56" t="s">
        <v>6841</v>
      </c>
      <c r="J2379" s="56" t="s">
        <v>39</v>
      </c>
    </row>
    <row r="2380" spans="1:10" ht="12.75" customHeight="1" x14ac:dyDescent="0.3">
      <c r="A2380" s="56" t="s">
        <v>391</v>
      </c>
      <c r="B2380" s="56">
        <v>4</v>
      </c>
      <c r="C2380" s="56" t="s">
        <v>392</v>
      </c>
      <c r="D2380" s="56" t="s">
        <v>6051</v>
      </c>
      <c r="E2380" s="56" t="s">
        <v>6052</v>
      </c>
      <c r="F2380" s="56" t="s">
        <v>907</v>
      </c>
      <c r="G2380" s="56">
        <v>39</v>
      </c>
      <c r="H2380" s="56">
        <v>0</v>
      </c>
      <c r="I2380" s="56" t="s">
        <v>6841</v>
      </c>
      <c r="J2380" s="56" t="s">
        <v>39</v>
      </c>
    </row>
    <row r="2381" spans="1:10" ht="12.75" customHeight="1" x14ac:dyDescent="0.3">
      <c r="A2381" s="56" t="s">
        <v>391</v>
      </c>
      <c r="B2381" s="56">
        <v>5</v>
      </c>
      <c r="C2381" s="56" t="s">
        <v>392</v>
      </c>
      <c r="D2381" s="56" t="s">
        <v>6053</v>
      </c>
      <c r="E2381" s="56" t="s">
        <v>6054</v>
      </c>
      <c r="F2381" s="56" t="s">
        <v>907</v>
      </c>
      <c r="G2381" s="56">
        <v>38</v>
      </c>
      <c r="H2381" s="56">
        <v>0</v>
      </c>
      <c r="I2381" s="56" t="s">
        <v>6841</v>
      </c>
      <c r="J2381" s="56" t="s">
        <v>39</v>
      </c>
    </row>
    <row r="2382" spans="1:10" ht="12.75" customHeight="1" x14ac:dyDescent="0.3">
      <c r="A2382" s="56" t="s">
        <v>391</v>
      </c>
      <c r="B2382" s="56">
        <v>6</v>
      </c>
      <c r="C2382" s="56" t="s">
        <v>392</v>
      </c>
      <c r="D2382" s="56" t="s">
        <v>6055</v>
      </c>
      <c r="E2382" s="56" t="s">
        <v>3646</v>
      </c>
      <c r="F2382" s="56" t="s">
        <v>907</v>
      </c>
      <c r="G2382" s="56">
        <v>42</v>
      </c>
      <c r="H2382" s="56">
        <v>0</v>
      </c>
      <c r="I2382" s="56" t="s">
        <v>6841</v>
      </c>
      <c r="J2382" s="56" t="s">
        <v>39</v>
      </c>
    </row>
    <row r="2383" spans="1:10" ht="12.75" customHeight="1" x14ac:dyDescent="0.3">
      <c r="A2383" s="56" t="s">
        <v>401</v>
      </c>
      <c r="B2383" s="56">
        <v>1</v>
      </c>
      <c r="C2383" s="56" t="s">
        <v>402</v>
      </c>
      <c r="D2383" s="56" t="s">
        <v>6056</v>
      </c>
      <c r="E2383" s="56" t="s">
        <v>2962</v>
      </c>
      <c r="F2383" s="56" t="s">
        <v>907</v>
      </c>
      <c r="G2383" s="56">
        <v>33</v>
      </c>
      <c r="H2383" s="56">
        <v>0</v>
      </c>
      <c r="I2383" s="56" t="s">
        <v>810</v>
      </c>
      <c r="J2383" s="56" t="s">
        <v>40</v>
      </c>
    </row>
    <row r="2384" spans="1:10" ht="12.75" customHeight="1" x14ac:dyDescent="0.3">
      <c r="A2384" s="56" t="s">
        <v>401</v>
      </c>
      <c r="B2384" s="56">
        <v>2</v>
      </c>
      <c r="C2384" s="56" t="s">
        <v>402</v>
      </c>
      <c r="D2384" s="56" t="s">
        <v>6057</v>
      </c>
      <c r="E2384" s="56" t="s">
        <v>2963</v>
      </c>
      <c r="F2384" s="56" t="s">
        <v>907</v>
      </c>
      <c r="G2384" s="56">
        <v>21</v>
      </c>
      <c r="H2384" s="56">
        <v>0</v>
      </c>
      <c r="I2384" s="56" t="s">
        <v>810</v>
      </c>
      <c r="J2384" s="56" t="s">
        <v>40</v>
      </c>
    </row>
    <row r="2385" spans="1:10" ht="12.75" customHeight="1" x14ac:dyDescent="0.3">
      <c r="A2385" s="56" t="s">
        <v>401</v>
      </c>
      <c r="B2385" s="56">
        <v>3</v>
      </c>
      <c r="C2385" s="56" t="s">
        <v>402</v>
      </c>
      <c r="D2385" s="56" t="s">
        <v>6058</v>
      </c>
      <c r="E2385" s="56" t="s">
        <v>941</v>
      </c>
      <c r="F2385" s="56" t="s">
        <v>907</v>
      </c>
      <c r="G2385" s="56">
        <v>45</v>
      </c>
      <c r="H2385" s="56">
        <v>0</v>
      </c>
      <c r="I2385" s="56" t="s">
        <v>6841</v>
      </c>
      <c r="J2385" s="56" t="s">
        <v>39</v>
      </c>
    </row>
    <row r="2386" spans="1:10" ht="12.75" customHeight="1" x14ac:dyDescent="0.3">
      <c r="A2386" s="56" t="s">
        <v>401</v>
      </c>
      <c r="B2386" s="56">
        <v>4</v>
      </c>
      <c r="C2386" s="56" t="s">
        <v>402</v>
      </c>
      <c r="D2386" s="56" t="s">
        <v>6059</v>
      </c>
      <c r="E2386" s="56" t="s">
        <v>2964</v>
      </c>
      <c r="F2386" s="56" t="s">
        <v>907</v>
      </c>
      <c r="G2386" s="56">
        <v>36</v>
      </c>
      <c r="H2386" s="56">
        <v>0</v>
      </c>
      <c r="I2386" s="56" t="s">
        <v>6841</v>
      </c>
      <c r="J2386" s="56" t="s">
        <v>39</v>
      </c>
    </row>
    <row r="2387" spans="1:10" ht="12.75" customHeight="1" x14ac:dyDescent="0.3">
      <c r="A2387" s="56" t="s">
        <v>401</v>
      </c>
      <c r="B2387" s="56">
        <v>5</v>
      </c>
      <c r="C2387" s="56" t="s">
        <v>402</v>
      </c>
      <c r="D2387" s="56" t="s">
        <v>6060</v>
      </c>
      <c r="E2387" s="56" t="s">
        <v>2965</v>
      </c>
      <c r="F2387" s="56" t="s">
        <v>907</v>
      </c>
      <c r="G2387" s="56">
        <v>31</v>
      </c>
      <c r="H2387" s="56">
        <v>0</v>
      </c>
      <c r="I2387" s="56" t="s">
        <v>6841</v>
      </c>
      <c r="J2387" s="56" t="s">
        <v>39</v>
      </c>
    </row>
    <row r="2388" spans="1:10" ht="12.75" customHeight="1" x14ac:dyDescent="0.3">
      <c r="A2388" s="56" t="s">
        <v>401</v>
      </c>
      <c r="B2388" s="56">
        <v>6</v>
      </c>
      <c r="C2388" s="56" t="s">
        <v>402</v>
      </c>
      <c r="D2388" s="56" t="s">
        <v>6061</v>
      </c>
      <c r="E2388" s="56" t="s">
        <v>2966</v>
      </c>
      <c r="F2388" s="56" t="s">
        <v>907</v>
      </c>
      <c r="G2388" s="56">
        <v>31</v>
      </c>
      <c r="H2388" s="56">
        <v>0</v>
      </c>
      <c r="I2388" s="56" t="s">
        <v>6841</v>
      </c>
      <c r="J2388" s="56" t="s">
        <v>39</v>
      </c>
    </row>
    <row r="2389" spans="1:10" ht="12.75" customHeight="1" x14ac:dyDescent="0.3">
      <c r="A2389" s="56" t="s">
        <v>401</v>
      </c>
      <c r="B2389" s="56">
        <v>7</v>
      </c>
      <c r="C2389" s="56" t="s">
        <v>402</v>
      </c>
      <c r="D2389" s="56" t="s">
        <v>6062</v>
      </c>
      <c r="E2389" s="56" t="s">
        <v>2967</v>
      </c>
      <c r="F2389" s="56" t="s">
        <v>907</v>
      </c>
      <c r="G2389" s="56">
        <v>37</v>
      </c>
      <c r="H2389" s="56">
        <v>0</v>
      </c>
      <c r="I2389" s="56" t="s">
        <v>6841</v>
      </c>
      <c r="J2389" s="56" t="s">
        <v>39</v>
      </c>
    </row>
    <row r="2390" spans="1:10" ht="12.75" customHeight="1" x14ac:dyDescent="0.3">
      <c r="A2390" s="56" t="s">
        <v>401</v>
      </c>
      <c r="B2390" s="56">
        <v>8</v>
      </c>
      <c r="C2390" s="56" t="s">
        <v>402</v>
      </c>
      <c r="D2390" s="56" t="s">
        <v>6063</v>
      </c>
      <c r="E2390" s="56" t="s">
        <v>2968</v>
      </c>
      <c r="F2390" s="56" t="s">
        <v>907</v>
      </c>
      <c r="G2390" s="56">
        <v>23</v>
      </c>
      <c r="H2390" s="56">
        <v>0</v>
      </c>
      <c r="I2390" s="56" t="s">
        <v>810</v>
      </c>
      <c r="J2390" s="56" t="s">
        <v>40</v>
      </c>
    </row>
    <row r="2391" spans="1:10" ht="12.75" customHeight="1" x14ac:dyDescent="0.3">
      <c r="A2391" s="56" t="s">
        <v>401</v>
      </c>
      <c r="B2391" s="56">
        <v>9</v>
      </c>
      <c r="C2391" s="56" t="s">
        <v>402</v>
      </c>
      <c r="D2391" s="56" t="s">
        <v>6064</v>
      </c>
      <c r="E2391" s="56" t="s">
        <v>2969</v>
      </c>
      <c r="F2391" s="56" t="s">
        <v>907</v>
      </c>
      <c r="G2391" s="56">
        <v>31</v>
      </c>
      <c r="H2391" s="56">
        <v>0</v>
      </c>
      <c r="I2391" s="56" t="s">
        <v>6841</v>
      </c>
      <c r="J2391" s="56" t="s">
        <v>39</v>
      </c>
    </row>
    <row r="2392" spans="1:10" ht="12.75" customHeight="1" x14ac:dyDescent="0.3">
      <c r="A2392" s="56" t="s">
        <v>401</v>
      </c>
      <c r="B2392" s="56">
        <v>10</v>
      </c>
      <c r="C2392" s="56" t="s">
        <v>402</v>
      </c>
      <c r="D2392" s="56" t="s">
        <v>6065</v>
      </c>
      <c r="E2392" s="56" t="s">
        <v>2970</v>
      </c>
      <c r="F2392" s="56" t="s">
        <v>907</v>
      </c>
      <c r="G2392" s="56">
        <v>23</v>
      </c>
      <c r="H2392" s="56">
        <v>0</v>
      </c>
      <c r="I2392" s="56" t="s">
        <v>810</v>
      </c>
      <c r="J2392" s="56" t="s">
        <v>40</v>
      </c>
    </row>
    <row r="2393" spans="1:10" ht="12.75" customHeight="1" x14ac:dyDescent="0.3">
      <c r="A2393" s="56" t="s">
        <v>401</v>
      </c>
      <c r="B2393" s="56">
        <v>11</v>
      </c>
      <c r="C2393" s="56" t="s">
        <v>402</v>
      </c>
      <c r="D2393" s="56" t="s">
        <v>6066</v>
      </c>
      <c r="E2393" s="56" t="s">
        <v>2971</v>
      </c>
      <c r="F2393" s="56" t="s">
        <v>907</v>
      </c>
      <c r="G2393" s="56">
        <v>26</v>
      </c>
      <c r="H2393" s="56">
        <v>0</v>
      </c>
      <c r="I2393" s="56" t="s">
        <v>810</v>
      </c>
      <c r="J2393" s="56" t="s">
        <v>40</v>
      </c>
    </row>
    <row r="2394" spans="1:10" ht="12.75" customHeight="1" x14ac:dyDescent="0.3">
      <c r="A2394" s="56" t="s">
        <v>401</v>
      </c>
      <c r="B2394" s="56">
        <v>12</v>
      </c>
      <c r="C2394" s="56" t="s">
        <v>402</v>
      </c>
      <c r="D2394" s="56" t="s">
        <v>6067</v>
      </c>
      <c r="E2394" s="56" t="s">
        <v>2972</v>
      </c>
      <c r="F2394" s="56" t="s">
        <v>907</v>
      </c>
      <c r="G2394" s="56">
        <v>26</v>
      </c>
      <c r="H2394" s="56">
        <v>0</v>
      </c>
      <c r="I2394" s="56" t="s">
        <v>810</v>
      </c>
      <c r="J2394" s="56" t="s">
        <v>40</v>
      </c>
    </row>
    <row r="2395" spans="1:10" ht="12.75" customHeight="1" x14ac:dyDescent="0.3">
      <c r="A2395" s="56" t="s">
        <v>401</v>
      </c>
      <c r="B2395" s="56">
        <v>13</v>
      </c>
      <c r="C2395" s="56" t="s">
        <v>402</v>
      </c>
      <c r="D2395" s="56" t="s">
        <v>6068</v>
      </c>
      <c r="E2395" s="56" t="s">
        <v>2973</v>
      </c>
      <c r="F2395" s="56" t="s">
        <v>907</v>
      </c>
      <c r="G2395" s="56">
        <v>37</v>
      </c>
      <c r="H2395" s="56">
        <v>0</v>
      </c>
      <c r="I2395" s="56" t="s">
        <v>6841</v>
      </c>
      <c r="J2395" s="56" t="s">
        <v>39</v>
      </c>
    </row>
    <row r="2396" spans="1:10" ht="12.75" customHeight="1" x14ac:dyDescent="0.3">
      <c r="A2396" s="56" t="s">
        <v>401</v>
      </c>
      <c r="B2396" s="56">
        <v>14</v>
      </c>
      <c r="C2396" s="56" t="s">
        <v>402</v>
      </c>
      <c r="D2396" s="56" t="s">
        <v>6069</v>
      </c>
      <c r="E2396" s="56" t="s">
        <v>2974</v>
      </c>
      <c r="F2396" s="56" t="s">
        <v>907</v>
      </c>
      <c r="G2396" s="56">
        <v>31</v>
      </c>
      <c r="H2396" s="56">
        <v>0</v>
      </c>
      <c r="I2396" s="56" t="s">
        <v>6841</v>
      </c>
      <c r="J2396" s="56" t="s">
        <v>39</v>
      </c>
    </row>
    <row r="2397" spans="1:10" ht="12.75" customHeight="1" x14ac:dyDescent="0.3">
      <c r="A2397" s="56" t="s">
        <v>401</v>
      </c>
      <c r="B2397" s="56">
        <v>15</v>
      </c>
      <c r="C2397" s="56" t="s">
        <v>402</v>
      </c>
      <c r="D2397" s="56" t="s">
        <v>6070</v>
      </c>
      <c r="E2397" s="56" t="s">
        <v>2975</v>
      </c>
      <c r="F2397" s="56" t="s">
        <v>907</v>
      </c>
      <c r="G2397" s="56">
        <v>15</v>
      </c>
      <c r="H2397" s="56">
        <v>0</v>
      </c>
      <c r="I2397" s="56" t="s">
        <v>810</v>
      </c>
      <c r="J2397" s="56" t="s">
        <v>40</v>
      </c>
    </row>
    <row r="2398" spans="1:10" ht="12.75" customHeight="1" x14ac:dyDescent="0.3">
      <c r="A2398" s="56" t="s">
        <v>401</v>
      </c>
      <c r="B2398" s="56">
        <v>16</v>
      </c>
      <c r="C2398" s="56" t="s">
        <v>402</v>
      </c>
      <c r="D2398" s="56" t="s">
        <v>6071</v>
      </c>
      <c r="E2398" s="56" t="s">
        <v>2976</v>
      </c>
      <c r="F2398" s="56" t="s">
        <v>907</v>
      </c>
      <c r="G2398" s="56">
        <v>31</v>
      </c>
      <c r="H2398" s="56">
        <v>0</v>
      </c>
      <c r="I2398" s="56" t="s">
        <v>6841</v>
      </c>
      <c r="J2398" s="56" t="s">
        <v>39</v>
      </c>
    </row>
    <row r="2399" spans="1:10" ht="12.75" customHeight="1" x14ac:dyDescent="0.3">
      <c r="A2399" s="56" t="s">
        <v>401</v>
      </c>
      <c r="B2399" s="56">
        <v>17</v>
      </c>
      <c r="C2399" s="56" t="s">
        <v>402</v>
      </c>
      <c r="D2399" s="56" t="s">
        <v>6072</v>
      </c>
      <c r="E2399" s="56" t="s">
        <v>2977</v>
      </c>
      <c r="F2399" s="56" t="s">
        <v>907</v>
      </c>
      <c r="G2399" s="56">
        <v>15</v>
      </c>
      <c r="H2399" s="56">
        <v>0</v>
      </c>
      <c r="I2399" s="56" t="s">
        <v>810</v>
      </c>
      <c r="J2399" s="56" t="s">
        <v>40</v>
      </c>
    </row>
    <row r="2400" spans="1:10" ht="12.75" customHeight="1" x14ac:dyDescent="0.3">
      <c r="A2400" s="56" t="s">
        <v>401</v>
      </c>
      <c r="B2400" s="56">
        <v>18</v>
      </c>
      <c r="C2400" s="56" t="s">
        <v>402</v>
      </c>
      <c r="D2400" s="56" t="s">
        <v>6073</v>
      </c>
      <c r="E2400" s="56" t="s">
        <v>2550</v>
      </c>
      <c r="F2400" s="56" t="s">
        <v>907</v>
      </c>
      <c r="G2400" s="56">
        <v>21</v>
      </c>
      <c r="H2400" s="56">
        <v>0</v>
      </c>
      <c r="I2400" s="56" t="s">
        <v>810</v>
      </c>
      <c r="J2400" s="56" t="s">
        <v>40</v>
      </c>
    </row>
    <row r="2401" spans="1:10" ht="12.75" customHeight="1" x14ac:dyDescent="0.3">
      <c r="A2401" s="56" t="s">
        <v>401</v>
      </c>
      <c r="B2401" s="56">
        <v>19</v>
      </c>
      <c r="C2401" s="56" t="s">
        <v>402</v>
      </c>
      <c r="D2401" s="56" t="s">
        <v>6074</v>
      </c>
      <c r="E2401" s="56" t="s">
        <v>2978</v>
      </c>
      <c r="F2401" s="56" t="s">
        <v>907</v>
      </c>
      <c r="G2401" s="56">
        <v>31</v>
      </c>
      <c r="H2401" s="56">
        <v>0</v>
      </c>
      <c r="I2401" s="56" t="s">
        <v>6841</v>
      </c>
      <c r="J2401" s="56" t="s">
        <v>39</v>
      </c>
    </row>
    <row r="2402" spans="1:10" ht="12.75" customHeight="1" x14ac:dyDescent="0.3">
      <c r="A2402" s="56" t="s">
        <v>401</v>
      </c>
      <c r="B2402" s="56">
        <v>20</v>
      </c>
      <c r="C2402" s="56" t="s">
        <v>402</v>
      </c>
      <c r="D2402" s="56" t="s">
        <v>6075</v>
      </c>
      <c r="E2402" s="56" t="s">
        <v>2979</v>
      </c>
      <c r="F2402" s="56" t="s">
        <v>907</v>
      </c>
      <c r="G2402" s="56">
        <v>21</v>
      </c>
      <c r="H2402" s="56">
        <v>0</v>
      </c>
      <c r="I2402" s="56" t="s">
        <v>810</v>
      </c>
      <c r="J2402" s="56" t="s">
        <v>40</v>
      </c>
    </row>
    <row r="2403" spans="1:10" ht="12.75" customHeight="1" x14ac:dyDescent="0.3">
      <c r="A2403" s="56" t="s">
        <v>401</v>
      </c>
      <c r="B2403" s="56">
        <v>21</v>
      </c>
      <c r="C2403" s="56" t="s">
        <v>402</v>
      </c>
      <c r="D2403" s="56" t="s">
        <v>6076</v>
      </c>
      <c r="E2403" s="56" t="s">
        <v>2980</v>
      </c>
      <c r="F2403" s="56" t="s">
        <v>907</v>
      </c>
      <c r="G2403" s="56">
        <v>21</v>
      </c>
      <c r="H2403" s="56">
        <v>0</v>
      </c>
      <c r="I2403" s="56" t="s">
        <v>810</v>
      </c>
      <c r="J2403" s="56" t="s">
        <v>40</v>
      </c>
    </row>
    <row r="2404" spans="1:10" ht="12.75" customHeight="1" x14ac:dyDescent="0.3">
      <c r="A2404" s="56" t="s">
        <v>401</v>
      </c>
      <c r="B2404" s="56">
        <v>22</v>
      </c>
      <c r="C2404" s="56" t="s">
        <v>402</v>
      </c>
      <c r="D2404" s="56" t="s">
        <v>6077</v>
      </c>
      <c r="E2404" s="56" t="s">
        <v>2981</v>
      </c>
      <c r="F2404" s="56" t="s">
        <v>907</v>
      </c>
      <c r="G2404" s="56">
        <v>31</v>
      </c>
      <c r="H2404" s="56">
        <v>0</v>
      </c>
      <c r="I2404" s="56" t="s">
        <v>6841</v>
      </c>
      <c r="J2404" s="56" t="s">
        <v>39</v>
      </c>
    </row>
    <row r="2405" spans="1:10" ht="12.75" customHeight="1" x14ac:dyDescent="0.3">
      <c r="A2405" s="56" t="s">
        <v>401</v>
      </c>
      <c r="B2405" s="56">
        <v>23</v>
      </c>
      <c r="C2405" s="56" t="s">
        <v>402</v>
      </c>
      <c r="D2405" s="56" t="s">
        <v>6078</v>
      </c>
      <c r="E2405" s="56" t="s">
        <v>2982</v>
      </c>
      <c r="F2405" s="56" t="s">
        <v>907</v>
      </c>
      <c r="G2405" s="56">
        <v>33</v>
      </c>
      <c r="H2405" s="56">
        <v>0</v>
      </c>
      <c r="I2405" s="56" t="s">
        <v>810</v>
      </c>
      <c r="J2405" s="56" t="s">
        <v>40</v>
      </c>
    </row>
    <row r="2406" spans="1:10" ht="12.75" customHeight="1" x14ac:dyDescent="0.3">
      <c r="A2406" s="56" t="s">
        <v>401</v>
      </c>
      <c r="B2406" s="56">
        <v>24</v>
      </c>
      <c r="C2406" s="56" t="s">
        <v>402</v>
      </c>
      <c r="D2406" s="56" t="s">
        <v>6079</v>
      </c>
      <c r="E2406" s="56" t="s">
        <v>2983</v>
      </c>
      <c r="F2406" s="56" t="s">
        <v>907</v>
      </c>
      <c r="G2406" s="56">
        <v>35</v>
      </c>
      <c r="H2406" s="56">
        <v>0</v>
      </c>
      <c r="I2406" s="56" t="s">
        <v>810</v>
      </c>
      <c r="J2406" s="56" t="s">
        <v>40</v>
      </c>
    </row>
    <row r="2407" spans="1:10" ht="12.75" customHeight="1" x14ac:dyDescent="0.3">
      <c r="A2407" s="56" t="s">
        <v>401</v>
      </c>
      <c r="B2407" s="56">
        <v>25</v>
      </c>
      <c r="C2407" s="56" t="s">
        <v>402</v>
      </c>
      <c r="D2407" s="56" t="s">
        <v>6080</v>
      </c>
      <c r="E2407" s="56" t="s">
        <v>2984</v>
      </c>
      <c r="F2407" s="56" t="s">
        <v>907</v>
      </c>
      <c r="G2407" s="56">
        <v>23</v>
      </c>
      <c r="H2407" s="56">
        <v>0</v>
      </c>
      <c r="I2407" s="56" t="s">
        <v>810</v>
      </c>
      <c r="J2407" s="56" t="s">
        <v>40</v>
      </c>
    </row>
    <row r="2408" spans="1:10" ht="12.75" customHeight="1" x14ac:dyDescent="0.3">
      <c r="A2408" s="56" t="s">
        <v>401</v>
      </c>
      <c r="B2408" s="56">
        <v>26</v>
      </c>
      <c r="C2408" s="56" t="s">
        <v>402</v>
      </c>
      <c r="D2408" s="56" t="s">
        <v>6081</v>
      </c>
      <c r="E2408" s="56" t="s">
        <v>2985</v>
      </c>
      <c r="F2408" s="56" t="s">
        <v>907</v>
      </c>
      <c r="G2408" s="56">
        <v>21</v>
      </c>
      <c r="H2408" s="56">
        <v>0</v>
      </c>
      <c r="I2408" s="56" t="s">
        <v>810</v>
      </c>
      <c r="J2408" s="56" t="s">
        <v>40</v>
      </c>
    </row>
    <row r="2409" spans="1:10" ht="12.75" customHeight="1" x14ac:dyDescent="0.3">
      <c r="A2409" s="56" t="s">
        <v>401</v>
      </c>
      <c r="B2409" s="56">
        <v>27</v>
      </c>
      <c r="C2409" s="56" t="s">
        <v>402</v>
      </c>
      <c r="D2409" s="56" t="s">
        <v>6082</v>
      </c>
      <c r="E2409" s="56" t="s">
        <v>6083</v>
      </c>
      <c r="F2409" s="56" t="s">
        <v>907</v>
      </c>
      <c r="G2409" s="56">
        <v>9</v>
      </c>
      <c r="H2409" s="56">
        <v>0</v>
      </c>
      <c r="I2409" s="56" t="s">
        <v>810</v>
      </c>
      <c r="J2409" s="56" t="s">
        <v>40</v>
      </c>
    </row>
    <row r="2410" spans="1:10" ht="12.75" customHeight="1" x14ac:dyDescent="0.3">
      <c r="A2410" s="56" t="s">
        <v>401</v>
      </c>
      <c r="B2410" s="56">
        <v>28</v>
      </c>
      <c r="C2410" s="56" t="s">
        <v>402</v>
      </c>
      <c r="D2410" s="56" t="s">
        <v>7032</v>
      </c>
      <c r="E2410" s="56" t="s">
        <v>7033</v>
      </c>
      <c r="F2410" s="56" t="s">
        <v>907</v>
      </c>
      <c r="G2410" s="56">
        <v>31</v>
      </c>
      <c r="H2410" s="56">
        <v>0</v>
      </c>
      <c r="I2410" s="56" t="s">
        <v>6841</v>
      </c>
      <c r="J2410" s="56" t="s">
        <v>39</v>
      </c>
    </row>
    <row r="2411" spans="1:10" ht="12.75" customHeight="1" x14ac:dyDescent="0.3">
      <c r="A2411" s="56" t="s">
        <v>180</v>
      </c>
      <c r="B2411" s="56">
        <v>1</v>
      </c>
      <c r="C2411" s="56" t="s">
        <v>27</v>
      </c>
      <c r="D2411" s="56" t="s">
        <v>6084</v>
      </c>
      <c r="E2411" s="56" t="s">
        <v>2986</v>
      </c>
      <c r="F2411" s="56" t="s">
        <v>907</v>
      </c>
      <c r="G2411" s="56">
        <v>48</v>
      </c>
      <c r="H2411" s="56">
        <v>0</v>
      </c>
      <c r="I2411" s="56" t="s">
        <v>6841</v>
      </c>
      <c r="J2411" s="56" t="s">
        <v>39</v>
      </c>
    </row>
    <row r="2412" spans="1:10" ht="12.75" customHeight="1" x14ac:dyDescent="0.3">
      <c r="A2412" s="56" t="s">
        <v>180</v>
      </c>
      <c r="B2412" s="56">
        <v>2</v>
      </c>
      <c r="C2412" s="56" t="s">
        <v>27</v>
      </c>
      <c r="D2412" s="56" t="s">
        <v>6085</v>
      </c>
      <c r="E2412" s="56" t="s">
        <v>2987</v>
      </c>
      <c r="F2412" s="56" t="s">
        <v>907</v>
      </c>
      <c r="G2412" s="56">
        <v>7</v>
      </c>
      <c r="H2412" s="56">
        <v>0</v>
      </c>
      <c r="I2412" s="56" t="s">
        <v>6841</v>
      </c>
      <c r="J2412" s="56" t="s">
        <v>39</v>
      </c>
    </row>
    <row r="2413" spans="1:10" ht="12.75" customHeight="1" x14ac:dyDescent="0.3">
      <c r="A2413" s="56" t="s">
        <v>180</v>
      </c>
      <c r="B2413" s="56">
        <v>3</v>
      </c>
      <c r="C2413" s="56" t="s">
        <v>27</v>
      </c>
      <c r="D2413" s="56" t="s">
        <v>6086</v>
      </c>
      <c r="E2413" s="56" t="s">
        <v>7034</v>
      </c>
      <c r="F2413" s="56" t="s">
        <v>907</v>
      </c>
      <c r="G2413" s="56">
        <v>7</v>
      </c>
      <c r="H2413" s="56">
        <v>0</v>
      </c>
      <c r="I2413" s="56" t="s">
        <v>6841</v>
      </c>
      <c r="J2413" s="56" t="s">
        <v>39</v>
      </c>
    </row>
    <row r="2414" spans="1:10" ht="12.75" customHeight="1" x14ac:dyDescent="0.3">
      <c r="A2414" s="56" t="s">
        <v>180</v>
      </c>
      <c r="B2414" s="56">
        <v>4</v>
      </c>
      <c r="C2414" s="56" t="s">
        <v>27</v>
      </c>
      <c r="D2414" s="56" t="s">
        <v>6087</v>
      </c>
      <c r="E2414" s="56" t="s">
        <v>7035</v>
      </c>
      <c r="F2414" s="56" t="s">
        <v>907</v>
      </c>
      <c r="G2414" s="56">
        <v>10</v>
      </c>
      <c r="H2414" s="56">
        <v>0</v>
      </c>
      <c r="I2414" s="56" t="s">
        <v>6841</v>
      </c>
      <c r="J2414" s="56" t="s">
        <v>39</v>
      </c>
    </row>
    <row r="2415" spans="1:10" ht="12.75" customHeight="1" x14ac:dyDescent="0.3">
      <c r="A2415" s="56" t="s">
        <v>180</v>
      </c>
      <c r="B2415" s="56">
        <v>5</v>
      </c>
      <c r="C2415" s="56" t="s">
        <v>27</v>
      </c>
      <c r="D2415" s="56" t="s">
        <v>6088</v>
      </c>
      <c r="E2415" s="56" t="s">
        <v>2988</v>
      </c>
      <c r="F2415" s="56" t="s">
        <v>907</v>
      </c>
      <c r="G2415" s="56">
        <v>7</v>
      </c>
      <c r="H2415" s="56">
        <v>0</v>
      </c>
      <c r="I2415" s="56" t="s">
        <v>6841</v>
      </c>
      <c r="J2415" s="56" t="s">
        <v>39</v>
      </c>
    </row>
    <row r="2416" spans="1:10" ht="12.75" customHeight="1" x14ac:dyDescent="0.3">
      <c r="A2416" s="56" t="s">
        <v>180</v>
      </c>
      <c r="B2416" s="56">
        <v>6</v>
      </c>
      <c r="C2416" s="56" t="s">
        <v>27</v>
      </c>
      <c r="D2416" s="56" t="s">
        <v>6089</v>
      </c>
      <c r="E2416" s="56" t="s">
        <v>2989</v>
      </c>
      <c r="F2416" s="56" t="s">
        <v>907</v>
      </c>
      <c r="G2416" s="56">
        <v>10</v>
      </c>
      <c r="H2416" s="56">
        <v>0</v>
      </c>
      <c r="I2416" s="56" t="s">
        <v>6841</v>
      </c>
      <c r="J2416" s="56" t="s">
        <v>39</v>
      </c>
    </row>
    <row r="2417" spans="1:10" ht="12.75" customHeight="1" x14ac:dyDescent="0.3">
      <c r="A2417" s="56" t="s">
        <v>180</v>
      </c>
      <c r="B2417" s="56">
        <v>7</v>
      </c>
      <c r="C2417" s="56" t="s">
        <v>27</v>
      </c>
      <c r="D2417" s="56" t="s">
        <v>6090</v>
      </c>
      <c r="E2417" s="56" t="s">
        <v>2990</v>
      </c>
      <c r="F2417" s="56" t="s">
        <v>907</v>
      </c>
      <c r="G2417" s="56">
        <v>7</v>
      </c>
      <c r="H2417" s="56">
        <v>0</v>
      </c>
      <c r="I2417" s="56" t="s">
        <v>6841</v>
      </c>
      <c r="J2417" s="56" t="s">
        <v>39</v>
      </c>
    </row>
    <row r="2418" spans="1:10" ht="12.75" customHeight="1" x14ac:dyDescent="0.3">
      <c r="A2418" s="56" t="s">
        <v>180</v>
      </c>
      <c r="B2418" s="56">
        <v>8</v>
      </c>
      <c r="C2418" s="56" t="s">
        <v>27</v>
      </c>
      <c r="D2418" s="56" t="s">
        <v>6092</v>
      </c>
      <c r="E2418" s="56" t="s">
        <v>6091</v>
      </c>
      <c r="F2418" s="56" t="s">
        <v>907</v>
      </c>
      <c r="G2418" s="56">
        <v>7</v>
      </c>
      <c r="H2418" s="56">
        <v>0</v>
      </c>
      <c r="I2418" s="56" t="s">
        <v>6841</v>
      </c>
      <c r="J2418" s="56" t="s">
        <v>39</v>
      </c>
    </row>
    <row r="2419" spans="1:10" ht="12.75" customHeight="1" x14ac:dyDescent="0.3">
      <c r="A2419" s="56" t="s">
        <v>180</v>
      </c>
      <c r="B2419" s="56">
        <v>9</v>
      </c>
      <c r="C2419" s="56" t="s">
        <v>27</v>
      </c>
      <c r="D2419" s="56" t="s">
        <v>6093</v>
      </c>
      <c r="E2419" s="56" t="s">
        <v>908</v>
      </c>
      <c r="F2419" s="56" t="s">
        <v>908</v>
      </c>
      <c r="G2419" s="56">
        <v>12.5</v>
      </c>
      <c r="H2419" s="56">
        <v>0</v>
      </c>
      <c r="I2419" s="56" t="s">
        <v>6841</v>
      </c>
      <c r="J2419" s="56" t="s">
        <v>39</v>
      </c>
    </row>
    <row r="2420" spans="1:10" ht="12.75" customHeight="1" x14ac:dyDescent="0.3">
      <c r="A2420" s="56" t="s">
        <v>228</v>
      </c>
      <c r="B2420" s="56">
        <v>1</v>
      </c>
      <c r="C2420" s="56" t="s">
        <v>502</v>
      </c>
      <c r="D2420" s="56" t="s">
        <v>6094</v>
      </c>
      <c r="E2420" s="56" t="s">
        <v>2991</v>
      </c>
      <c r="F2420" s="56" t="s">
        <v>907</v>
      </c>
      <c r="G2420" s="56">
        <v>21</v>
      </c>
      <c r="H2420" s="56">
        <v>11</v>
      </c>
      <c r="I2420" s="56" t="s">
        <v>811</v>
      </c>
      <c r="J2420" s="56" t="s">
        <v>39</v>
      </c>
    </row>
    <row r="2421" spans="1:10" ht="12.75" customHeight="1" x14ac:dyDescent="0.3">
      <c r="A2421" s="56" t="s">
        <v>228</v>
      </c>
      <c r="B2421" s="56">
        <v>2</v>
      </c>
      <c r="C2421" s="56" t="s">
        <v>502</v>
      </c>
      <c r="D2421" s="56" t="s">
        <v>6095</v>
      </c>
      <c r="E2421" s="56" t="s">
        <v>2992</v>
      </c>
      <c r="F2421" s="56" t="s">
        <v>907</v>
      </c>
      <c r="G2421" s="56">
        <v>22.5</v>
      </c>
      <c r="H2421" s="56">
        <v>0</v>
      </c>
      <c r="I2421" s="56" t="s">
        <v>6841</v>
      </c>
      <c r="J2421" s="56" t="s">
        <v>39</v>
      </c>
    </row>
    <row r="2422" spans="1:10" ht="12.75" customHeight="1" x14ac:dyDescent="0.3">
      <c r="A2422" s="56" t="s">
        <v>228</v>
      </c>
      <c r="B2422" s="56">
        <v>3</v>
      </c>
      <c r="C2422" s="56" t="s">
        <v>502</v>
      </c>
      <c r="D2422" s="56" t="s">
        <v>6096</v>
      </c>
      <c r="E2422" s="56" t="s">
        <v>2993</v>
      </c>
      <c r="F2422" s="56" t="s">
        <v>907</v>
      </c>
      <c r="G2422" s="56">
        <v>23.5</v>
      </c>
      <c r="H2422" s="56">
        <v>0</v>
      </c>
      <c r="I2422" s="56" t="s">
        <v>811</v>
      </c>
      <c r="J2422" s="56" t="s">
        <v>39</v>
      </c>
    </row>
    <row r="2423" spans="1:10" ht="12.75" customHeight="1" x14ac:dyDescent="0.3">
      <c r="A2423" s="56" t="s">
        <v>228</v>
      </c>
      <c r="B2423" s="56">
        <v>4</v>
      </c>
      <c r="C2423" s="56" t="s">
        <v>502</v>
      </c>
      <c r="D2423" s="56" t="s">
        <v>6097</v>
      </c>
      <c r="E2423" s="56" t="s">
        <v>2994</v>
      </c>
      <c r="F2423" s="56" t="s">
        <v>907</v>
      </c>
      <c r="G2423" s="56">
        <v>36.5</v>
      </c>
      <c r="H2423" s="56">
        <v>0</v>
      </c>
      <c r="I2423" s="56" t="s">
        <v>6841</v>
      </c>
      <c r="J2423" s="56" t="s">
        <v>39</v>
      </c>
    </row>
    <row r="2424" spans="1:10" ht="12.75" customHeight="1" x14ac:dyDescent="0.3">
      <c r="A2424" s="56" t="s">
        <v>228</v>
      </c>
      <c r="B2424" s="56">
        <v>5</v>
      </c>
      <c r="C2424" s="56" t="s">
        <v>502</v>
      </c>
      <c r="D2424" s="56" t="s">
        <v>6098</v>
      </c>
      <c r="E2424" s="56" t="s">
        <v>2995</v>
      </c>
      <c r="F2424" s="56" t="s">
        <v>907</v>
      </c>
      <c r="G2424" s="56">
        <v>18</v>
      </c>
      <c r="H2424" s="56">
        <v>0</v>
      </c>
      <c r="I2424" s="56" t="s">
        <v>811</v>
      </c>
      <c r="J2424" s="56" t="s">
        <v>39</v>
      </c>
    </row>
    <row r="2425" spans="1:10" ht="12.75" customHeight="1" x14ac:dyDescent="0.3">
      <c r="A2425" s="56" t="s">
        <v>228</v>
      </c>
      <c r="B2425" s="56">
        <v>6</v>
      </c>
      <c r="C2425" s="56" t="s">
        <v>502</v>
      </c>
      <c r="D2425" s="56" t="s">
        <v>6099</v>
      </c>
      <c r="E2425" s="56" t="s">
        <v>2996</v>
      </c>
      <c r="F2425" s="56" t="s">
        <v>907</v>
      </c>
      <c r="G2425" s="56">
        <v>32.5</v>
      </c>
      <c r="H2425" s="56">
        <v>0</v>
      </c>
      <c r="I2425" s="56" t="s">
        <v>6841</v>
      </c>
      <c r="J2425" s="56" t="s">
        <v>39</v>
      </c>
    </row>
    <row r="2426" spans="1:10" ht="12.75" customHeight="1" x14ac:dyDescent="0.3">
      <c r="A2426" s="56" t="s">
        <v>228</v>
      </c>
      <c r="B2426" s="56">
        <v>7</v>
      </c>
      <c r="C2426" s="56" t="s">
        <v>502</v>
      </c>
      <c r="D2426" s="56" t="s">
        <v>6100</v>
      </c>
      <c r="E2426" s="56" t="s">
        <v>2997</v>
      </c>
      <c r="F2426" s="56" t="s">
        <v>907</v>
      </c>
      <c r="G2426" s="56">
        <v>42</v>
      </c>
      <c r="H2426" s="56">
        <v>0</v>
      </c>
      <c r="I2426" s="56" t="s">
        <v>811</v>
      </c>
      <c r="J2426" s="56" t="s">
        <v>39</v>
      </c>
    </row>
    <row r="2427" spans="1:10" ht="12.75" customHeight="1" x14ac:dyDescent="0.3">
      <c r="A2427" s="56" t="s">
        <v>228</v>
      </c>
      <c r="B2427" s="56">
        <v>8</v>
      </c>
      <c r="C2427" s="56" t="s">
        <v>502</v>
      </c>
      <c r="D2427" s="56" t="s">
        <v>6101</v>
      </c>
      <c r="E2427" s="56" t="s">
        <v>2998</v>
      </c>
      <c r="F2427" s="56" t="s">
        <v>907</v>
      </c>
      <c r="G2427" s="56">
        <v>56.5</v>
      </c>
      <c r="H2427" s="56">
        <v>0</v>
      </c>
      <c r="I2427" s="56" t="s">
        <v>811</v>
      </c>
      <c r="J2427" s="56" t="s">
        <v>39</v>
      </c>
    </row>
    <row r="2428" spans="1:10" ht="12.75" customHeight="1" x14ac:dyDescent="0.3">
      <c r="A2428" s="56" t="s">
        <v>228</v>
      </c>
      <c r="B2428" s="56">
        <v>9</v>
      </c>
      <c r="C2428" s="56" t="s">
        <v>502</v>
      </c>
      <c r="D2428" s="56" t="s">
        <v>6102</v>
      </c>
      <c r="E2428" s="56" t="s">
        <v>2999</v>
      </c>
      <c r="F2428" s="56" t="s">
        <v>907</v>
      </c>
      <c r="G2428" s="56">
        <v>20.5</v>
      </c>
      <c r="H2428" s="56">
        <v>0</v>
      </c>
      <c r="I2428" s="56" t="s">
        <v>811</v>
      </c>
      <c r="J2428" s="56" t="s">
        <v>39</v>
      </c>
    </row>
    <row r="2429" spans="1:10" ht="12.75" customHeight="1" x14ac:dyDescent="0.3">
      <c r="A2429" s="56" t="s">
        <v>228</v>
      </c>
      <c r="B2429" s="56">
        <v>10</v>
      </c>
      <c r="C2429" s="56" t="s">
        <v>502</v>
      </c>
      <c r="D2429" s="56" t="s">
        <v>6103</v>
      </c>
      <c r="E2429" s="56" t="s">
        <v>3000</v>
      </c>
      <c r="F2429" s="56" t="s">
        <v>907</v>
      </c>
      <c r="G2429" s="56">
        <v>19</v>
      </c>
      <c r="H2429" s="56">
        <v>0</v>
      </c>
      <c r="I2429" s="56" t="s">
        <v>6841</v>
      </c>
      <c r="J2429" s="56" t="s">
        <v>39</v>
      </c>
    </row>
    <row r="2430" spans="1:10" ht="12.75" customHeight="1" x14ac:dyDescent="0.3">
      <c r="A2430" s="56" t="s">
        <v>228</v>
      </c>
      <c r="B2430" s="56">
        <v>11</v>
      </c>
      <c r="C2430" s="56" t="s">
        <v>502</v>
      </c>
      <c r="D2430" s="56" t="s">
        <v>6104</v>
      </c>
      <c r="E2430" s="56" t="s">
        <v>3001</v>
      </c>
      <c r="F2430" s="56" t="s">
        <v>907</v>
      </c>
      <c r="G2430" s="56">
        <v>72</v>
      </c>
      <c r="H2430" s="56">
        <v>0</v>
      </c>
      <c r="I2430" s="56" t="s">
        <v>811</v>
      </c>
      <c r="J2430" s="56" t="s">
        <v>39</v>
      </c>
    </row>
    <row r="2431" spans="1:10" ht="12.75" customHeight="1" x14ac:dyDescent="0.3">
      <c r="A2431" s="56" t="s">
        <v>228</v>
      </c>
      <c r="B2431" s="56">
        <v>12</v>
      </c>
      <c r="C2431" s="56" t="s">
        <v>502</v>
      </c>
      <c r="D2431" s="56" t="s">
        <v>6105</v>
      </c>
      <c r="E2431" s="56" t="s">
        <v>3002</v>
      </c>
      <c r="F2431" s="56" t="s">
        <v>907</v>
      </c>
      <c r="G2431" s="56">
        <v>24.5</v>
      </c>
      <c r="H2431" s="56">
        <v>0</v>
      </c>
      <c r="I2431" s="56" t="s">
        <v>6841</v>
      </c>
      <c r="J2431" s="56" t="s">
        <v>39</v>
      </c>
    </row>
    <row r="2432" spans="1:10" ht="12.75" customHeight="1" x14ac:dyDescent="0.3">
      <c r="A2432" s="56" t="s">
        <v>228</v>
      </c>
      <c r="B2432" s="56">
        <v>13</v>
      </c>
      <c r="C2432" s="56" t="s">
        <v>502</v>
      </c>
      <c r="D2432" s="56" t="s">
        <v>6106</v>
      </c>
      <c r="E2432" s="56" t="s">
        <v>3003</v>
      </c>
      <c r="F2432" s="56" t="s">
        <v>907</v>
      </c>
      <c r="G2432" s="56">
        <v>34.5</v>
      </c>
      <c r="H2432" s="56">
        <v>0</v>
      </c>
      <c r="I2432" s="56" t="s">
        <v>6841</v>
      </c>
      <c r="J2432" s="56" t="s">
        <v>39</v>
      </c>
    </row>
    <row r="2433" spans="1:10" ht="12.75" customHeight="1" x14ac:dyDescent="0.3">
      <c r="A2433" s="56" t="s">
        <v>228</v>
      </c>
      <c r="B2433" s="56">
        <v>14</v>
      </c>
      <c r="C2433" s="56" t="s">
        <v>502</v>
      </c>
      <c r="D2433" s="56" t="s">
        <v>6107</v>
      </c>
      <c r="E2433" s="56" t="s">
        <v>3004</v>
      </c>
      <c r="F2433" s="56" t="s">
        <v>907</v>
      </c>
      <c r="G2433" s="56">
        <v>34.5</v>
      </c>
      <c r="H2433" s="56">
        <v>0</v>
      </c>
      <c r="I2433" s="56" t="s">
        <v>6841</v>
      </c>
      <c r="J2433" s="56" t="s">
        <v>39</v>
      </c>
    </row>
    <row r="2434" spans="1:10" ht="12.75" customHeight="1" x14ac:dyDescent="0.3">
      <c r="A2434" s="56" t="s">
        <v>228</v>
      </c>
      <c r="B2434" s="56">
        <v>15</v>
      </c>
      <c r="C2434" s="56" t="s">
        <v>502</v>
      </c>
      <c r="D2434" s="56" t="s">
        <v>6108</v>
      </c>
      <c r="E2434" s="56" t="s">
        <v>3005</v>
      </c>
      <c r="F2434" s="56" t="s">
        <v>907</v>
      </c>
      <c r="G2434" s="56">
        <v>16.5</v>
      </c>
      <c r="H2434" s="56">
        <v>0</v>
      </c>
      <c r="I2434" s="56" t="s">
        <v>6841</v>
      </c>
      <c r="J2434" s="56" t="s">
        <v>39</v>
      </c>
    </row>
    <row r="2435" spans="1:10" ht="12.75" customHeight="1" x14ac:dyDescent="0.3">
      <c r="A2435" s="56" t="s">
        <v>228</v>
      </c>
      <c r="B2435" s="56">
        <v>16</v>
      </c>
      <c r="C2435" s="56" t="s">
        <v>502</v>
      </c>
      <c r="D2435" s="56" t="s">
        <v>6109</v>
      </c>
      <c r="E2435" s="56" t="s">
        <v>3006</v>
      </c>
      <c r="F2435" s="56" t="s">
        <v>907</v>
      </c>
      <c r="G2435" s="56">
        <v>45</v>
      </c>
      <c r="H2435" s="56">
        <v>0</v>
      </c>
      <c r="I2435" s="56" t="s">
        <v>6841</v>
      </c>
      <c r="J2435" s="56" t="s">
        <v>39</v>
      </c>
    </row>
    <row r="2436" spans="1:10" ht="12.75" customHeight="1" x14ac:dyDescent="0.3">
      <c r="A2436" s="56" t="s">
        <v>228</v>
      </c>
      <c r="B2436" s="56">
        <v>17</v>
      </c>
      <c r="C2436" s="56" t="s">
        <v>502</v>
      </c>
      <c r="D2436" s="56" t="s">
        <v>6110</v>
      </c>
      <c r="E2436" s="56" t="s">
        <v>3007</v>
      </c>
      <c r="F2436" s="56" t="s">
        <v>907</v>
      </c>
      <c r="G2436" s="56">
        <v>15</v>
      </c>
      <c r="H2436" s="56">
        <v>0</v>
      </c>
      <c r="I2436" s="56" t="s">
        <v>6841</v>
      </c>
      <c r="J2436" s="56" t="s">
        <v>39</v>
      </c>
    </row>
    <row r="2437" spans="1:10" ht="12.75" customHeight="1" x14ac:dyDescent="0.3">
      <c r="A2437" s="56" t="s">
        <v>228</v>
      </c>
      <c r="B2437" s="56">
        <v>18</v>
      </c>
      <c r="C2437" s="56" t="s">
        <v>502</v>
      </c>
      <c r="D2437" s="56" t="s">
        <v>7036</v>
      </c>
      <c r="E2437" s="56" t="s">
        <v>3008</v>
      </c>
      <c r="F2437" s="56" t="s">
        <v>907</v>
      </c>
      <c r="G2437" s="56">
        <v>20.5</v>
      </c>
      <c r="H2437" s="56">
        <v>0</v>
      </c>
      <c r="I2437" s="56" t="s">
        <v>811</v>
      </c>
      <c r="J2437" s="56" t="s">
        <v>39</v>
      </c>
    </row>
    <row r="2438" spans="1:10" ht="12.75" customHeight="1" x14ac:dyDescent="0.3">
      <c r="A2438" s="56" t="s">
        <v>228</v>
      </c>
      <c r="B2438" s="56">
        <v>19</v>
      </c>
      <c r="C2438" s="56" t="s">
        <v>502</v>
      </c>
      <c r="D2438" s="56" t="s">
        <v>6111</v>
      </c>
      <c r="E2438" s="56" t="s">
        <v>3009</v>
      </c>
      <c r="F2438" s="56" t="s">
        <v>907</v>
      </c>
      <c r="G2438" s="56">
        <v>46</v>
      </c>
      <c r="H2438" s="56">
        <v>0</v>
      </c>
      <c r="I2438" s="56" t="s">
        <v>6841</v>
      </c>
      <c r="J2438" s="56" t="s">
        <v>39</v>
      </c>
    </row>
    <row r="2439" spans="1:10" ht="12.75" customHeight="1" x14ac:dyDescent="0.3">
      <c r="A2439" s="56" t="s">
        <v>228</v>
      </c>
      <c r="B2439" s="56">
        <v>20</v>
      </c>
      <c r="C2439" s="56" t="s">
        <v>502</v>
      </c>
      <c r="D2439" s="56" t="s">
        <v>6112</v>
      </c>
      <c r="E2439" s="56" t="s">
        <v>3010</v>
      </c>
      <c r="F2439" s="56" t="s">
        <v>907</v>
      </c>
      <c r="G2439" s="56">
        <v>20.5</v>
      </c>
      <c r="H2439" s="56">
        <v>0</v>
      </c>
      <c r="I2439" s="56" t="s">
        <v>6841</v>
      </c>
      <c r="J2439" s="56" t="s">
        <v>39</v>
      </c>
    </row>
    <row r="2440" spans="1:10" ht="12.75" customHeight="1" x14ac:dyDescent="0.3">
      <c r="A2440" s="56" t="s">
        <v>228</v>
      </c>
      <c r="B2440" s="56">
        <v>21</v>
      </c>
      <c r="C2440" s="56" t="s">
        <v>502</v>
      </c>
      <c r="D2440" s="56" t="s">
        <v>6113</v>
      </c>
      <c r="E2440" s="56" t="s">
        <v>1873</v>
      </c>
      <c r="F2440" s="56" t="s">
        <v>907</v>
      </c>
      <c r="G2440" s="56">
        <v>34.5</v>
      </c>
      <c r="H2440" s="56">
        <v>0</v>
      </c>
      <c r="I2440" s="56" t="s">
        <v>6841</v>
      </c>
      <c r="J2440" s="56" t="s">
        <v>39</v>
      </c>
    </row>
    <row r="2441" spans="1:10" ht="12.75" customHeight="1" x14ac:dyDescent="0.3">
      <c r="A2441" s="56" t="s">
        <v>228</v>
      </c>
      <c r="B2441" s="56">
        <v>22</v>
      </c>
      <c r="C2441" s="56" t="s">
        <v>502</v>
      </c>
      <c r="D2441" s="56" t="s">
        <v>6114</v>
      </c>
      <c r="E2441" s="56" t="s">
        <v>7260</v>
      </c>
      <c r="F2441" s="56" t="s">
        <v>908</v>
      </c>
      <c r="G2441" s="56">
        <v>14.29</v>
      </c>
      <c r="H2441" s="56">
        <v>0</v>
      </c>
      <c r="I2441" s="56" t="s">
        <v>6841</v>
      </c>
      <c r="J2441" s="56" t="s">
        <v>39</v>
      </c>
    </row>
    <row r="2442" spans="1:10" ht="12.75" customHeight="1" x14ac:dyDescent="0.3">
      <c r="A2442" s="56" t="s">
        <v>228</v>
      </c>
      <c r="B2442" s="56">
        <v>23</v>
      </c>
      <c r="C2442" s="56" t="s">
        <v>502</v>
      </c>
      <c r="D2442" s="56" t="s">
        <v>6115</v>
      </c>
      <c r="E2442" s="56" t="s">
        <v>7261</v>
      </c>
      <c r="F2442" s="56" t="s">
        <v>908</v>
      </c>
      <c r="G2442" s="56">
        <v>17.579999999999998</v>
      </c>
      <c r="H2442" s="56">
        <v>0</v>
      </c>
      <c r="I2442" s="56" t="s">
        <v>6841</v>
      </c>
      <c r="J2442" s="56" t="s">
        <v>39</v>
      </c>
    </row>
    <row r="2443" spans="1:10" ht="12.75" customHeight="1" x14ac:dyDescent="0.3">
      <c r="A2443" s="56" t="s">
        <v>228</v>
      </c>
      <c r="B2443" s="56">
        <v>24</v>
      </c>
      <c r="C2443" s="56" t="s">
        <v>502</v>
      </c>
      <c r="D2443" s="56" t="s">
        <v>6116</v>
      </c>
      <c r="E2443" s="56" t="s">
        <v>7262</v>
      </c>
      <c r="F2443" s="56" t="s">
        <v>908</v>
      </c>
      <c r="G2443" s="56">
        <v>17.66</v>
      </c>
      <c r="H2443" s="56">
        <v>0</v>
      </c>
      <c r="I2443" s="56" t="s">
        <v>6841</v>
      </c>
      <c r="J2443" s="56" t="s">
        <v>39</v>
      </c>
    </row>
    <row r="2444" spans="1:10" ht="12.75" customHeight="1" x14ac:dyDescent="0.3">
      <c r="A2444" s="56" t="s">
        <v>161</v>
      </c>
      <c r="B2444" s="56">
        <v>1</v>
      </c>
      <c r="C2444" s="56" t="s">
        <v>162</v>
      </c>
      <c r="D2444" s="56" t="s">
        <v>7263</v>
      </c>
      <c r="E2444" s="56" t="s">
        <v>7264</v>
      </c>
      <c r="F2444" s="56" t="s">
        <v>907</v>
      </c>
      <c r="G2444" s="56">
        <v>59</v>
      </c>
      <c r="H2444" s="56">
        <v>0</v>
      </c>
      <c r="I2444" s="56" t="s">
        <v>6841</v>
      </c>
      <c r="J2444" s="56" t="s">
        <v>39</v>
      </c>
    </row>
    <row r="2445" spans="1:10" ht="12.75" customHeight="1" x14ac:dyDescent="0.3">
      <c r="A2445" s="56" t="s">
        <v>161</v>
      </c>
      <c r="B2445" s="56">
        <v>2</v>
      </c>
      <c r="C2445" s="56" t="s">
        <v>162</v>
      </c>
      <c r="D2445" s="56" t="s">
        <v>7265</v>
      </c>
      <c r="E2445" s="56" t="s">
        <v>7266</v>
      </c>
      <c r="F2445" s="56" t="s">
        <v>907</v>
      </c>
      <c r="G2445" s="56">
        <v>51</v>
      </c>
      <c r="H2445" s="56">
        <v>0</v>
      </c>
      <c r="I2445" s="56" t="s">
        <v>6841</v>
      </c>
      <c r="J2445" s="56" t="s">
        <v>39</v>
      </c>
    </row>
    <row r="2446" spans="1:10" ht="12.75" customHeight="1" x14ac:dyDescent="0.3">
      <c r="A2446" s="56" t="s">
        <v>161</v>
      </c>
      <c r="B2446" s="56">
        <v>3</v>
      </c>
      <c r="C2446" s="56" t="s">
        <v>162</v>
      </c>
      <c r="D2446" s="56" t="s">
        <v>7267</v>
      </c>
      <c r="E2446" s="56" t="s">
        <v>7268</v>
      </c>
      <c r="F2446" s="56" t="s">
        <v>907</v>
      </c>
      <c r="G2446" s="56">
        <v>48</v>
      </c>
      <c r="H2446" s="56">
        <v>0</v>
      </c>
      <c r="I2446" s="56" t="s">
        <v>6841</v>
      </c>
      <c r="J2446" s="56" t="s">
        <v>39</v>
      </c>
    </row>
    <row r="2447" spans="1:10" ht="12.75" customHeight="1" x14ac:dyDescent="0.3">
      <c r="A2447" s="56" t="s">
        <v>161</v>
      </c>
      <c r="B2447" s="56">
        <v>4</v>
      </c>
      <c r="C2447" s="56" t="s">
        <v>162</v>
      </c>
      <c r="D2447" s="56" t="s">
        <v>7269</v>
      </c>
      <c r="E2447" s="56" t="s">
        <v>7270</v>
      </c>
      <c r="F2447" s="56" t="s">
        <v>907</v>
      </c>
      <c r="G2447" s="56">
        <v>48</v>
      </c>
      <c r="H2447" s="56">
        <v>0</v>
      </c>
      <c r="I2447" s="56" t="s">
        <v>6841</v>
      </c>
      <c r="J2447" s="56" t="s">
        <v>39</v>
      </c>
    </row>
    <row r="2448" spans="1:10" ht="12.75" customHeight="1" x14ac:dyDescent="0.3">
      <c r="A2448" s="56" t="s">
        <v>346</v>
      </c>
      <c r="B2448" s="56">
        <v>1</v>
      </c>
      <c r="C2448" s="56" t="s">
        <v>347</v>
      </c>
      <c r="D2448" s="56" t="s">
        <v>6117</v>
      </c>
      <c r="E2448" s="56" t="s">
        <v>3012</v>
      </c>
      <c r="F2448" s="56" t="s">
        <v>907</v>
      </c>
      <c r="G2448" s="56">
        <v>32</v>
      </c>
      <c r="H2448" s="56">
        <v>0</v>
      </c>
      <c r="I2448" s="56" t="s">
        <v>6841</v>
      </c>
      <c r="J2448" s="56" t="s">
        <v>39</v>
      </c>
    </row>
    <row r="2449" spans="1:10" ht="12.75" customHeight="1" x14ac:dyDescent="0.3">
      <c r="A2449" s="56" t="s">
        <v>346</v>
      </c>
      <c r="B2449" s="56">
        <v>2</v>
      </c>
      <c r="C2449" s="56" t="s">
        <v>347</v>
      </c>
      <c r="D2449" s="56" t="s">
        <v>6118</v>
      </c>
      <c r="E2449" s="56" t="s">
        <v>3013</v>
      </c>
      <c r="F2449" s="56" t="s">
        <v>907</v>
      </c>
      <c r="G2449" s="56">
        <v>29</v>
      </c>
      <c r="H2449" s="56">
        <v>0</v>
      </c>
      <c r="I2449" s="56" t="s">
        <v>6841</v>
      </c>
      <c r="J2449" s="56" t="s">
        <v>39</v>
      </c>
    </row>
    <row r="2450" spans="1:10" ht="12.75" customHeight="1" x14ac:dyDescent="0.3">
      <c r="A2450" s="56" t="s">
        <v>346</v>
      </c>
      <c r="B2450" s="56">
        <v>3</v>
      </c>
      <c r="C2450" s="56" t="s">
        <v>347</v>
      </c>
      <c r="D2450" s="56" t="s">
        <v>6119</v>
      </c>
      <c r="E2450" s="56" t="s">
        <v>3014</v>
      </c>
      <c r="F2450" s="56" t="s">
        <v>907</v>
      </c>
      <c r="G2450" s="56">
        <v>49</v>
      </c>
      <c r="H2450" s="56">
        <v>0</v>
      </c>
      <c r="I2450" s="56" t="s">
        <v>6841</v>
      </c>
      <c r="J2450" s="56" t="s">
        <v>39</v>
      </c>
    </row>
    <row r="2451" spans="1:10" ht="12.75" customHeight="1" x14ac:dyDescent="0.3">
      <c r="A2451" s="56" t="s">
        <v>346</v>
      </c>
      <c r="B2451" s="56">
        <v>4</v>
      </c>
      <c r="C2451" s="56" t="s">
        <v>347</v>
      </c>
      <c r="D2451" s="56" t="s">
        <v>6120</v>
      </c>
      <c r="E2451" s="56" t="s">
        <v>3015</v>
      </c>
      <c r="F2451" s="56" t="s">
        <v>907</v>
      </c>
      <c r="G2451" s="56">
        <v>19</v>
      </c>
      <c r="H2451" s="56">
        <v>0</v>
      </c>
      <c r="I2451" s="56" t="s">
        <v>6841</v>
      </c>
      <c r="J2451" s="56" t="s">
        <v>39</v>
      </c>
    </row>
    <row r="2452" spans="1:10" ht="12.75" customHeight="1" x14ac:dyDescent="0.3">
      <c r="A2452" s="56" t="s">
        <v>346</v>
      </c>
      <c r="B2452" s="56">
        <v>5</v>
      </c>
      <c r="C2452" s="56" t="s">
        <v>347</v>
      </c>
      <c r="D2452" s="56" t="s">
        <v>6121</v>
      </c>
      <c r="E2452" s="56" t="s">
        <v>3016</v>
      </c>
      <c r="F2452" s="56" t="s">
        <v>907</v>
      </c>
      <c r="G2452" s="56">
        <v>11</v>
      </c>
      <c r="H2452" s="56">
        <v>0</v>
      </c>
      <c r="I2452" s="56" t="s">
        <v>6841</v>
      </c>
      <c r="J2452" s="56" t="s">
        <v>39</v>
      </c>
    </row>
    <row r="2453" spans="1:10" ht="12.75" customHeight="1" x14ac:dyDescent="0.3">
      <c r="A2453" s="56" t="s">
        <v>346</v>
      </c>
      <c r="B2453" s="56">
        <v>6</v>
      </c>
      <c r="C2453" s="56" t="s">
        <v>347</v>
      </c>
      <c r="D2453" s="56" t="s">
        <v>6122</v>
      </c>
      <c r="E2453" s="56" t="s">
        <v>3017</v>
      </c>
      <c r="F2453" s="56" t="s">
        <v>907</v>
      </c>
      <c r="G2453" s="56">
        <v>32</v>
      </c>
      <c r="H2453" s="56">
        <v>0</v>
      </c>
      <c r="I2453" s="56" t="s">
        <v>6841</v>
      </c>
      <c r="J2453" s="56" t="s">
        <v>39</v>
      </c>
    </row>
    <row r="2454" spans="1:10" ht="12.75" customHeight="1" x14ac:dyDescent="0.3">
      <c r="A2454" s="56" t="s">
        <v>346</v>
      </c>
      <c r="B2454" s="56">
        <v>7</v>
      </c>
      <c r="C2454" s="56" t="s">
        <v>347</v>
      </c>
      <c r="D2454" s="56" t="s">
        <v>6123</v>
      </c>
      <c r="E2454" s="56" t="s">
        <v>3018</v>
      </c>
      <c r="F2454" s="56" t="s">
        <v>907</v>
      </c>
      <c r="G2454" s="56">
        <v>28</v>
      </c>
      <c r="H2454" s="56">
        <v>0</v>
      </c>
      <c r="I2454" s="56" t="s">
        <v>6841</v>
      </c>
      <c r="J2454" s="56" t="s">
        <v>39</v>
      </c>
    </row>
    <row r="2455" spans="1:10" ht="12.75" customHeight="1" x14ac:dyDescent="0.3">
      <c r="A2455" s="56" t="s">
        <v>346</v>
      </c>
      <c r="B2455" s="56">
        <v>8</v>
      </c>
      <c r="C2455" s="56" t="s">
        <v>347</v>
      </c>
      <c r="D2455" s="56" t="s">
        <v>6124</v>
      </c>
      <c r="E2455" s="56" t="s">
        <v>1874</v>
      </c>
      <c r="F2455" s="56" t="s">
        <v>907</v>
      </c>
      <c r="G2455" s="56">
        <v>34</v>
      </c>
      <c r="H2455" s="56">
        <v>0</v>
      </c>
      <c r="I2455" s="56" t="s">
        <v>6841</v>
      </c>
      <c r="J2455" s="56" t="s">
        <v>39</v>
      </c>
    </row>
    <row r="2456" spans="1:10" ht="12.75" customHeight="1" x14ac:dyDescent="0.3">
      <c r="A2456" s="56" t="s">
        <v>346</v>
      </c>
      <c r="B2456" s="56">
        <v>9</v>
      </c>
      <c r="C2456" s="56" t="s">
        <v>347</v>
      </c>
      <c r="D2456" s="56" t="s">
        <v>6125</v>
      </c>
      <c r="E2456" s="56" t="s">
        <v>3019</v>
      </c>
      <c r="F2456" s="56" t="s">
        <v>907</v>
      </c>
      <c r="G2456" s="56">
        <v>20</v>
      </c>
      <c r="H2456" s="56">
        <v>0</v>
      </c>
      <c r="I2456" s="56" t="s">
        <v>6841</v>
      </c>
      <c r="J2456" s="56" t="s">
        <v>39</v>
      </c>
    </row>
    <row r="2457" spans="1:10" ht="12.75" customHeight="1" x14ac:dyDescent="0.3">
      <c r="A2457" s="56" t="s">
        <v>346</v>
      </c>
      <c r="B2457" s="56">
        <v>10</v>
      </c>
      <c r="C2457" s="56" t="s">
        <v>347</v>
      </c>
      <c r="D2457" s="56" t="s">
        <v>6126</v>
      </c>
      <c r="E2457" s="56" t="s">
        <v>3020</v>
      </c>
      <c r="F2457" s="56" t="s">
        <v>907</v>
      </c>
      <c r="G2457" s="56">
        <v>19</v>
      </c>
      <c r="H2457" s="56">
        <v>0</v>
      </c>
      <c r="I2457" s="56" t="s">
        <v>6841</v>
      </c>
      <c r="J2457" s="56" t="s">
        <v>39</v>
      </c>
    </row>
    <row r="2458" spans="1:10" ht="12.75" customHeight="1" x14ac:dyDescent="0.3">
      <c r="A2458" s="56" t="s">
        <v>346</v>
      </c>
      <c r="B2458" s="56">
        <v>11</v>
      </c>
      <c r="C2458" s="56" t="s">
        <v>347</v>
      </c>
      <c r="D2458" s="56" t="s">
        <v>6127</v>
      </c>
      <c r="E2458" s="56" t="s">
        <v>3021</v>
      </c>
      <c r="F2458" s="56" t="s">
        <v>907</v>
      </c>
      <c r="G2458" s="56">
        <v>31</v>
      </c>
      <c r="H2458" s="56">
        <v>0</v>
      </c>
      <c r="I2458" s="56" t="s">
        <v>6841</v>
      </c>
      <c r="J2458" s="56" t="s">
        <v>39</v>
      </c>
    </row>
    <row r="2459" spans="1:10" ht="12.75" customHeight="1" x14ac:dyDescent="0.3">
      <c r="A2459" s="56" t="s">
        <v>346</v>
      </c>
      <c r="B2459" s="56">
        <v>12</v>
      </c>
      <c r="C2459" s="56" t="s">
        <v>347</v>
      </c>
      <c r="D2459" s="56" t="s">
        <v>6128</v>
      </c>
      <c r="E2459" s="56" t="s">
        <v>1162</v>
      </c>
      <c r="F2459" s="56" t="s">
        <v>907</v>
      </c>
      <c r="G2459" s="56">
        <v>48.5</v>
      </c>
      <c r="H2459" s="56">
        <v>0</v>
      </c>
      <c r="I2459" s="56" t="s">
        <v>6841</v>
      </c>
      <c r="J2459" s="56" t="s">
        <v>39</v>
      </c>
    </row>
    <row r="2460" spans="1:10" ht="12.75" customHeight="1" x14ac:dyDescent="0.3">
      <c r="A2460" s="56" t="s">
        <v>346</v>
      </c>
      <c r="B2460" s="56">
        <v>13</v>
      </c>
      <c r="C2460" s="56" t="s">
        <v>347</v>
      </c>
      <c r="D2460" s="56" t="s">
        <v>6129</v>
      </c>
      <c r="E2460" s="56" t="s">
        <v>3022</v>
      </c>
      <c r="F2460" s="56" t="s">
        <v>907</v>
      </c>
      <c r="G2460" s="56">
        <v>56</v>
      </c>
      <c r="H2460" s="56">
        <v>0</v>
      </c>
      <c r="I2460" s="56" t="s">
        <v>6841</v>
      </c>
      <c r="J2460" s="56" t="s">
        <v>39</v>
      </c>
    </row>
    <row r="2461" spans="1:10" ht="12.75" customHeight="1" x14ac:dyDescent="0.3">
      <c r="A2461" s="56" t="s">
        <v>346</v>
      </c>
      <c r="B2461" s="56">
        <v>14</v>
      </c>
      <c r="C2461" s="56" t="s">
        <v>347</v>
      </c>
      <c r="D2461" s="56" t="s">
        <v>6130</v>
      </c>
      <c r="E2461" s="56" t="s">
        <v>908</v>
      </c>
      <c r="F2461" s="56" t="s">
        <v>908</v>
      </c>
      <c r="G2461" s="56">
        <v>8.1</v>
      </c>
      <c r="H2461" s="56">
        <v>0</v>
      </c>
      <c r="I2461" s="56" t="s">
        <v>6841</v>
      </c>
      <c r="J2461" s="56" t="s">
        <v>39</v>
      </c>
    </row>
    <row r="2462" spans="1:10" ht="12.75" customHeight="1" x14ac:dyDescent="0.3">
      <c r="A2462" s="56" t="s">
        <v>729</v>
      </c>
      <c r="B2462" s="56">
        <v>1</v>
      </c>
      <c r="C2462" s="56" t="s">
        <v>730</v>
      </c>
      <c r="D2462" s="56" t="s">
        <v>6131</v>
      </c>
      <c r="E2462" s="56" t="s">
        <v>3023</v>
      </c>
      <c r="F2462" s="56" t="s">
        <v>907</v>
      </c>
      <c r="G2462" s="56">
        <v>11</v>
      </c>
      <c r="H2462" s="56">
        <v>0</v>
      </c>
      <c r="I2462" s="56" t="s">
        <v>6841</v>
      </c>
      <c r="J2462" s="56" t="s">
        <v>39</v>
      </c>
    </row>
    <row r="2463" spans="1:10" ht="12.75" customHeight="1" x14ac:dyDescent="0.3">
      <c r="A2463" s="56" t="s">
        <v>729</v>
      </c>
      <c r="B2463" s="56">
        <v>2</v>
      </c>
      <c r="C2463" s="56" t="s">
        <v>730</v>
      </c>
      <c r="D2463" s="56" t="s">
        <v>6132</v>
      </c>
      <c r="E2463" s="56" t="s">
        <v>3024</v>
      </c>
      <c r="F2463" s="56" t="s">
        <v>907</v>
      </c>
      <c r="G2463" s="56">
        <v>41</v>
      </c>
      <c r="H2463" s="56">
        <v>0</v>
      </c>
      <c r="I2463" s="56" t="s">
        <v>6841</v>
      </c>
      <c r="J2463" s="56" t="s">
        <v>39</v>
      </c>
    </row>
    <row r="2464" spans="1:10" ht="12.75" customHeight="1" x14ac:dyDescent="0.3">
      <c r="A2464" s="56" t="s">
        <v>729</v>
      </c>
      <c r="B2464" s="56">
        <v>3</v>
      </c>
      <c r="C2464" s="56" t="s">
        <v>730</v>
      </c>
      <c r="D2464" s="56" t="s">
        <v>6133</v>
      </c>
      <c r="E2464" s="56" t="s">
        <v>3025</v>
      </c>
      <c r="F2464" s="56" t="s">
        <v>907</v>
      </c>
      <c r="G2464" s="56">
        <v>14</v>
      </c>
      <c r="H2464" s="56">
        <v>0</v>
      </c>
      <c r="I2464" s="56" t="s">
        <v>6841</v>
      </c>
      <c r="J2464" s="56" t="s">
        <v>39</v>
      </c>
    </row>
    <row r="2465" spans="1:10" ht="12.75" customHeight="1" x14ac:dyDescent="0.3">
      <c r="A2465" s="56" t="s">
        <v>729</v>
      </c>
      <c r="B2465" s="56">
        <v>4</v>
      </c>
      <c r="C2465" s="56" t="s">
        <v>730</v>
      </c>
      <c r="D2465" s="56" t="s">
        <v>6134</v>
      </c>
      <c r="E2465" s="56" t="s">
        <v>1005</v>
      </c>
      <c r="F2465" s="56" t="s">
        <v>907</v>
      </c>
      <c r="G2465" s="56">
        <v>34</v>
      </c>
      <c r="H2465" s="56">
        <v>0</v>
      </c>
      <c r="I2465" s="56" t="s">
        <v>6841</v>
      </c>
      <c r="J2465" s="56" t="s">
        <v>39</v>
      </c>
    </row>
    <row r="2466" spans="1:10" ht="12.75" customHeight="1" x14ac:dyDescent="0.3">
      <c r="A2466" s="56" t="s">
        <v>729</v>
      </c>
      <c r="B2466" s="56">
        <v>5</v>
      </c>
      <c r="C2466" s="56" t="s">
        <v>730</v>
      </c>
      <c r="D2466" s="56" t="s">
        <v>6135</v>
      </c>
      <c r="E2466" s="56" t="s">
        <v>3026</v>
      </c>
      <c r="F2466" s="56" t="s">
        <v>907</v>
      </c>
      <c r="G2466" s="56">
        <v>19.5</v>
      </c>
      <c r="H2466" s="56">
        <v>0</v>
      </c>
      <c r="I2466" s="56" t="s">
        <v>6841</v>
      </c>
      <c r="J2466" s="56" t="s">
        <v>39</v>
      </c>
    </row>
    <row r="2467" spans="1:10" ht="12.75" customHeight="1" x14ac:dyDescent="0.3">
      <c r="A2467" s="56" t="s">
        <v>729</v>
      </c>
      <c r="B2467" s="56">
        <v>6</v>
      </c>
      <c r="C2467" s="56" t="s">
        <v>730</v>
      </c>
      <c r="D2467" s="56" t="s">
        <v>6136</v>
      </c>
      <c r="E2467" s="56" t="s">
        <v>3027</v>
      </c>
      <c r="F2467" s="56" t="s">
        <v>907</v>
      </c>
      <c r="G2467" s="56">
        <v>31.5</v>
      </c>
      <c r="H2467" s="56">
        <v>0</v>
      </c>
      <c r="I2467" s="56" t="s">
        <v>6841</v>
      </c>
      <c r="J2467" s="56" t="s">
        <v>39</v>
      </c>
    </row>
    <row r="2468" spans="1:10" ht="12.75" customHeight="1" x14ac:dyDescent="0.3">
      <c r="A2468" s="56" t="s">
        <v>729</v>
      </c>
      <c r="B2468" s="56">
        <v>7</v>
      </c>
      <c r="C2468" s="56" t="s">
        <v>730</v>
      </c>
      <c r="D2468" s="56" t="s">
        <v>6137</v>
      </c>
      <c r="E2468" s="56" t="s">
        <v>3028</v>
      </c>
      <c r="F2468" s="56" t="s">
        <v>907</v>
      </c>
      <c r="G2468" s="56">
        <v>24</v>
      </c>
      <c r="H2468" s="56">
        <v>0</v>
      </c>
      <c r="I2468" s="56" t="s">
        <v>6841</v>
      </c>
      <c r="J2468" s="56" t="s">
        <v>39</v>
      </c>
    </row>
    <row r="2469" spans="1:10" ht="12.75" customHeight="1" x14ac:dyDescent="0.3">
      <c r="A2469" s="56" t="s">
        <v>729</v>
      </c>
      <c r="B2469" s="56">
        <v>8</v>
      </c>
      <c r="C2469" s="56" t="s">
        <v>730</v>
      </c>
      <c r="D2469" s="56" t="s">
        <v>6138</v>
      </c>
      <c r="E2469" s="56" t="s">
        <v>3029</v>
      </c>
      <c r="F2469" s="56" t="s">
        <v>907</v>
      </c>
      <c r="G2469" s="56">
        <v>29</v>
      </c>
      <c r="H2469" s="56">
        <v>0</v>
      </c>
      <c r="I2469" s="56" t="s">
        <v>6841</v>
      </c>
      <c r="J2469" s="56" t="s">
        <v>39</v>
      </c>
    </row>
    <row r="2470" spans="1:10" ht="12.75" customHeight="1" x14ac:dyDescent="0.3">
      <c r="A2470" s="56" t="s">
        <v>729</v>
      </c>
      <c r="B2470" s="56">
        <v>9</v>
      </c>
      <c r="C2470" s="56" t="s">
        <v>730</v>
      </c>
      <c r="D2470" s="56" t="s">
        <v>6139</v>
      </c>
      <c r="E2470" s="56" t="s">
        <v>3030</v>
      </c>
      <c r="F2470" s="56" t="s">
        <v>907</v>
      </c>
      <c r="G2470" s="56">
        <v>18.5</v>
      </c>
      <c r="H2470" s="56">
        <v>0</v>
      </c>
      <c r="I2470" s="56" t="s">
        <v>6841</v>
      </c>
      <c r="J2470" s="56" t="s">
        <v>39</v>
      </c>
    </row>
    <row r="2471" spans="1:10" ht="12.75" customHeight="1" x14ac:dyDescent="0.3">
      <c r="A2471" s="56" t="s">
        <v>729</v>
      </c>
      <c r="B2471" s="56">
        <v>10</v>
      </c>
      <c r="C2471" s="56" t="s">
        <v>730</v>
      </c>
      <c r="D2471" s="56" t="s">
        <v>6140</v>
      </c>
      <c r="E2471" s="56" t="s">
        <v>3031</v>
      </c>
      <c r="F2471" s="56" t="s">
        <v>907</v>
      </c>
      <c r="G2471" s="56">
        <v>44</v>
      </c>
      <c r="H2471" s="56">
        <v>0</v>
      </c>
      <c r="I2471" s="56" t="s">
        <v>6841</v>
      </c>
      <c r="J2471" s="56" t="s">
        <v>39</v>
      </c>
    </row>
    <row r="2472" spans="1:10" ht="12.75" customHeight="1" x14ac:dyDescent="0.3">
      <c r="A2472" s="56" t="s">
        <v>729</v>
      </c>
      <c r="B2472" s="56">
        <v>11</v>
      </c>
      <c r="C2472" s="56" t="s">
        <v>730</v>
      </c>
      <c r="D2472" s="56" t="s">
        <v>6141</v>
      </c>
      <c r="E2472" s="56" t="s">
        <v>3032</v>
      </c>
      <c r="F2472" s="56" t="s">
        <v>907</v>
      </c>
      <c r="G2472" s="56">
        <v>47</v>
      </c>
      <c r="H2472" s="56">
        <v>0</v>
      </c>
      <c r="I2472" s="56" t="s">
        <v>6841</v>
      </c>
      <c r="J2472" s="56" t="s">
        <v>39</v>
      </c>
    </row>
    <row r="2473" spans="1:10" ht="12.75" customHeight="1" x14ac:dyDescent="0.3">
      <c r="A2473" s="56" t="s">
        <v>729</v>
      </c>
      <c r="B2473" s="56">
        <v>12</v>
      </c>
      <c r="C2473" s="56" t="s">
        <v>730</v>
      </c>
      <c r="D2473" s="56" t="s">
        <v>6142</v>
      </c>
      <c r="E2473" s="56" t="s">
        <v>3033</v>
      </c>
      <c r="F2473" s="56" t="s">
        <v>907</v>
      </c>
      <c r="G2473" s="56">
        <v>21.5</v>
      </c>
      <c r="H2473" s="56">
        <v>0</v>
      </c>
      <c r="I2473" s="56" t="s">
        <v>6841</v>
      </c>
      <c r="J2473" s="56" t="s">
        <v>39</v>
      </c>
    </row>
    <row r="2474" spans="1:10" ht="12.75" customHeight="1" x14ac:dyDescent="0.3">
      <c r="A2474" s="56" t="s">
        <v>729</v>
      </c>
      <c r="B2474" s="56">
        <v>13</v>
      </c>
      <c r="C2474" s="56" t="s">
        <v>730</v>
      </c>
      <c r="D2474" s="56" t="s">
        <v>6143</v>
      </c>
      <c r="E2474" s="56" t="s">
        <v>3034</v>
      </c>
      <c r="F2474" s="56" t="s">
        <v>907</v>
      </c>
      <c r="G2474" s="56">
        <v>31.5</v>
      </c>
      <c r="H2474" s="56">
        <v>0</v>
      </c>
      <c r="I2474" s="56" t="s">
        <v>6841</v>
      </c>
      <c r="J2474" s="56" t="s">
        <v>39</v>
      </c>
    </row>
    <row r="2475" spans="1:10" ht="12.75" customHeight="1" x14ac:dyDescent="0.3">
      <c r="A2475" s="56" t="s">
        <v>729</v>
      </c>
      <c r="B2475" s="56">
        <v>14</v>
      </c>
      <c r="C2475" s="56" t="s">
        <v>730</v>
      </c>
      <c r="D2475" s="56" t="s">
        <v>6144</v>
      </c>
      <c r="E2475" s="56" t="s">
        <v>3035</v>
      </c>
      <c r="F2475" s="56" t="s">
        <v>907</v>
      </c>
      <c r="G2475" s="56">
        <v>32.5</v>
      </c>
      <c r="H2475" s="56">
        <v>0</v>
      </c>
      <c r="I2475" s="56" t="s">
        <v>6841</v>
      </c>
      <c r="J2475" s="56" t="s">
        <v>39</v>
      </c>
    </row>
    <row r="2476" spans="1:10" ht="12.75" customHeight="1" x14ac:dyDescent="0.3">
      <c r="A2476" s="56" t="s">
        <v>729</v>
      </c>
      <c r="B2476" s="56">
        <v>15</v>
      </c>
      <c r="C2476" s="56" t="s">
        <v>730</v>
      </c>
      <c r="D2476" s="56" t="s">
        <v>6145</v>
      </c>
      <c r="E2476" s="56" t="s">
        <v>3036</v>
      </c>
      <c r="F2476" s="56" t="s">
        <v>907</v>
      </c>
      <c r="G2476" s="56">
        <v>14.5</v>
      </c>
      <c r="H2476" s="56">
        <v>0</v>
      </c>
      <c r="I2476" s="56" t="s">
        <v>6841</v>
      </c>
      <c r="J2476" s="56" t="s">
        <v>39</v>
      </c>
    </row>
    <row r="2477" spans="1:10" ht="12.75" customHeight="1" x14ac:dyDescent="0.3">
      <c r="A2477" s="56" t="s">
        <v>729</v>
      </c>
      <c r="B2477" s="56">
        <v>16</v>
      </c>
      <c r="C2477" s="56" t="s">
        <v>730</v>
      </c>
      <c r="D2477" s="56" t="s">
        <v>6146</v>
      </c>
      <c r="E2477" s="56" t="s">
        <v>3037</v>
      </c>
      <c r="F2477" s="56" t="s">
        <v>907</v>
      </c>
      <c r="G2477" s="56">
        <v>37.5</v>
      </c>
      <c r="H2477" s="56">
        <v>0</v>
      </c>
      <c r="I2477" s="56" t="s">
        <v>6841</v>
      </c>
      <c r="J2477" s="56" t="s">
        <v>39</v>
      </c>
    </row>
    <row r="2478" spans="1:10" ht="12.75" customHeight="1" x14ac:dyDescent="0.3">
      <c r="A2478" s="56" t="s">
        <v>729</v>
      </c>
      <c r="B2478" s="56">
        <v>17</v>
      </c>
      <c r="C2478" s="56" t="s">
        <v>730</v>
      </c>
      <c r="D2478" s="56" t="s">
        <v>6147</v>
      </c>
      <c r="E2478" s="56" t="s">
        <v>3038</v>
      </c>
      <c r="F2478" s="56" t="s">
        <v>907</v>
      </c>
      <c r="G2478" s="56">
        <v>20</v>
      </c>
      <c r="H2478" s="56">
        <v>0</v>
      </c>
      <c r="I2478" s="56" t="s">
        <v>6841</v>
      </c>
      <c r="J2478" s="56" t="s">
        <v>39</v>
      </c>
    </row>
    <row r="2479" spans="1:10" ht="12.75" customHeight="1" x14ac:dyDescent="0.3">
      <c r="A2479" s="56" t="s">
        <v>729</v>
      </c>
      <c r="B2479" s="56">
        <v>18</v>
      </c>
      <c r="C2479" s="56" t="s">
        <v>730</v>
      </c>
      <c r="D2479" s="56" t="s">
        <v>6148</v>
      </c>
      <c r="E2479" s="56" t="s">
        <v>3039</v>
      </c>
      <c r="F2479" s="56" t="s">
        <v>907</v>
      </c>
      <c r="G2479" s="56">
        <v>21</v>
      </c>
      <c r="H2479" s="56">
        <v>0</v>
      </c>
      <c r="I2479" s="56" t="s">
        <v>6841</v>
      </c>
      <c r="J2479" s="56" t="s">
        <v>39</v>
      </c>
    </row>
    <row r="2480" spans="1:10" ht="12.75" customHeight="1" x14ac:dyDescent="0.3">
      <c r="A2480" s="56" t="s">
        <v>729</v>
      </c>
      <c r="B2480" s="56">
        <v>19</v>
      </c>
      <c r="C2480" s="56" t="s">
        <v>730</v>
      </c>
      <c r="D2480" s="56" t="s">
        <v>6149</v>
      </c>
      <c r="E2480" s="56" t="s">
        <v>3040</v>
      </c>
      <c r="F2480" s="56" t="s">
        <v>907</v>
      </c>
      <c r="G2480" s="56">
        <v>17.5</v>
      </c>
      <c r="H2480" s="56">
        <v>0</v>
      </c>
      <c r="I2480" s="56" t="s">
        <v>810</v>
      </c>
      <c r="J2480" s="56" t="s">
        <v>39</v>
      </c>
    </row>
    <row r="2481" spans="1:10" ht="12.75" customHeight="1" x14ac:dyDescent="0.3">
      <c r="A2481" s="56" t="s">
        <v>729</v>
      </c>
      <c r="B2481" s="56">
        <v>20</v>
      </c>
      <c r="C2481" s="56" t="s">
        <v>730</v>
      </c>
      <c r="D2481" s="56" t="s">
        <v>6150</v>
      </c>
      <c r="E2481" s="56" t="s">
        <v>3041</v>
      </c>
      <c r="F2481" s="56" t="s">
        <v>907</v>
      </c>
      <c r="G2481" s="56">
        <v>29</v>
      </c>
      <c r="H2481" s="56">
        <v>0</v>
      </c>
      <c r="I2481" s="56" t="s">
        <v>6841</v>
      </c>
      <c r="J2481" s="56" t="s">
        <v>39</v>
      </c>
    </row>
    <row r="2482" spans="1:10" ht="12.75" customHeight="1" x14ac:dyDescent="0.3">
      <c r="A2482" s="56" t="s">
        <v>729</v>
      </c>
      <c r="B2482" s="56">
        <v>21</v>
      </c>
      <c r="C2482" s="56" t="s">
        <v>730</v>
      </c>
      <c r="D2482" s="56" t="s">
        <v>6151</v>
      </c>
      <c r="E2482" s="56" t="s">
        <v>3042</v>
      </c>
      <c r="F2482" s="56" t="s">
        <v>907</v>
      </c>
      <c r="G2482" s="56">
        <v>26</v>
      </c>
      <c r="H2482" s="56">
        <v>0</v>
      </c>
      <c r="I2482" s="56" t="s">
        <v>6841</v>
      </c>
      <c r="J2482" s="56" t="s">
        <v>39</v>
      </c>
    </row>
    <row r="2483" spans="1:10" ht="12.75" customHeight="1" x14ac:dyDescent="0.3">
      <c r="A2483" s="56" t="s">
        <v>729</v>
      </c>
      <c r="B2483" s="56">
        <v>22</v>
      </c>
      <c r="C2483" s="56" t="s">
        <v>730</v>
      </c>
      <c r="D2483" s="56" t="s">
        <v>6152</v>
      </c>
      <c r="E2483" s="56" t="s">
        <v>3043</v>
      </c>
      <c r="F2483" s="56" t="s">
        <v>907</v>
      </c>
      <c r="G2483" s="56">
        <v>28.5</v>
      </c>
      <c r="H2483" s="56">
        <v>0</v>
      </c>
      <c r="I2483" s="56" t="s">
        <v>6841</v>
      </c>
      <c r="J2483" s="56" t="s">
        <v>39</v>
      </c>
    </row>
    <row r="2484" spans="1:10" ht="12.75" customHeight="1" x14ac:dyDescent="0.3">
      <c r="A2484" s="56" t="s">
        <v>729</v>
      </c>
      <c r="B2484" s="56">
        <v>23</v>
      </c>
      <c r="C2484" s="56" t="s">
        <v>730</v>
      </c>
      <c r="D2484" s="56" t="s">
        <v>6153</v>
      </c>
      <c r="E2484" s="56" t="s">
        <v>3044</v>
      </c>
      <c r="F2484" s="56" t="s">
        <v>907</v>
      </c>
      <c r="G2484" s="56">
        <v>16.5</v>
      </c>
      <c r="H2484" s="56">
        <v>0</v>
      </c>
      <c r="I2484" s="56" t="s">
        <v>6841</v>
      </c>
      <c r="J2484" s="56" t="s">
        <v>39</v>
      </c>
    </row>
    <row r="2485" spans="1:10" ht="12.75" customHeight="1" x14ac:dyDescent="0.3">
      <c r="A2485" s="56" t="s">
        <v>729</v>
      </c>
      <c r="B2485" s="56">
        <v>24</v>
      </c>
      <c r="C2485" s="56" t="s">
        <v>730</v>
      </c>
      <c r="D2485" s="56" t="s">
        <v>6154</v>
      </c>
      <c r="E2485" s="56" t="s">
        <v>3045</v>
      </c>
      <c r="F2485" s="56" t="s">
        <v>907</v>
      </c>
      <c r="G2485" s="56">
        <v>34</v>
      </c>
      <c r="H2485" s="56">
        <v>0</v>
      </c>
      <c r="I2485" s="56" t="s">
        <v>6841</v>
      </c>
      <c r="J2485" s="56" t="s">
        <v>39</v>
      </c>
    </row>
    <row r="2486" spans="1:10" ht="12.75" customHeight="1" x14ac:dyDescent="0.3">
      <c r="A2486" s="56" t="s">
        <v>729</v>
      </c>
      <c r="B2486" s="56">
        <v>25</v>
      </c>
      <c r="C2486" s="56" t="s">
        <v>730</v>
      </c>
      <c r="D2486" s="56" t="s">
        <v>6155</v>
      </c>
      <c r="E2486" s="56" t="s">
        <v>3046</v>
      </c>
      <c r="F2486" s="56" t="s">
        <v>907</v>
      </c>
      <c r="G2486" s="56">
        <v>49.5</v>
      </c>
      <c r="H2486" s="56">
        <v>0</v>
      </c>
      <c r="I2486" s="56" t="s">
        <v>6841</v>
      </c>
      <c r="J2486" s="56" t="s">
        <v>39</v>
      </c>
    </row>
    <row r="2487" spans="1:10" ht="12.75" customHeight="1" x14ac:dyDescent="0.3">
      <c r="A2487" s="56" t="s">
        <v>729</v>
      </c>
      <c r="B2487" s="56">
        <v>26</v>
      </c>
      <c r="C2487" s="56" t="s">
        <v>730</v>
      </c>
      <c r="D2487" s="56" t="s">
        <v>6156</v>
      </c>
      <c r="E2487" s="56" t="s">
        <v>3047</v>
      </c>
      <c r="F2487" s="56" t="s">
        <v>907</v>
      </c>
      <c r="G2487" s="56">
        <v>17.5</v>
      </c>
      <c r="H2487" s="56">
        <v>0</v>
      </c>
      <c r="I2487" s="56" t="s">
        <v>6841</v>
      </c>
      <c r="J2487" s="56" t="s">
        <v>39</v>
      </c>
    </row>
    <row r="2488" spans="1:10" ht="12.75" customHeight="1" x14ac:dyDescent="0.3">
      <c r="A2488" s="56" t="s">
        <v>729</v>
      </c>
      <c r="B2488" s="56">
        <v>27</v>
      </c>
      <c r="C2488" s="56" t="s">
        <v>730</v>
      </c>
      <c r="D2488" s="56" t="s">
        <v>6157</v>
      </c>
      <c r="E2488" s="56" t="s">
        <v>3048</v>
      </c>
      <c r="F2488" s="56" t="s">
        <v>907</v>
      </c>
      <c r="G2488" s="56">
        <v>37</v>
      </c>
      <c r="H2488" s="56">
        <v>0</v>
      </c>
      <c r="I2488" s="56" t="s">
        <v>6841</v>
      </c>
      <c r="J2488" s="56" t="s">
        <v>39</v>
      </c>
    </row>
    <row r="2489" spans="1:10" ht="12.75" customHeight="1" x14ac:dyDescent="0.3">
      <c r="A2489" s="56" t="s">
        <v>729</v>
      </c>
      <c r="B2489" s="56">
        <v>28</v>
      </c>
      <c r="C2489" s="56" t="s">
        <v>730</v>
      </c>
      <c r="D2489" s="56" t="s">
        <v>6158</v>
      </c>
      <c r="E2489" s="56" t="s">
        <v>1863</v>
      </c>
      <c r="F2489" s="56" t="s">
        <v>907</v>
      </c>
      <c r="G2489" s="56">
        <v>42</v>
      </c>
      <c r="H2489" s="56">
        <v>0</v>
      </c>
      <c r="I2489" s="56" t="s">
        <v>6841</v>
      </c>
      <c r="J2489" s="56" t="s">
        <v>39</v>
      </c>
    </row>
    <row r="2490" spans="1:10" ht="12.75" customHeight="1" x14ac:dyDescent="0.3">
      <c r="A2490" s="56" t="s">
        <v>729</v>
      </c>
      <c r="B2490" s="56">
        <v>29</v>
      </c>
      <c r="C2490" s="56" t="s">
        <v>730</v>
      </c>
      <c r="D2490" s="56" t="s">
        <v>6159</v>
      </c>
      <c r="E2490" s="56" t="s">
        <v>3049</v>
      </c>
      <c r="F2490" s="56" t="s">
        <v>907</v>
      </c>
      <c r="G2490" s="56">
        <v>28</v>
      </c>
      <c r="H2490" s="56">
        <v>0</v>
      </c>
      <c r="I2490" s="56" t="s">
        <v>6841</v>
      </c>
      <c r="J2490" s="56" t="s">
        <v>39</v>
      </c>
    </row>
    <row r="2491" spans="1:10" ht="12.75" customHeight="1" x14ac:dyDescent="0.3">
      <c r="A2491" s="56" t="s">
        <v>729</v>
      </c>
      <c r="B2491" s="56">
        <v>30</v>
      </c>
      <c r="C2491" s="56" t="s">
        <v>730</v>
      </c>
      <c r="D2491" s="56" t="s">
        <v>6160</v>
      </c>
      <c r="E2491" s="56" t="s">
        <v>3050</v>
      </c>
      <c r="F2491" s="56" t="s">
        <v>907</v>
      </c>
      <c r="G2491" s="56">
        <v>28.5</v>
      </c>
      <c r="H2491" s="56">
        <v>0</v>
      </c>
      <c r="I2491" s="56" t="s">
        <v>6841</v>
      </c>
      <c r="J2491" s="56" t="s">
        <v>39</v>
      </c>
    </row>
    <row r="2492" spans="1:10" ht="12.75" customHeight="1" x14ac:dyDescent="0.3">
      <c r="A2492" s="56" t="s">
        <v>729</v>
      </c>
      <c r="B2492" s="56">
        <v>31</v>
      </c>
      <c r="C2492" s="56" t="s">
        <v>730</v>
      </c>
      <c r="D2492" s="56" t="s">
        <v>6161</v>
      </c>
      <c r="E2492" s="56" t="s">
        <v>3051</v>
      </c>
      <c r="F2492" s="56" t="s">
        <v>907</v>
      </c>
      <c r="G2492" s="56">
        <v>17.5</v>
      </c>
      <c r="H2492" s="56">
        <v>0</v>
      </c>
      <c r="I2492" s="56" t="s">
        <v>6841</v>
      </c>
      <c r="J2492" s="56" t="s">
        <v>39</v>
      </c>
    </row>
    <row r="2493" spans="1:10" ht="12.75" customHeight="1" x14ac:dyDescent="0.3">
      <c r="A2493" s="56" t="s">
        <v>729</v>
      </c>
      <c r="B2493" s="56">
        <v>32</v>
      </c>
      <c r="C2493" s="56" t="s">
        <v>730</v>
      </c>
      <c r="D2493" s="56" t="s">
        <v>6162</v>
      </c>
      <c r="E2493" s="56" t="s">
        <v>3052</v>
      </c>
      <c r="F2493" s="56" t="s">
        <v>907</v>
      </c>
      <c r="G2493" s="56">
        <v>47.5</v>
      </c>
      <c r="H2493" s="56">
        <v>0</v>
      </c>
      <c r="I2493" s="56" t="s">
        <v>6841</v>
      </c>
      <c r="J2493" s="56" t="s">
        <v>39</v>
      </c>
    </row>
    <row r="2494" spans="1:10" ht="12.75" customHeight="1" x14ac:dyDescent="0.3">
      <c r="A2494" s="56" t="s">
        <v>729</v>
      </c>
      <c r="B2494" s="56">
        <v>33</v>
      </c>
      <c r="C2494" s="56" t="s">
        <v>730</v>
      </c>
      <c r="D2494" s="56" t="s">
        <v>6163</v>
      </c>
      <c r="E2494" s="56" t="s">
        <v>3053</v>
      </c>
      <c r="F2494" s="56" t="s">
        <v>908</v>
      </c>
      <c r="G2494" s="56">
        <v>16.8</v>
      </c>
      <c r="H2494" s="56">
        <v>0</v>
      </c>
      <c r="I2494" s="56" t="s">
        <v>6841</v>
      </c>
      <c r="J2494" s="56" t="s">
        <v>39</v>
      </c>
    </row>
    <row r="2495" spans="1:10" ht="12.75" customHeight="1" x14ac:dyDescent="0.3">
      <c r="A2495" s="56" t="s">
        <v>215</v>
      </c>
      <c r="B2495" s="56">
        <v>1</v>
      </c>
      <c r="C2495" s="56" t="s">
        <v>21</v>
      </c>
      <c r="D2495" s="56" t="s">
        <v>6164</v>
      </c>
      <c r="E2495" s="56" t="s">
        <v>3054</v>
      </c>
      <c r="F2495" s="56" t="s">
        <v>907</v>
      </c>
      <c r="G2495" s="56">
        <v>29</v>
      </c>
      <c r="H2495" s="56">
        <v>0</v>
      </c>
      <c r="I2495" s="56" t="s">
        <v>6841</v>
      </c>
      <c r="J2495" s="56" t="s">
        <v>39</v>
      </c>
    </row>
    <row r="2496" spans="1:10" ht="12.75" customHeight="1" x14ac:dyDescent="0.3">
      <c r="A2496" s="56" t="s">
        <v>215</v>
      </c>
      <c r="B2496" s="56">
        <v>2</v>
      </c>
      <c r="C2496" s="56" t="s">
        <v>21</v>
      </c>
      <c r="D2496" s="56" t="s">
        <v>6165</v>
      </c>
      <c r="E2496" s="56" t="s">
        <v>3055</v>
      </c>
      <c r="F2496" s="56" t="s">
        <v>907</v>
      </c>
      <c r="G2496" s="56">
        <v>7</v>
      </c>
      <c r="H2496" s="56">
        <v>0</v>
      </c>
      <c r="I2496" s="56" t="s">
        <v>6841</v>
      </c>
      <c r="J2496" s="56" t="s">
        <v>39</v>
      </c>
    </row>
    <row r="2497" spans="1:10" ht="12.75" customHeight="1" x14ac:dyDescent="0.3">
      <c r="A2497" s="56" t="s">
        <v>215</v>
      </c>
      <c r="B2497" s="56">
        <v>3</v>
      </c>
      <c r="C2497" s="56" t="s">
        <v>21</v>
      </c>
      <c r="D2497" s="56" t="s">
        <v>6166</v>
      </c>
      <c r="E2497" s="56" t="s">
        <v>2835</v>
      </c>
      <c r="F2497" s="56" t="s">
        <v>907</v>
      </c>
      <c r="G2497" s="56">
        <v>49</v>
      </c>
      <c r="H2497" s="56">
        <v>0</v>
      </c>
      <c r="I2497" s="56" t="s">
        <v>6841</v>
      </c>
      <c r="J2497" s="56" t="s">
        <v>39</v>
      </c>
    </row>
    <row r="2498" spans="1:10" ht="12.75" customHeight="1" x14ac:dyDescent="0.3">
      <c r="A2498" s="56" t="s">
        <v>215</v>
      </c>
      <c r="B2498" s="56">
        <v>4</v>
      </c>
      <c r="C2498" s="56" t="s">
        <v>21</v>
      </c>
      <c r="D2498" s="56" t="s">
        <v>6167</v>
      </c>
      <c r="E2498" s="56" t="s">
        <v>3056</v>
      </c>
      <c r="F2498" s="56" t="s">
        <v>907</v>
      </c>
      <c r="G2498" s="56">
        <v>29</v>
      </c>
      <c r="H2498" s="56">
        <v>0</v>
      </c>
      <c r="I2498" s="56" t="s">
        <v>6841</v>
      </c>
      <c r="J2498" s="56" t="s">
        <v>39</v>
      </c>
    </row>
    <row r="2499" spans="1:10" ht="12.75" customHeight="1" x14ac:dyDescent="0.3">
      <c r="A2499" s="56" t="s">
        <v>215</v>
      </c>
      <c r="B2499" s="56">
        <v>5</v>
      </c>
      <c r="C2499" s="56" t="s">
        <v>21</v>
      </c>
      <c r="D2499" s="56" t="s">
        <v>6168</v>
      </c>
      <c r="E2499" s="56" t="s">
        <v>3057</v>
      </c>
      <c r="F2499" s="56" t="s">
        <v>907</v>
      </c>
      <c r="G2499" s="56">
        <v>40</v>
      </c>
      <c r="H2499" s="56">
        <v>0</v>
      </c>
      <c r="I2499" s="56" t="s">
        <v>6841</v>
      </c>
      <c r="J2499" s="56" t="s">
        <v>39</v>
      </c>
    </row>
    <row r="2500" spans="1:10" ht="12.75" customHeight="1" x14ac:dyDescent="0.3">
      <c r="A2500" s="56" t="s">
        <v>215</v>
      </c>
      <c r="B2500" s="56">
        <v>6</v>
      </c>
      <c r="C2500" s="56" t="s">
        <v>21</v>
      </c>
      <c r="D2500" s="56" t="s">
        <v>6169</v>
      </c>
      <c r="E2500" s="56" t="s">
        <v>3058</v>
      </c>
      <c r="F2500" s="56" t="s">
        <v>907</v>
      </c>
      <c r="G2500" s="56">
        <v>27</v>
      </c>
      <c r="H2500" s="56">
        <v>0</v>
      </c>
      <c r="I2500" s="56" t="s">
        <v>6841</v>
      </c>
      <c r="J2500" s="56" t="s">
        <v>39</v>
      </c>
    </row>
    <row r="2501" spans="1:10" ht="12.75" customHeight="1" x14ac:dyDescent="0.3">
      <c r="A2501" s="56" t="s">
        <v>215</v>
      </c>
      <c r="B2501" s="56">
        <v>7</v>
      </c>
      <c r="C2501" s="56" t="s">
        <v>21</v>
      </c>
      <c r="D2501" s="56" t="s">
        <v>6170</v>
      </c>
      <c r="E2501" s="56" t="s">
        <v>7037</v>
      </c>
      <c r="F2501" s="56" t="s">
        <v>907</v>
      </c>
      <c r="G2501" s="56">
        <v>14</v>
      </c>
      <c r="H2501" s="56">
        <v>0</v>
      </c>
      <c r="I2501" s="56" t="s">
        <v>6841</v>
      </c>
      <c r="J2501" s="56" t="s">
        <v>39</v>
      </c>
    </row>
    <row r="2502" spans="1:10" ht="12.75" customHeight="1" x14ac:dyDescent="0.3">
      <c r="A2502" s="56" t="s">
        <v>215</v>
      </c>
      <c r="B2502" s="56">
        <v>8</v>
      </c>
      <c r="C2502" s="56" t="s">
        <v>21</v>
      </c>
      <c r="D2502" s="56" t="s">
        <v>6171</v>
      </c>
      <c r="E2502" s="56" t="s">
        <v>3059</v>
      </c>
      <c r="F2502" s="56" t="s">
        <v>907</v>
      </c>
      <c r="G2502" s="56">
        <v>50</v>
      </c>
      <c r="H2502" s="56">
        <v>0</v>
      </c>
      <c r="I2502" s="56" t="s">
        <v>6841</v>
      </c>
      <c r="J2502" s="56" t="s">
        <v>39</v>
      </c>
    </row>
    <row r="2503" spans="1:10" ht="12.75" customHeight="1" x14ac:dyDescent="0.3">
      <c r="A2503" s="56" t="s">
        <v>215</v>
      </c>
      <c r="B2503" s="56">
        <v>9</v>
      </c>
      <c r="C2503" s="56" t="s">
        <v>21</v>
      </c>
      <c r="D2503" s="56" t="s">
        <v>6172</v>
      </c>
      <c r="E2503" s="56" t="s">
        <v>3060</v>
      </c>
      <c r="F2503" s="56" t="s">
        <v>907</v>
      </c>
      <c r="G2503" s="56">
        <v>14</v>
      </c>
      <c r="H2503" s="56">
        <v>0</v>
      </c>
      <c r="I2503" s="56" t="s">
        <v>6841</v>
      </c>
      <c r="J2503" s="56" t="s">
        <v>39</v>
      </c>
    </row>
    <row r="2504" spans="1:10" ht="12.75" customHeight="1" x14ac:dyDescent="0.3">
      <c r="A2504" s="56" t="s">
        <v>215</v>
      </c>
      <c r="B2504" s="56">
        <v>10</v>
      </c>
      <c r="C2504" s="56" t="s">
        <v>21</v>
      </c>
      <c r="D2504" s="56" t="s">
        <v>6173</v>
      </c>
      <c r="E2504" s="56" t="s">
        <v>3061</v>
      </c>
      <c r="F2504" s="56" t="s">
        <v>907</v>
      </c>
      <c r="G2504" s="56">
        <v>12</v>
      </c>
      <c r="H2504" s="56">
        <v>0</v>
      </c>
      <c r="I2504" s="56" t="s">
        <v>6841</v>
      </c>
      <c r="J2504" s="56" t="s">
        <v>39</v>
      </c>
    </row>
    <row r="2505" spans="1:10" ht="12.75" customHeight="1" x14ac:dyDescent="0.3">
      <c r="A2505" s="56" t="s">
        <v>215</v>
      </c>
      <c r="B2505" s="56">
        <v>11</v>
      </c>
      <c r="C2505" s="56" t="s">
        <v>21</v>
      </c>
      <c r="D2505" s="56" t="s">
        <v>6174</v>
      </c>
      <c r="E2505" s="56" t="s">
        <v>3062</v>
      </c>
      <c r="F2505" s="56" t="s">
        <v>907</v>
      </c>
      <c r="G2505" s="56">
        <v>52</v>
      </c>
      <c r="H2505" s="56">
        <v>0</v>
      </c>
      <c r="I2505" s="56" t="s">
        <v>6841</v>
      </c>
      <c r="J2505" s="56" t="s">
        <v>39</v>
      </c>
    </row>
    <row r="2506" spans="1:10" ht="12.75" customHeight="1" x14ac:dyDescent="0.3">
      <c r="A2506" s="56" t="s">
        <v>215</v>
      </c>
      <c r="B2506" s="56">
        <v>12</v>
      </c>
      <c r="C2506" s="56" t="s">
        <v>21</v>
      </c>
      <c r="D2506" s="56" t="s">
        <v>6175</v>
      </c>
      <c r="E2506" s="56" t="s">
        <v>908</v>
      </c>
      <c r="F2506" s="56" t="s">
        <v>908</v>
      </c>
      <c r="G2506" s="56">
        <v>18.5</v>
      </c>
      <c r="H2506" s="56">
        <v>0</v>
      </c>
      <c r="I2506" s="56" t="s">
        <v>6841</v>
      </c>
      <c r="J2506" s="56" t="s">
        <v>39</v>
      </c>
    </row>
    <row r="2507" spans="1:10" ht="12.75" customHeight="1" x14ac:dyDescent="0.3">
      <c r="A2507" s="56" t="s">
        <v>163</v>
      </c>
      <c r="B2507" s="56">
        <v>1</v>
      </c>
      <c r="C2507" s="56" t="s">
        <v>164</v>
      </c>
      <c r="D2507" s="56" t="s">
        <v>6176</v>
      </c>
      <c r="E2507" s="56" t="s">
        <v>7271</v>
      </c>
      <c r="F2507" s="56" t="s">
        <v>907</v>
      </c>
      <c r="G2507" s="56">
        <v>35</v>
      </c>
      <c r="H2507" s="56">
        <v>51.2</v>
      </c>
      <c r="I2507" s="56" t="s">
        <v>6841</v>
      </c>
      <c r="J2507" s="56" t="s">
        <v>39</v>
      </c>
    </row>
    <row r="2508" spans="1:10" ht="12.75" customHeight="1" x14ac:dyDescent="0.3">
      <c r="A2508" s="56" t="s">
        <v>163</v>
      </c>
      <c r="B2508" s="56">
        <v>2</v>
      </c>
      <c r="C2508" s="56" t="s">
        <v>164</v>
      </c>
      <c r="D2508" s="56" t="s">
        <v>6177</v>
      </c>
      <c r="E2508" s="56" t="s">
        <v>7272</v>
      </c>
      <c r="F2508" s="56" t="s">
        <v>907</v>
      </c>
      <c r="G2508" s="56">
        <v>24</v>
      </c>
      <c r="H2508" s="56">
        <v>55.5</v>
      </c>
      <c r="I2508" s="56" t="s">
        <v>6841</v>
      </c>
      <c r="J2508" s="56" t="s">
        <v>39</v>
      </c>
    </row>
    <row r="2509" spans="1:10" ht="12.75" customHeight="1" x14ac:dyDescent="0.3">
      <c r="A2509" s="56" t="s">
        <v>163</v>
      </c>
      <c r="B2509" s="56">
        <v>3</v>
      </c>
      <c r="C2509" s="56" t="s">
        <v>164</v>
      </c>
      <c r="D2509" s="56" t="s">
        <v>6178</v>
      </c>
      <c r="E2509" s="56" t="s">
        <v>7273</v>
      </c>
      <c r="F2509" s="56" t="s">
        <v>907</v>
      </c>
      <c r="G2509" s="56">
        <v>22</v>
      </c>
      <c r="H2509" s="56">
        <v>0</v>
      </c>
      <c r="I2509" s="56" t="s">
        <v>811</v>
      </c>
      <c r="J2509" s="56" t="s">
        <v>39</v>
      </c>
    </row>
    <row r="2510" spans="1:10" ht="12.75" customHeight="1" x14ac:dyDescent="0.3">
      <c r="A2510" s="56" t="s">
        <v>163</v>
      </c>
      <c r="B2510" s="56">
        <v>4</v>
      </c>
      <c r="C2510" s="56" t="s">
        <v>164</v>
      </c>
      <c r="D2510" s="56" t="s">
        <v>6179</v>
      </c>
      <c r="E2510" s="56" t="s">
        <v>7274</v>
      </c>
      <c r="F2510" s="56" t="s">
        <v>907</v>
      </c>
      <c r="G2510" s="56">
        <v>26</v>
      </c>
      <c r="H2510" s="56">
        <v>53.5</v>
      </c>
      <c r="I2510" s="56" t="s">
        <v>6841</v>
      </c>
      <c r="J2510" s="56" t="s">
        <v>39</v>
      </c>
    </row>
    <row r="2511" spans="1:10" ht="12.75" customHeight="1" x14ac:dyDescent="0.3">
      <c r="A2511" s="56" t="s">
        <v>163</v>
      </c>
      <c r="B2511" s="56">
        <v>5</v>
      </c>
      <c r="C2511" s="56" t="s">
        <v>164</v>
      </c>
      <c r="D2511" s="56" t="s">
        <v>6180</v>
      </c>
      <c r="E2511" s="56" t="s">
        <v>7275</v>
      </c>
      <c r="F2511" s="56" t="s">
        <v>907</v>
      </c>
      <c r="G2511" s="56">
        <v>26</v>
      </c>
      <c r="H2511" s="56">
        <v>53.5</v>
      </c>
      <c r="I2511" s="56" t="s">
        <v>6841</v>
      </c>
      <c r="J2511" s="56" t="s">
        <v>39</v>
      </c>
    </row>
    <row r="2512" spans="1:10" ht="12.75" customHeight="1" x14ac:dyDescent="0.3">
      <c r="A2512" s="56" t="s">
        <v>163</v>
      </c>
      <c r="B2512" s="56">
        <v>6</v>
      </c>
      <c r="C2512" s="56" t="s">
        <v>164</v>
      </c>
      <c r="D2512" s="56" t="s">
        <v>6181</v>
      </c>
      <c r="E2512" s="56" t="s">
        <v>7276</v>
      </c>
      <c r="F2512" s="56" t="s">
        <v>907</v>
      </c>
      <c r="G2512" s="56">
        <v>26</v>
      </c>
      <c r="H2512" s="56">
        <v>53.5</v>
      </c>
      <c r="I2512" s="56" t="s">
        <v>6841</v>
      </c>
      <c r="J2512" s="56" t="s">
        <v>39</v>
      </c>
    </row>
    <row r="2513" spans="1:10" ht="12.75" customHeight="1" x14ac:dyDescent="0.3">
      <c r="A2513" s="56" t="s">
        <v>163</v>
      </c>
      <c r="B2513" s="56">
        <v>7</v>
      </c>
      <c r="C2513" s="56" t="s">
        <v>164</v>
      </c>
      <c r="D2513" s="56" t="s">
        <v>6182</v>
      </c>
      <c r="E2513" s="56" t="s">
        <v>7277</v>
      </c>
      <c r="F2513" s="56" t="s">
        <v>907</v>
      </c>
      <c r="G2513" s="56">
        <v>26</v>
      </c>
      <c r="H2513" s="56">
        <v>50</v>
      </c>
      <c r="I2513" s="56" t="s">
        <v>6841</v>
      </c>
      <c r="J2513" s="56" t="s">
        <v>39</v>
      </c>
    </row>
    <row r="2514" spans="1:10" ht="12.75" customHeight="1" x14ac:dyDescent="0.3">
      <c r="A2514" s="56" t="s">
        <v>163</v>
      </c>
      <c r="B2514" s="56">
        <v>8</v>
      </c>
      <c r="C2514" s="56" t="s">
        <v>164</v>
      </c>
      <c r="D2514" s="56" t="s">
        <v>6183</v>
      </c>
      <c r="E2514" s="56" t="s">
        <v>7278</v>
      </c>
      <c r="F2514" s="56" t="s">
        <v>907</v>
      </c>
      <c r="G2514" s="56">
        <v>26</v>
      </c>
      <c r="H2514" s="56">
        <v>0</v>
      </c>
      <c r="I2514" s="56" t="s">
        <v>6841</v>
      </c>
      <c r="J2514" s="56" t="s">
        <v>39</v>
      </c>
    </row>
    <row r="2515" spans="1:10" ht="12.75" customHeight="1" x14ac:dyDescent="0.3">
      <c r="A2515" s="56" t="s">
        <v>163</v>
      </c>
      <c r="B2515" s="56">
        <v>9</v>
      </c>
      <c r="C2515" s="56" t="s">
        <v>164</v>
      </c>
      <c r="D2515" s="56" t="s">
        <v>6184</v>
      </c>
      <c r="E2515" s="56" t="s">
        <v>7279</v>
      </c>
      <c r="F2515" s="56" t="s">
        <v>907</v>
      </c>
      <c r="G2515" s="56">
        <v>34.5</v>
      </c>
      <c r="H2515" s="56">
        <v>13.7</v>
      </c>
      <c r="I2515" s="56" t="s">
        <v>6841</v>
      </c>
      <c r="J2515" s="56" t="s">
        <v>39</v>
      </c>
    </row>
    <row r="2516" spans="1:10" ht="12.75" customHeight="1" x14ac:dyDescent="0.3">
      <c r="A2516" s="56" t="s">
        <v>163</v>
      </c>
      <c r="B2516" s="56">
        <v>10</v>
      </c>
      <c r="C2516" s="56" t="s">
        <v>164</v>
      </c>
      <c r="D2516" s="56" t="s">
        <v>6185</v>
      </c>
      <c r="E2516" s="56" t="s">
        <v>7280</v>
      </c>
      <c r="F2516" s="56" t="s">
        <v>907</v>
      </c>
      <c r="G2516" s="56">
        <v>26</v>
      </c>
      <c r="H2516" s="56">
        <v>53.5</v>
      </c>
      <c r="I2516" s="56" t="s">
        <v>6841</v>
      </c>
      <c r="J2516" s="56" t="s">
        <v>39</v>
      </c>
    </row>
    <row r="2517" spans="1:10" ht="12.75" customHeight="1" x14ac:dyDescent="0.3">
      <c r="A2517" s="56" t="s">
        <v>163</v>
      </c>
      <c r="B2517" s="56">
        <v>11</v>
      </c>
      <c r="C2517" s="56" t="s">
        <v>164</v>
      </c>
      <c r="D2517" s="56" t="s">
        <v>6186</v>
      </c>
      <c r="E2517" s="56" t="s">
        <v>7281</v>
      </c>
      <c r="F2517" s="56" t="s">
        <v>907</v>
      </c>
      <c r="G2517" s="56">
        <v>35</v>
      </c>
      <c r="H2517" s="56">
        <v>44.2</v>
      </c>
      <c r="I2517" s="56" t="s">
        <v>6841</v>
      </c>
      <c r="J2517" s="56" t="s">
        <v>39</v>
      </c>
    </row>
    <row r="2518" spans="1:10" ht="12.75" customHeight="1" x14ac:dyDescent="0.3">
      <c r="A2518" s="56" t="s">
        <v>163</v>
      </c>
      <c r="B2518" s="56">
        <v>12</v>
      </c>
      <c r="C2518" s="56" t="s">
        <v>164</v>
      </c>
      <c r="D2518" s="56" t="s">
        <v>6187</v>
      </c>
      <c r="E2518" s="56" t="s">
        <v>7282</v>
      </c>
      <c r="F2518" s="56" t="s">
        <v>907</v>
      </c>
      <c r="G2518" s="56">
        <v>24</v>
      </c>
      <c r="H2518" s="56">
        <v>55.5</v>
      </c>
      <c r="I2518" s="56" t="s">
        <v>6841</v>
      </c>
      <c r="J2518" s="56" t="s">
        <v>39</v>
      </c>
    </row>
    <row r="2519" spans="1:10" ht="12.75" customHeight="1" x14ac:dyDescent="0.3">
      <c r="A2519" s="56" t="s">
        <v>163</v>
      </c>
      <c r="B2519" s="56">
        <v>13</v>
      </c>
      <c r="C2519" s="56" t="s">
        <v>164</v>
      </c>
      <c r="D2519" s="56" t="s">
        <v>6188</v>
      </c>
      <c r="E2519" s="56" t="s">
        <v>7283</v>
      </c>
      <c r="F2519" s="56" t="s">
        <v>907</v>
      </c>
      <c r="G2519" s="56">
        <v>25</v>
      </c>
      <c r="H2519" s="56">
        <v>44.2</v>
      </c>
      <c r="I2519" s="56" t="s">
        <v>6841</v>
      </c>
      <c r="J2519" s="56" t="s">
        <v>39</v>
      </c>
    </row>
    <row r="2520" spans="1:10" ht="12.75" customHeight="1" x14ac:dyDescent="0.3">
      <c r="A2520" s="56" t="s">
        <v>216</v>
      </c>
      <c r="B2520" s="56">
        <v>1</v>
      </c>
      <c r="C2520" s="56" t="s">
        <v>22</v>
      </c>
      <c r="D2520" s="56" t="s">
        <v>6189</v>
      </c>
      <c r="E2520" s="56" t="s">
        <v>3065</v>
      </c>
      <c r="F2520" s="56" t="s">
        <v>907</v>
      </c>
      <c r="G2520" s="56">
        <v>40</v>
      </c>
      <c r="H2520" s="56">
        <v>0</v>
      </c>
      <c r="I2520" s="56" t="s">
        <v>6841</v>
      </c>
      <c r="J2520" s="56" t="s">
        <v>39</v>
      </c>
    </row>
    <row r="2521" spans="1:10" ht="12.75" customHeight="1" x14ac:dyDescent="0.3">
      <c r="A2521" s="56" t="s">
        <v>216</v>
      </c>
      <c r="B2521" s="56">
        <v>2</v>
      </c>
      <c r="C2521" s="56" t="s">
        <v>22</v>
      </c>
      <c r="D2521" s="56" t="s">
        <v>6190</v>
      </c>
      <c r="E2521" s="56" t="s">
        <v>3066</v>
      </c>
      <c r="F2521" s="56" t="s">
        <v>907</v>
      </c>
      <c r="G2521" s="56">
        <v>27.25</v>
      </c>
      <c r="H2521" s="56">
        <v>0</v>
      </c>
      <c r="I2521" s="56" t="s">
        <v>6841</v>
      </c>
      <c r="J2521" s="56" t="s">
        <v>39</v>
      </c>
    </row>
    <row r="2522" spans="1:10" ht="12.75" customHeight="1" x14ac:dyDescent="0.3">
      <c r="A2522" s="56" t="s">
        <v>216</v>
      </c>
      <c r="B2522" s="56">
        <v>3</v>
      </c>
      <c r="C2522" s="56" t="s">
        <v>22</v>
      </c>
      <c r="D2522" s="56" t="s">
        <v>6191</v>
      </c>
      <c r="E2522" s="56" t="s">
        <v>3067</v>
      </c>
      <c r="F2522" s="56" t="s">
        <v>907</v>
      </c>
      <c r="G2522" s="56">
        <v>29.5</v>
      </c>
      <c r="H2522" s="56">
        <v>0</v>
      </c>
      <c r="I2522" s="56" t="s">
        <v>6841</v>
      </c>
      <c r="J2522" s="56" t="s">
        <v>39</v>
      </c>
    </row>
    <row r="2523" spans="1:10" ht="12.75" customHeight="1" x14ac:dyDescent="0.3">
      <c r="A2523" s="56" t="s">
        <v>216</v>
      </c>
      <c r="B2523" s="56">
        <v>4</v>
      </c>
      <c r="C2523" s="56" t="s">
        <v>22</v>
      </c>
      <c r="D2523" s="56" t="s">
        <v>6192</v>
      </c>
      <c r="E2523" s="56" t="s">
        <v>3068</v>
      </c>
      <c r="F2523" s="56" t="s">
        <v>907</v>
      </c>
      <c r="G2523" s="56">
        <v>41</v>
      </c>
      <c r="H2523" s="56">
        <v>0</v>
      </c>
      <c r="I2523" s="56" t="s">
        <v>6841</v>
      </c>
      <c r="J2523" s="56" t="s">
        <v>39</v>
      </c>
    </row>
    <row r="2524" spans="1:10" ht="12.75" customHeight="1" x14ac:dyDescent="0.3">
      <c r="A2524" s="56" t="s">
        <v>216</v>
      </c>
      <c r="B2524" s="56">
        <v>5</v>
      </c>
      <c r="C2524" s="56" t="s">
        <v>22</v>
      </c>
      <c r="D2524" s="56" t="s">
        <v>6193</v>
      </c>
      <c r="E2524" s="56" t="s">
        <v>3069</v>
      </c>
      <c r="F2524" s="56" t="s">
        <v>907</v>
      </c>
      <c r="G2524" s="56">
        <v>41.5</v>
      </c>
      <c r="H2524" s="56">
        <v>0</v>
      </c>
      <c r="I2524" s="56" t="s">
        <v>6841</v>
      </c>
      <c r="J2524" s="56" t="s">
        <v>39</v>
      </c>
    </row>
    <row r="2525" spans="1:10" ht="12.75" customHeight="1" x14ac:dyDescent="0.3">
      <c r="A2525" s="56" t="s">
        <v>216</v>
      </c>
      <c r="B2525" s="56">
        <v>6</v>
      </c>
      <c r="C2525" s="56" t="s">
        <v>22</v>
      </c>
      <c r="D2525" s="56" t="s">
        <v>6194</v>
      </c>
      <c r="E2525" s="56" t="s">
        <v>3070</v>
      </c>
      <c r="F2525" s="56" t="s">
        <v>907</v>
      </c>
      <c r="G2525" s="56">
        <v>26.5</v>
      </c>
      <c r="H2525" s="56">
        <v>0</v>
      </c>
      <c r="I2525" s="56" t="s">
        <v>6841</v>
      </c>
      <c r="J2525" s="56" t="s">
        <v>39</v>
      </c>
    </row>
    <row r="2526" spans="1:10" ht="12.75" customHeight="1" x14ac:dyDescent="0.3">
      <c r="A2526" s="56" t="s">
        <v>216</v>
      </c>
      <c r="B2526" s="56">
        <v>7</v>
      </c>
      <c r="C2526" s="56" t="s">
        <v>22</v>
      </c>
      <c r="D2526" s="56" t="s">
        <v>6195</v>
      </c>
      <c r="E2526" s="56" t="s">
        <v>6196</v>
      </c>
      <c r="F2526" s="56" t="s">
        <v>907</v>
      </c>
      <c r="G2526" s="56">
        <v>56.3</v>
      </c>
      <c r="H2526" s="56">
        <v>0</v>
      </c>
      <c r="I2526" s="56" t="s">
        <v>6841</v>
      </c>
      <c r="J2526" s="56" t="s">
        <v>39</v>
      </c>
    </row>
    <row r="2527" spans="1:10" ht="12.75" customHeight="1" x14ac:dyDescent="0.3">
      <c r="A2527" s="56" t="s">
        <v>216</v>
      </c>
      <c r="B2527" s="56">
        <v>8</v>
      </c>
      <c r="C2527" s="56" t="s">
        <v>22</v>
      </c>
      <c r="D2527" s="56" t="s">
        <v>6197</v>
      </c>
      <c r="E2527" s="56" t="s">
        <v>3072</v>
      </c>
      <c r="F2527" s="56" t="s">
        <v>907</v>
      </c>
      <c r="G2527" s="56">
        <v>32.5</v>
      </c>
      <c r="H2527" s="56">
        <v>0</v>
      </c>
      <c r="I2527" s="56" t="s">
        <v>6841</v>
      </c>
      <c r="J2527" s="56" t="s">
        <v>39</v>
      </c>
    </row>
    <row r="2528" spans="1:10" ht="12.75" customHeight="1" x14ac:dyDescent="0.3">
      <c r="A2528" s="56" t="s">
        <v>216</v>
      </c>
      <c r="B2528" s="56">
        <v>9</v>
      </c>
      <c r="C2528" s="56" t="s">
        <v>22</v>
      </c>
      <c r="D2528" s="56" t="s">
        <v>6198</v>
      </c>
      <c r="E2528" s="56" t="s">
        <v>3073</v>
      </c>
      <c r="F2528" s="56" t="s">
        <v>907</v>
      </c>
      <c r="G2528" s="56">
        <v>23.5</v>
      </c>
      <c r="H2528" s="56">
        <v>0</v>
      </c>
      <c r="I2528" s="56" t="s">
        <v>6841</v>
      </c>
      <c r="J2528" s="56" t="s">
        <v>39</v>
      </c>
    </row>
    <row r="2529" spans="1:10" ht="12.75" customHeight="1" x14ac:dyDescent="0.3">
      <c r="A2529" s="56" t="s">
        <v>216</v>
      </c>
      <c r="B2529" s="56">
        <v>10</v>
      </c>
      <c r="C2529" s="56" t="s">
        <v>22</v>
      </c>
      <c r="D2529" s="56" t="s">
        <v>6199</v>
      </c>
      <c r="E2529" s="56" t="s">
        <v>3074</v>
      </c>
      <c r="F2529" s="56" t="s">
        <v>907</v>
      </c>
      <c r="G2529" s="56">
        <v>44.8</v>
      </c>
      <c r="H2529" s="56">
        <v>0</v>
      </c>
      <c r="I2529" s="56" t="s">
        <v>6841</v>
      </c>
      <c r="J2529" s="56" t="s">
        <v>39</v>
      </c>
    </row>
    <row r="2530" spans="1:10" ht="12.75" customHeight="1" x14ac:dyDescent="0.3">
      <c r="A2530" s="56" t="s">
        <v>216</v>
      </c>
      <c r="B2530" s="56">
        <v>11</v>
      </c>
      <c r="C2530" s="56" t="s">
        <v>22</v>
      </c>
      <c r="D2530" s="56" t="s">
        <v>6200</v>
      </c>
      <c r="E2530" s="56" t="s">
        <v>3075</v>
      </c>
      <c r="F2530" s="56" t="s">
        <v>907</v>
      </c>
      <c r="G2530" s="56">
        <v>28</v>
      </c>
      <c r="H2530" s="56">
        <v>0</v>
      </c>
      <c r="I2530" s="56" t="s">
        <v>6841</v>
      </c>
      <c r="J2530" s="56" t="s">
        <v>39</v>
      </c>
    </row>
    <row r="2531" spans="1:10" ht="12.75" customHeight="1" x14ac:dyDescent="0.3">
      <c r="A2531" s="56" t="s">
        <v>216</v>
      </c>
      <c r="B2531" s="56">
        <v>12</v>
      </c>
      <c r="C2531" s="56" t="s">
        <v>22</v>
      </c>
      <c r="D2531" s="56" t="s">
        <v>6201</v>
      </c>
      <c r="E2531" s="56" t="s">
        <v>3076</v>
      </c>
      <c r="F2531" s="56" t="s">
        <v>907</v>
      </c>
      <c r="G2531" s="56">
        <v>48.8</v>
      </c>
      <c r="H2531" s="56">
        <v>0</v>
      </c>
      <c r="I2531" s="56" t="s">
        <v>6841</v>
      </c>
      <c r="J2531" s="56" t="s">
        <v>39</v>
      </c>
    </row>
    <row r="2532" spans="1:10" ht="12.75" customHeight="1" x14ac:dyDescent="0.3">
      <c r="A2532" s="56" t="s">
        <v>216</v>
      </c>
      <c r="B2532" s="56">
        <v>13</v>
      </c>
      <c r="C2532" s="56" t="s">
        <v>22</v>
      </c>
      <c r="D2532" s="56" t="s">
        <v>6202</v>
      </c>
      <c r="E2532" s="56" t="s">
        <v>3077</v>
      </c>
      <c r="F2532" s="56" t="s">
        <v>907</v>
      </c>
      <c r="G2532" s="56">
        <v>27.3</v>
      </c>
      <c r="H2532" s="56">
        <v>0</v>
      </c>
      <c r="I2532" s="56" t="s">
        <v>6841</v>
      </c>
      <c r="J2532" s="56" t="s">
        <v>39</v>
      </c>
    </row>
    <row r="2533" spans="1:10" ht="12.75" customHeight="1" x14ac:dyDescent="0.3">
      <c r="A2533" s="56" t="s">
        <v>216</v>
      </c>
      <c r="B2533" s="56">
        <v>14</v>
      </c>
      <c r="C2533" s="56" t="s">
        <v>22</v>
      </c>
      <c r="D2533" s="56" t="s">
        <v>6203</v>
      </c>
      <c r="E2533" s="56" t="s">
        <v>3078</v>
      </c>
      <c r="F2533" s="56" t="s">
        <v>907</v>
      </c>
      <c r="G2533" s="56">
        <v>48.8</v>
      </c>
      <c r="H2533" s="56">
        <v>0</v>
      </c>
      <c r="I2533" s="56" t="s">
        <v>6841</v>
      </c>
      <c r="J2533" s="56" t="s">
        <v>39</v>
      </c>
    </row>
    <row r="2534" spans="1:10" ht="12.75" customHeight="1" x14ac:dyDescent="0.3">
      <c r="A2534" s="56" t="s">
        <v>216</v>
      </c>
      <c r="B2534" s="56">
        <v>15</v>
      </c>
      <c r="C2534" s="56" t="s">
        <v>22</v>
      </c>
      <c r="D2534" s="56" t="s">
        <v>6204</v>
      </c>
      <c r="E2534" s="56" t="s">
        <v>3079</v>
      </c>
      <c r="F2534" s="56" t="s">
        <v>907</v>
      </c>
      <c r="G2534" s="56">
        <v>44.8</v>
      </c>
      <c r="H2534" s="56">
        <v>0</v>
      </c>
      <c r="I2534" s="56" t="s">
        <v>6841</v>
      </c>
      <c r="J2534" s="56" t="s">
        <v>39</v>
      </c>
    </row>
    <row r="2535" spans="1:10" ht="12.75" customHeight="1" x14ac:dyDescent="0.3">
      <c r="A2535" s="56" t="s">
        <v>216</v>
      </c>
      <c r="B2535" s="56">
        <v>16</v>
      </c>
      <c r="C2535" s="56" t="s">
        <v>22</v>
      </c>
      <c r="D2535" s="56" t="s">
        <v>6205</v>
      </c>
      <c r="E2535" s="56" t="s">
        <v>3080</v>
      </c>
      <c r="F2535" s="56" t="s">
        <v>907</v>
      </c>
      <c r="G2535" s="56">
        <v>30</v>
      </c>
      <c r="H2535" s="56">
        <v>0</v>
      </c>
      <c r="I2535" s="56" t="s">
        <v>6841</v>
      </c>
      <c r="J2535" s="56" t="s">
        <v>39</v>
      </c>
    </row>
    <row r="2536" spans="1:10" ht="12.75" customHeight="1" x14ac:dyDescent="0.3">
      <c r="A2536" s="56" t="s">
        <v>216</v>
      </c>
      <c r="B2536" s="56">
        <v>17</v>
      </c>
      <c r="C2536" s="56" t="s">
        <v>22</v>
      </c>
      <c r="D2536" s="56" t="s">
        <v>6206</v>
      </c>
      <c r="E2536" s="56" t="s">
        <v>3081</v>
      </c>
      <c r="F2536" s="56" t="s">
        <v>907</v>
      </c>
      <c r="G2536" s="56">
        <v>52.8</v>
      </c>
      <c r="H2536" s="56">
        <v>0</v>
      </c>
      <c r="I2536" s="56" t="s">
        <v>6841</v>
      </c>
      <c r="J2536" s="56" t="s">
        <v>39</v>
      </c>
    </row>
    <row r="2537" spans="1:10" ht="12.75" customHeight="1" x14ac:dyDescent="0.3">
      <c r="A2537" s="56" t="s">
        <v>216</v>
      </c>
      <c r="B2537" s="56">
        <v>18</v>
      </c>
      <c r="C2537" s="56" t="s">
        <v>22</v>
      </c>
      <c r="D2537" s="56" t="s">
        <v>6207</v>
      </c>
      <c r="E2537" s="56" t="s">
        <v>6208</v>
      </c>
      <c r="F2537" s="56" t="s">
        <v>907</v>
      </c>
      <c r="G2537" s="56">
        <v>36.799999999999997</v>
      </c>
      <c r="H2537" s="56">
        <v>0</v>
      </c>
      <c r="I2537" s="56" t="s">
        <v>6841</v>
      </c>
      <c r="J2537" s="56" t="s">
        <v>39</v>
      </c>
    </row>
    <row r="2538" spans="1:10" ht="12.75" customHeight="1" x14ac:dyDescent="0.3">
      <c r="A2538" s="56" t="s">
        <v>216</v>
      </c>
      <c r="B2538" s="56">
        <v>19</v>
      </c>
      <c r="C2538" s="56" t="s">
        <v>22</v>
      </c>
      <c r="D2538" s="56" t="s">
        <v>6209</v>
      </c>
      <c r="E2538" s="56" t="s">
        <v>3082</v>
      </c>
      <c r="F2538" s="56" t="s">
        <v>907</v>
      </c>
      <c r="G2538" s="56">
        <v>36.799999999999997</v>
      </c>
      <c r="H2538" s="56">
        <v>0</v>
      </c>
      <c r="I2538" s="56" t="s">
        <v>6841</v>
      </c>
      <c r="J2538" s="56" t="s">
        <v>39</v>
      </c>
    </row>
    <row r="2539" spans="1:10" ht="12.75" customHeight="1" x14ac:dyDescent="0.3">
      <c r="A2539" s="56" t="s">
        <v>216</v>
      </c>
      <c r="B2539" s="56">
        <v>20</v>
      </c>
      <c r="C2539" s="56" t="s">
        <v>22</v>
      </c>
      <c r="D2539" s="56" t="s">
        <v>6210</v>
      </c>
      <c r="E2539" s="56" t="s">
        <v>3083</v>
      </c>
      <c r="F2539" s="56" t="s">
        <v>907</v>
      </c>
      <c r="G2539" s="56">
        <v>44.8</v>
      </c>
      <c r="H2539" s="56">
        <v>0</v>
      </c>
      <c r="I2539" s="56" t="s">
        <v>6841</v>
      </c>
      <c r="J2539" s="56" t="s">
        <v>39</v>
      </c>
    </row>
    <row r="2540" spans="1:10" ht="12.75" customHeight="1" x14ac:dyDescent="0.3">
      <c r="A2540" s="56" t="s">
        <v>216</v>
      </c>
      <c r="B2540" s="56">
        <v>21</v>
      </c>
      <c r="C2540" s="56" t="s">
        <v>22</v>
      </c>
      <c r="D2540" s="56" t="s">
        <v>6211</v>
      </c>
      <c r="E2540" s="56" t="s">
        <v>3084</v>
      </c>
      <c r="F2540" s="56" t="s">
        <v>907</v>
      </c>
      <c r="G2540" s="56">
        <v>37</v>
      </c>
      <c r="H2540" s="56">
        <v>0</v>
      </c>
      <c r="I2540" s="56" t="s">
        <v>6841</v>
      </c>
      <c r="J2540" s="56" t="s">
        <v>39</v>
      </c>
    </row>
    <row r="2541" spans="1:10" ht="12.75" customHeight="1" x14ac:dyDescent="0.3">
      <c r="A2541" s="56" t="s">
        <v>216</v>
      </c>
      <c r="B2541" s="56">
        <v>22</v>
      </c>
      <c r="C2541" s="56" t="s">
        <v>22</v>
      </c>
      <c r="D2541" s="56" t="s">
        <v>6212</v>
      </c>
      <c r="E2541" s="56" t="s">
        <v>3085</v>
      </c>
      <c r="F2541" s="56" t="s">
        <v>907</v>
      </c>
      <c r="G2541" s="56">
        <v>29.5</v>
      </c>
      <c r="H2541" s="56">
        <v>0</v>
      </c>
      <c r="I2541" s="56" t="s">
        <v>6841</v>
      </c>
      <c r="J2541" s="56" t="s">
        <v>39</v>
      </c>
    </row>
    <row r="2542" spans="1:10" ht="12.75" customHeight="1" x14ac:dyDescent="0.3">
      <c r="A2542" s="56" t="s">
        <v>216</v>
      </c>
      <c r="B2542" s="56">
        <v>23</v>
      </c>
      <c r="C2542" s="56" t="s">
        <v>22</v>
      </c>
      <c r="D2542" s="56" t="s">
        <v>6213</v>
      </c>
      <c r="E2542" s="56" t="s">
        <v>3086</v>
      </c>
      <c r="F2542" s="56" t="s">
        <v>907</v>
      </c>
      <c r="G2542" s="56">
        <v>69</v>
      </c>
      <c r="H2542" s="56">
        <v>0</v>
      </c>
      <c r="I2542" s="56" t="s">
        <v>6841</v>
      </c>
      <c r="J2542" s="56" t="s">
        <v>39</v>
      </c>
    </row>
    <row r="2543" spans="1:10" ht="12.75" customHeight="1" x14ac:dyDescent="0.3">
      <c r="A2543" s="56" t="s">
        <v>216</v>
      </c>
      <c r="B2543" s="56">
        <v>24</v>
      </c>
      <c r="C2543" s="56" t="s">
        <v>22</v>
      </c>
      <c r="D2543" s="56" t="s">
        <v>6214</v>
      </c>
      <c r="E2543" s="56" t="s">
        <v>916</v>
      </c>
      <c r="F2543" s="56" t="s">
        <v>908</v>
      </c>
      <c r="G2543" s="56">
        <v>25</v>
      </c>
      <c r="H2543" s="56">
        <v>0</v>
      </c>
      <c r="I2543" s="56" t="s">
        <v>6841</v>
      </c>
      <c r="J2543" s="56" t="s">
        <v>39</v>
      </c>
    </row>
    <row r="2544" spans="1:10" ht="12.75" customHeight="1" x14ac:dyDescent="0.3">
      <c r="A2544" s="56" t="s">
        <v>334</v>
      </c>
      <c r="B2544" s="56">
        <v>1</v>
      </c>
      <c r="C2544" s="56" t="s">
        <v>335</v>
      </c>
      <c r="D2544" s="56" t="s">
        <v>7284</v>
      </c>
      <c r="E2544" s="56" t="s">
        <v>7285</v>
      </c>
      <c r="F2544" s="56" t="s">
        <v>907</v>
      </c>
      <c r="G2544" s="56">
        <v>60</v>
      </c>
      <c r="H2544" s="56">
        <v>0</v>
      </c>
      <c r="I2544" s="56" t="s">
        <v>6841</v>
      </c>
      <c r="J2544" s="56" t="s">
        <v>39</v>
      </c>
    </row>
    <row r="2545" spans="1:10" ht="12.75" customHeight="1" x14ac:dyDescent="0.3">
      <c r="A2545" s="56" t="s">
        <v>334</v>
      </c>
      <c r="B2545" s="56">
        <v>2</v>
      </c>
      <c r="C2545" s="56" t="s">
        <v>335</v>
      </c>
      <c r="D2545" s="56" t="s">
        <v>7286</v>
      </c>
      <c r="E2545" s="56" t="s">
        <v>7287</v>
      </c>
      <c r="F2545" s="56" t="s">
        <v>907</v>
      </c>
      <c r="G2545" s="56">
        <v>48</v>
      </c>
      <c r="H2545" s="56">
        <v>0</v>
      </c>
      <c r="I2545" s="56" t="s">
        <v>6841</v>
      </c>
      <c r="J2545" s="56" t="s">
        <v>39</v>
      </c>
    </row>
    <row r="2546" spans="1:10" ht="12.75" customHeight="1" x14ac:dyDescent="0.3">
      <c r="A2546" s="56" t="s">
        <v>334</v>
      </c>
      <c r="B2546" s="56">
        <v>3</v>
      </c>
      <c r="C2546" s="56" t="s">
        <v>335</v>
      </c>
      <c r="D2546" s="56" t="s">
        <v>7288</v>
      </c>
      <c r="E2546" s="56" t="s">
        <v>7289</v>
      </c>
      <c r="F2546" s="56" t="s">
        <v>907</v>
      </c>
      <c r="G2546" s="56">
        <v>51.5</v>
      </c>
      <c r="H2546" s="56">
        <v>0</v>
      </c>
      <c r="I2546" s="56" t="s">
        <v>6841</v>
      </c>
      <c r="J2546" s="56" t="s">
        <v>39</v>
      </c>
    </row>
    <row r="2547" spans="1:10" ht="12.75" customHeight="1" x14ac:dyDescent="0.3">
      <c r="A2547" s="56" t="s">
        <v>334</v>
      </c>
      <c r="B2547" s="56">
        <v>4</v>
      </c>
      <c r="C2547" s="56" t="s">
        <v>335</v>
      </c>
      <c r="D2547" s="56" t="s">
        <v>7290</v>
      </c>
      <c r="E2547" s="56" t="s">
        <v>7291</v>
      </c>
      <c r="F2547" s="56" t="s">
        <v>907</v>
      </c>
      <c r="G2547" s="56">
        <v>51.5</v>
      </c>
      <c r="H2547" s="56">
        <v>0</v>
      </c>
      <c r="I2547" s="56" t="s">
        <v>6841</v>
      </c>
      <c r="J2547" s="56" t="s">
        <v>39</v>
      </c>
    </row>
    <row r="2548" spans="1:10" ht="12.75" customHeight="1" x14ac:dyDescent="0.3">
      <c r="A2548" s="56" t="s">
        <v>334</v>
      </c>
      <c r="B2548" s="56">
        <v>5</v>
      </c>
      <c r="C2548" s="56" t="s">
        <v>335</v>
      </c>
      <c r="D2548" s="56" t="s">
        <v>7292</v>
      </c>
      <c r="E2548" s="56" t="s">
        <v>7293</v>
      </c>
      <c r="F2548" s="56" t="s">
        <v>907</v>
      </c>
      <c r="G2548" s="56">
        <v>32.5</v>
      </c>
      <c r="H2548" s="56">
        <v>0</v>
      </c>
      <c r="I2548" s="56" t="s">
        <v>810</v>
      </c>
      <c r="J2548" s="56" t="s">
        <v>40</v>
      </c>
    </row>
    <row r="2549" spans="1:10" ht="12.75" customHeight="1" x14ac:dyDescent="0.3">
      <c r="A2549" s="56" t="s">
        <v>334</v>
      </c>
      <c r="B2549" s="56">
        <v>6</v>
      </c>
      <c r="C2549" s="56" t="s">
        <v>335</v>
      </c>
      <c r="D2549" s="56" t="s">
        <v>7294</v>
      </c>
      <c r="E2549" s="56" t="s">
        <v>7295</v>
      </c>
      <c r="F2549" s="56" t="s">
        <v>907</v>
      </c>
      <c r="G2549" s="56">
        <v>35</v>
      </c>
      <c r="H2549" s="56">
        <v>0</v>
      </c>
      <c r="I2549" s="56" t="s">
        <v>810</v>
      </c>
      <c r="J2549" s="56" t="s">
        <v>40</v>
      </c>
    </row>
    <row r="2550" spans="1:10" ht="12.75" customHeight="1" x14ac:dyDescent="0.3">
      <c r="A2550" s="56" t="s">
        <v>334</v>
      </c>
      <c r="B2550" s="56">
        <v>7</v>
      </c>
      <c r="C2550" s="56" t="s">
        <v>335</v>
      </c>
      <c r="D2550" s="56" t="s">
        <v>7296</v>
      </c>
      <c r="E2550" s="56" t="s">
        <v>7297</v>
      </c>
      <c r="F2550" s="56" t="s">
        <v>907</v>
      </c>
      <c r="G2550" s="56">
        <v>47</v>
      </c>
      <c r="H2550" s="56">
        <v>0</v>
      </c>
      <c r="I2550" s="56" t="s">
        <v>810</v>
      </c>
      <c r="J2550" s="56" t="s">
        <v>40</v>
      </c>
    </row>
    <row r="2551" spans="1:10" ht="12.75" customHeight="1" x14ac:dyDescent="0.3">
      <c r="A2551" s="56" t="s">
        <v>334</v>
      </c>
      <c r="B2551" s="56">
        <v>8</v>
      </c>
      <c r="C2551" s="56" t="s">
        <v>335</v>
      </c>
      <c r="D2551" s="56" t="s">
        <v>7298</v>
      </c>
      <c r="E2551" s="56" t="s">
        <v>7299</v>
      </c>
      <c r="F2551" s="56" t="s">
        <v>907</v>
      </c>
      <c r="G2551" s="56">
        <v>24</v>
      </c>
      <c r="H2551" s="56">
        <v>0</v>
      </c>
      <c r="I2551" s="56" t="s">
        <v>810</v>
      </c>
      <c r="J2551" s="56" t="s">
        <v>40</v>
      </c>
    </row>
    <row r="2552" spans="1:10" ht="12.75" customHeight="1" x14ac:dyDescent="0.3">
      <c r="A2552" s="56" t="s">
        <v>165</v>
      </c>
      <c r="B2552" s="56">
        <v>1</v>
      </c>
      <c r="C2552" s="56" t="s">
        <v>166</v>
      </c>
      <c r="D2552" s="56" t="s">
        <v>6215</v>
      </c>
      <c r="E2552" s="56" t="s">
        <v>3088</v>
      </c>
      <c r="F2552" s="56" t="s">
        <v>907</v>
      </c>
      <c r="G2552" s="56">
        <v>44</v>
      </c>
      <c r="H2552" s="56">
        <v>0</v>
      </c>
      <c r="I2552" s="56" t="s">
        <v>6841</v>
      </c>
      <c r="J2552" s="56" t="s">
        <v>39</v>
      </c>
    </row>
    <row r="2553" spans="1:10" ht="12.75" customHeight="1" x14ac:dyDescent="0.3">
      <c r="A2553" s="56" t="s">
        <v>165</v>
      </c>
      <c r="B2553" s="56">
        <v>2</v>
      </c>
      <c r="C2553" s="56" t="s">
        <v>166</v>
      </c>
      <c r="D2553" s="56" t="s">
        <v>7038</v>
      </c>
      <c r="E2553" s="56" t="s">
        <v>7039</v>
      </c>
      <c r="F2553" s="56" t="s">
        <v>907</v>
      </c>
      <c r="G2553" s="56">
        <v>31</v>
      </c>
      <c r="H2553" s="56">
        <v>0</v>
      </c>
      <c r="I2553" s="56" t="s">
        <v>810</v>
      </c>
      <c r="J2553" s="56" t="s">
        <v>39</v>
      </c>
    </row>
    <row r="2554" spans="1:10" ht="12.75" customHeight="1" x14ac:dyDescent="0.3">
      <c r="A2554" s="56" t="s">
        <v>165</v>
      </c>
      <c r="B2554" s="56">
        <v>3</v>
      </c>
      <c r="C2554" s="56" t="s">
        <v>166</v>
      </c>
      <c r="D2554" s="56" t="s">
        <v>6216</v>
      </c>
      <c r="E2554" s="56" t="s">
        <v>941</v>
      </c>
      <c r="F2554" s="56" t="s">
        <v>907</v>
      </c>
      <c r="G2554" s="56">
        <v>48</v>
      </c>
      <c r="H2554" s="56">
        <v>0</v>
      </c>
      <c r="I2554" s="56" t="s">
        <v>6841</v>
      </c>
      <c r="J2554" s="56" t="s">
        <v>39</v>
      </c>
    </row>
    <row r="2555" spans="1:10" ht="12.75" customHeight="1" x14ac:dyDescent="0.3">
      <c r="A2555" s="56" t="s">
        <v>165</v>
      </c>
      <c r="B2555" s="56">
        <v>4</v>
      </c>
      <c r="C2555" s="56" t="s">
        <v>166</v>
      </c>
      <c r="D2555" s="56" t="s">
        <v>6217</v>
      </c>
      <c r="E2555" s="56" t="s">
        <v>3089</v>
      </c>
      <c r="F2555" s="56" t="s">
        <v>907</v>
      </c>
      <c r="G2555" s="56">
        <v>26</v>
      </c>
      <c r="H2555" s="56">
        <v>0</v>
      </c>
      <c r="I2555" s="56" t="s">
        <v>810</v>
      </c>
      <c r="J2555" s="56" t="s">
        <v>39</v>
      </c>
    </row>
    <row r="2556" spans="1:10" ht="12.75" customHeight="1" x14ac:dyDescent="0.3">
      <c r="A2556" s="56" t="s">
        <v>165</v>
      </c>
      <c r="B2556" s="56">
        <v>5</v>
      </c>
      <c r="C2556" s="56" t="s">
        <v>166</v>
      </c>
      <c r="D2556" s="56" t="s">
        <v>6218</v>
      </c>
      <c r="E2556" s="56" t="s">
        <v>3090</v>
      </c>
      <c r="F2556" s="56" t="s">
        <v>907</v>
      </c>
      <c r="G2556" s="56">
        <v>37</v>
      </c>
      <c r="H2556" s="56">
        <v>0</v>
      </c>
      <c r="I2556" s="56" t="s">
        <v>6841</v>
      </c>
      <c r="J2556" s="56" t="s">
        <v>39</v>
      </c>
    </row>
    <row r="2557" spans="1:10" ht="12.75" customHeight="1" x14ac:dyDescent="0.3">
      <c r="A2557" s="56" t="s">
        <v>165</v>
      </c>
      <c r="B2557" s="56">
        <v>6</v>
      </c>
      <c r="C2557" s="56" t="s">
        <v>166</v>
      </c>
      <c r="D2557" s="56" t="s">
        <v>6219</v>
      </c>
      <c r="E2557" s="56" t="s">
        <v>3091</v>
      </c>
      <c r="F2557" s="56" t="s">
        <v>907</v>
      </c>
      <c r="G2557" s="56">
        <v>12</v>
      </c>
      <c r="H2557" s="56">
        <v>0</v>
      </c>
      <c r="I2557" s="56" t="s">
        <v>810</v>
      </c>
      <c r="J2557" s="56" t="s">
        <v>39</v>
      </c>
    </row>
    <row r="2558" spans="1:10" ht="12.75" customHeight="1" x14ac:dyDescent="0.3">
      <c r="A2558" s="56" t="s">
        <v>165</v>
      </c>
      <c r="B2558" s="56">
        <v>7</v>
      </c>
      <c r="C2558" s="56" t="s">
        <v>166</v>
      </c>
      <c r="D2558" s="56" t="s">
        <v>6220</v>
      </c>
      <c r="E2558" s="56" t="s">
        <v>3092</v>
      </c>
      <c r="F2558" s="56" t="s">
        <v>907</v>
      </c>
      <c r="G2558" s="56">
        <v>38</v>
      </c>
      <c r="H2558" s="56">
        <v>0</v>
      </c>
      <c r="I2558" s="56" t="s">
        <v>6841</v>
      </c>
      <c r="J2558" s="56" t="s">
        <v>39</v>
      </c>
    </row>
    <row r="2559" spans="1:10" ht="12.75" customHeight="1" x14ac:dyDescent="0.3">
      <c r="A2559" s="56" t="s">
        <v>165</v>
      </c>
      <c r="B2559" s="56">
        <v>8</v>
      </c>
      <c r="C2559" s="56" t="s">
        <v>166</v>
      </c>
      <c r="D2559" s="56" t="s">
        <v>6221</v>
      </c>
      <c r="E2559" s="56" t="s">
        <v>1162</v>
      </c>
      <c r="F2559" s="56" t="s">
        <v>907</v>
      </c>
      <c r="G2559" s="56">
        <v>46</v>
      </c>
      <c r="H2559" s="56">
        <v>0</v>
      </c>
      <c r="I2559" s="56" t="s">
        <v>6841</v>
      </c>
      <c r="J2559" s="56" t="s">
        <v>39</v>
      </c>
    </row>
    <row r="2560" spans="1:10" ht="12.75" customHeight="1" x14ac:dyDescent="0.3">
      <c r="A2560" s="56" t="s">
        <v>165</v>
      </c>
      <c r="B2560" s="56">
        <v>9</v>
      </c>
      <c r="C2560" s="56" t="s">
        <v>166</v>
      </c>
      <c r="D2560" s="56" t="s">
        <v>6222</v>
      </c>
      <c r="E2560" s="56" t="s">
        <v>3093</v>
      </c>
      <c r="F2560" s="56" t="s">
        <v>907</v>
      </c>
      <c r="G2560" s="56">
        <v>12</v>
      </c>
      <c r="H2560" s="56">
        <v>0</v>
      </c>
      <c r="I2560" s="56" t="s">
        <v>810</v>
      </c>
      <c r="J2560" s="56" t="s">
        <v>39</v>
      </c>
    </row>
    <row r="2561" spans="1:10" ht="12.75" customHeight="1" x14ac:dyDescent="0.3">
      <c r="A2561" s="56" t="s">
        <v>165</v>
      </c>
      <c r="B2561" s="56">
        <v>10</v>
      </c>
      <c r="C2561" s="56" t="s">
        <v>166</v>
      </c>
      <c r="D2561" s="56" t="s">
        <v>6223</v>
      </c>
      <c r="E2561" s="56" t="s">
        <v>2057</v>
      </c>
      <c r="F2561" s="56" t="s">
        <v>907</v>
      </c>
      <c r="G2561" s="56">
        <v>22</v>
      </c>
      <c r="H2561" s="56">
        <v>0</v>
      </c>
      <c r="I2561" s="56" t="s">
        <v>810</v>
      </c>
      <c r="J2561" s="56" t="s">
        <v>39</v>
      </c>
    </row>
    <row r="2562" spans="1:10" ht="12.75" customHeight="1" x14ac:dyDescent="0.3">
      <c r="A2562" s="56" t="s">
        <v>165</v>
      </c>
      <c r="B2562" s="56">
        <v>11</v>
      </c>
      <c r="C2562" s="56" t="s">
        <v>166</v>
      </c>
      <c r="D2562" s="56" t="s">
        <v>6224</v>
      </c>
      <c r="E2562" s="56" t="s">
        <v>3362</v>
      </c>
      <c r="F2562" s="56" t="s">
        <v>907</v>
      </c>
      <c r="G2562" s="56">
        <v>38</v>
      </c>
      <c r="H2562" s="56">
        <v>0</v>
      </c>
      <c r="I2562" s="56" t="s">
        <v>6841</v>
      </c>
      <c r="J2562" s="56" t="s">
        <v>39</v>
      </c>
    </row>
    <row r="2563" spans="1:10" ht="12.75" customHeight="1" x14ac:dyDescent="0.3">
      <c r="A2563" s="56" t="s">
        <v>167</v>
      </c>
      <c r="B2563" s="56">
        <v>1</v>
      </c>
      <c r="C2563" s="56" t="s">
        <v>168</v>
      </c>
      <c r="D2563" s="56" t="s">
        <v>7040</v>
      </c>
      <c r="E2563" s="56" t="s">
        <v>7300</v>
      </c>
      <c r="F2563" s="56" t="s">
        <v>907</v>
      </c>
      <c r="G2563" s="56">
        <v>69</v>
      </c>
      <c r="H2563" s="56">
        <v>0</v>
      </c>
      <c r="I2563" s="56" t="s">
        <v>6841</v>
      </c>
      <c r="J2563" s="56" t="s">
        <v>39</v>
      </c>
    </row>
    <row r="2564" spans="1:10" ht="12.75" customHeight="1" x14ac:dyDescent="0.3">
      <c r="A2564" s="56" t="s">
        <v>167</v>
      </c>
      <c r="B2564" s="56">
        <v>2</v>
      </c>
      <c r="C2564" s="56" t="s">
        <v>168</v>
      </c>
      <c r="D2564" s="56" t="s">
        <v>7041</v>
      </c>
      <c r="E2564" s="56" t="s">
        <v>7301</v>
      </c>
      <c r="F2564" s="56" t="s">
        <v>907</v>
      </c>
      <c r="G2564" s="56">
        <v>41</v>
      </c>
      <c r="H2564" s="56">
        <v>0</v>
      </c>
      <c r="I2564" s="56" t="s">
        <v>6841</v>
      </c>
      <c r="J2564" s="56" t="s">
        <v>39</v>
      </c>
    </row>
    <row r="2565" spans="1:10" ht="12.75" customHeight="1" x14ac:dyDescent="0.3">
      <c r="A2565" s="56" t="s">
        <v>167</v>
      </c>
      <c r="B2565" s="56">
        <v>3</v>
      </c>
      <c r="C2565" s="56" t="s">
        <v>168</v>
      </c>
      <c r="D2565" s="56" t="s">
        <v>7042</v>
      </c>
      <c r="E2565" s="56" t="s">
        <v>7302</v>
      </c>
      <c r="F2565" s="56" t="s">
        <v>907</v>
      </c>
      <c r="G2565" s="56">
        <v>48</v>
      </c>
      <c r="H2565" s="56">
        <v>0</v>
      </c>
      <c r="I2565" s="56" t="s">
        <v>6841</v>
      </c>
      <c r="J2565" s="56" t="s">
        <v>39</v>
      </c>
    </row>
    <row r="2566" spans="1:10" ht="12.75" customHeight="1" x14ac:dyDescent="0.3">
      <c r="A2566" s="56" t="s">
        <v>167</v>
      </c>
      <c r="B2566" s="56">
        <v>4</v>
      </c>
      <c r="C2566" s="56" t="s">
        <v>168</v>
      </c>
      <c r="D2566" s="56" t="s">
        <v>7044</v>
      </c>
      <c r="E2566" s="56" t="s">
        <v>7043</v>
      </c>
      <c r="F2566" s="56" t="s">
        <v>907</v>
      </c>
      <c r="G2566" s="56">
        <v>41</v>
      </c>
      <c r="H2566" s="56">
        <v>0</v>
      </c>
      <c r="I2566" s="56" t="s">
        <v>6841</v>
      </c>
      <c r="J2566" s="56" t="s">
        <v>39</v>
      </c>
    </row>
    <row r="2567" spans="1:10" ht="12.75" customHeight="1" x14ac:dyDescent="0.3">
      <c r="A2567" s="56" t="s">
        <v>167</v>
      </c>
      <c r="B2567" s="56">
        <v>5</v>
      </c>
      <c r="C2567" s="56" t="s">
        <v>168</v>
      </c>
      <c r="D2567" s="56" t="s">
        <v>7045</v>
      </c>
      <c r="E2567" s="56" t="s">
        <v>7046</v>
      </c>
      <c r="F2567" s="56" t="s">
        <v>907</v>
      </c>
      <c r="G2567" s="56">
        <v>34</v>
      </c>
      <c r="H2567" s="56">
        <v>0</v>
      </c>
      <c r="I2567" s="56" t="s">
        <v>6841</v>
      </c>
      <c r="J2567" s="56" t="s">
        <v>39</v>
      </c>
    </row>
    <row r="2568" spans="1:10" ht="12.75" customHeight="1" x14ac:dyDescent="0.3">
      <c r="A2568" s="56" t="s">
        <v>167</v>
      </c>
      <c r="B2568" s="56">
        <v>6</v>
      </c>
      <c r="C2568" s="56" t="s">
        <v>168</v>
      </c>
      <c r="D2568" s="56" t="s">
        <v>7047</v>
      </c>
      <c r="E2568" s="56" t="s">
        <v>7048</v>
      </c>
      <c r="F2568" s="56" t="s">
        <v>907</v>
      </c>
      <c r="G2568" s="56">
        <v>40</v>
      </c>
      <c r="H2568" s="56">
        <v>0</v>
      </c>
      <c r="I2568" s="56" t="s">
        <v>6841</v>
      </c>
      <c r="J2568" s="56" t="s">
        <v>39</v>
      </c>
    </row>
    <row r="2569" spans="1:10" ht="12.75" customHeight="1" x14ac:dyDescent="0.3">
      <c r="A2569" s="56" t="s">
        <v>167</v>
      </c>
      <c r="B2569" s="56">
        <v>7</v>
      </c>
      <c r="C2569" s="56" t="s">
        <v>168</v>
      </c>
      <c r="D2569" s="56" t="s">
        <v>7049</v>
      </c>
      <c r="E2569" s="56" t="s">
        <v>2038</v>
      </c>
      <c r="F2569" s="56" t="s">
        <v>908</v>
      </c>
      <c r="G2569" s="56">
        <v>3</v>
      </c>
      <c r="H2569" s="56">
        <v>0</v>
      </c>
      <c r="I2569" s="56" t="s">
        <v>6841</v>
      </c>
      <c r="J2569" s="56" t="s">
        <v>39</v>
      </c>
    </row>
    <row r="2570" spans="1:10" ht="12.75" customHeight="1" x14ac:dyDescent="0.3">
      <c r="A2570" s="56" t="s">
        <v>701</v>
      </c>
      <c r="B2570" s="56">
        <v>1</v>
      </c>
      <c r="C2570" s="56" t="s">
        <v>702</v>
      </c>
      <c r="D2570" s="56" t="s">
        <v>6225</v>
      </c>
      <c r="E2570" s="56" t="s">
        <v>3094</v>
      </c>
      <c r="F2570" s="56" t="s">
        <v>907</v>
      </c>
      <c r="G2570" s="56">
        <v>46</v>
      </c>
      <c r="H2570" s="56">
        <v>0</v>
      </c>
      <c r="I2570" s="56" t="s">
        <v>6841</v>
      </c>
      <c r="J2570" s="56" t="s">
        <v>39</v>
      </c>
    </row>
    <row r="2571" spans="1:10" ht="12.75" customHeight="1" x14ac:dyDescent="0.3">
      <c r="A2571" s="56" t="s">
        <v>701</v>
      </c>
      <c r="B2571" s="56">
        <v>2</v>
      </c>
      <c r="C2571" s="56" t="s">
        <v>702</v>
      </c>
      <c r="D2571" s="56" t="s">
        <v>6226</v>
      </c>
      <c r="E2571" s="56" t="s">
        <v>1220</v>
      </c>
      <c r="F2571" s="56" t="s">
        <v>907</v>
      </c>
      <c r="G2571" s="56">
        <v>27</v>
      </c>
      <c r="H2571" s="56">
        <v>0</v>
      </c>
      <c r="I2571" s="56" t="s">
        <v>6841</v>
      </c>
      <c r="J2571" s="56" t="s">
        <v>39</v>
      </c>
    </row>
    <row r="2572" spans="1:10" ht="12.75" customHeight="1" x14ac:dyDescent="0.3">
      <c r="A2572" s="56" t="s">
        <v>701</v>
      </c>
      <c r="B2572" s="56">
        <v>3</v>
      </c>
      <c r="C2572" s="56" t="s">
        <v>702</v>
      </c>
      <c r="D2572" s="56" t="s">
        <v>6227</v>
      </c>
      <c r="E2572" s="56" t="s">
        <v>3095</v>
      </c>
      <c r="F2572" s="56" t="s">
        <v>907</v>
      </c>
      <c r="G2572" s="56">
        <v>67</v>
      </c>
      <c r="H2572" s="56">
        <v>0</v>
      </c>
      <c r="I2572" s="56" t="s">
        <v>6841</v>
      </c>
      <c r="J2572" s="56" t="s">
        <v>39</v>
      </c>
    </row>
    <row r="2573" spans="1:10" ht="12.75" customHeight="1" x14ac:dyDescent="0.3">
      <c r="A2573" s="56" t="s">
        <v>701</v>
      </c>
      <c r="B2573" s="56">
        <v>4</v>
      </c>
      <c r="C2573" s="56" t="s">
        <v>702</v>
      </c>
      <c r="D2573" s="56" t="s">
        <v>6228</v>
      </c>
      <c r="E2573" s="56" t="s">
        <v>3096</v>
      </c>
      <c r="F2573" s="56" t="s">
        <v>907</v>
      </c>
      <c r="G2573" s="56">
        <v>67</v>
      </c>
      <c r="H2573" s="56">
        <v>7</v>
      </c>
      <c r="I2573" s="56" t="s">
        <v>6841</v>
      </c>
      <c r="J2573" s="56" t="s">
        <v>39</v>
      </c>
    </row>
    <row r="2574" spans="1:10" ht="12.75" customHeight="1" x14ac:dyDescent="0.3">
      <c r="A2574" s="56" t="s">
        <v>701</v>
      </c>
      <c r="B2574" s="56">
        <v>5</v>
      </c>
      <c r="C2574" s="56" t="s">
        <v>702</v>
      </c>
      <c r="D2574" s="56" t="s">
        <v>6229</v>
      </c>
      <c r="E2574" s="56" t="s">
        <v>3097</v>
      </c>
      <c r="F2574" s="56" t="s">
        <v>907</v>
      </c>
      <c r="G2574" s="56">
        <v>66</v>
      </c>
      <c r="H2574" s="56">
        <v>0</v>
      </c>
      <c r="I2574" s="56" t="s">
        <v>6841</v>
      </c>
      <c r="J2574" s="56" t="s">
        <v>39</v>
      </c>
    </row>
    <row r="2575" spans="1:10" ht="12.75" customHeight="1" x14ac:dyDescent="0.3">
      <c r="A2575" s="56" t="s">
        <v>701</v>
      </c>
      <c r="B2575" s="56">
        <v>6</v>
      </c>
      <c r="C2575" s="56" t="s">
        <v>702</v>
      </c>
      <c r="D2575" s="56" t="s">
        <v>6230</v>
      </c>
      <c r="E2575" s="56" t="s">
        <v>3098</v>
      </c>
      <c r="F2575" s="56" t="s">
        <v>907</v>
      </c>
      <c r="G2575" s="56">
        <v>27</v>
      </c>
      <c r="H2575" s="56">
        <v>0</v>
      </c>
      <c r="I2575" s="56" t="s">
        <v>6841</v>
      </c>
      <c r="J2575" s="56" t="s">
        <v>39</v>
      </c>
    </row>
    <row r="2576" spans="1:10" ht="12.75" customHeight="1" x14ac:dyDescent="0.3">
      <c r="A2576" s="56" t="s">
        <v>701</v>
      </c>
      <c r="B2576" s="56">
        <v>7</v>
      </c>
      <c r="C2576" s="56" t="s">
        <v>702</v>
      </c>
      <c r="D2576" s="56" t="s">
        <v>6231</v>
      </c>
      <c r="E2576" s="56" t="s">
        <v>3099</v>
      </c>
      <c r="F2576" s="56" t="s">
        <v>907</v>
      </c>
      <c r="G2576" s="56">
        <v>37</v>
      </c>
      <c r="H2576" s="56">
        <v>0</v>
      </c>
      <c r="I2576" s="56" t="s">
        <v>6841</v>
      </c>
      <c r="J2576" s="56" t="s">
        <v>39</v>
      </c>
    </row>
    <row r="2577" spans="1:10" ht="12.75" customHeight="1" x14ac:dyDescent="0.3">
      <c r="A2577" s="56" t="s">
        <v>701</v>
      </c>
      <c r="B2577" s="56">
        <v>8</v>
      </c>
      <c r="C2577" s="56" t="s">
        <v>702</v>
      </c>
      <c r="D2577" s="56" t="s">
        <v>6232</v>
      </c>
      <c r="E2577" s="56" t="s">
        <v>3100</v>
      </c>
      <c r="F2577" s="56" t="s">
        <v>907</v>
      </c>
      <c r="G2577" s="56">
        <v>62</v>
      </c>
      <c r="H2577" s="56">
        <v>0</v>
      </c>
      <c r="I2577" s="56" t="s">
        <v>6841</v>
      </c>
      <c r="J2577" s="56" t="s">
        <v>39</v>
      </c>
    </row>
    <row r="2578" spans="1:10" ht="12.75" customHeight="1" x14ac:dyDescent="0.3">
      <c r="A2578" s="56" t="s">
        <v>701</v>
      </c>
      <c r="B2578" s="56">
        <v>9</v>
      </c>
      <c r="C2578" s="56" t="s">
        <v>702</v>
      </c>
      <c r="D2578" s="56" t="s">
        <v>6233</v>
      </c>
      <c r="E2578" s="56" t="s">
        <v>3064</v>
      </c>
      <c r="F2578" s="56" t="s">
        <v>907</v>
      </c>
      <c r="G2578" s="56">
        <v>20</v>
      </c>
      <c r="H2578" s="56">
        <v>0</v>
      </c>
      <c r="I2578" s="56" t="s">
        <v>6841</v>
      </c>
      <c r="J2578" s="56" t="s">
        <v>39</v>
      </c>
    </row>
    <row r="2579" spans="1:10" ht="12.75" customHeight="1" x14ac:dyDescent="0.3">
      <c r="A2579" s="56" t="s">
        <v>701</v>
      </c>
      <c r="B2579" s="56">
        <v>10</v>
      </c>
      <c r="C2579" s="56" t="s">
        <v>702</v>
      </c>
      <c r="D2579" s="56" t="s">
        <v>6234</v>
      </c>
      <c r="E2579" s="56" t="s">
        <v>3101</v>
      </c>
      <c r="F2579" s="56" t="s">
        <v>907</v>
      </c>
      <c r="G2579" s="56">
        <v>32</v>
      </c>
      <c r="H2579" s="56">
        <v>0</v>
      </c>
      <c r="I2579" s="56" t="s">
        <v>6841</v>
      </c>
      <c r="J2579" s="56" t="s">
        <v>39</v>
      </c>
    </row>
    <row r="2580" spans="1:10" ht="12.75" customHeight="1" x14ac:dyDescent="0.3">
      <c r="A2580" s="56" t="s">
        <v>701</v>
      </c>
      <c r="B2580" s="56">
        <v>11</v>
      </c>
      <c r="C2580" s="56" t="s">
        <v>702</v>
      </c>
      <c r="D2580" s="56" t="s">
        <v>6235</v>
      </c>
      <c r="E2580" s="56" t="s">
        <v>3102</v>
      </c>
      <c r="F2580" s="56" t="s">
        <v>907</v>
      </c>
      <c r="G2580" s="56">
        <v>65</v>
      </c>
      <c r="H2580" s="56">
        <v>0</v>
      </c>
      <c r="I2580" s="56" t="s">
        <v>6841</v>
      </c>
      <c r="J2580" s="56" t="s">
        <v>39</v>
      </c>
    </row>
    <row r="2581" spans="1:10" ht="12.75" customHeight="1" x14ac:dyDescent="0.3">
      <c r="A2581" s="56" t="s">
        <v>390</v>
      </c>
      <c r="B2581" s="56">
        <v>1</v>
      </c>
      <c r="C2581" s="56" t="s">
        <v>270</v>
      </c>
      <c r="D2581" s="56" t="s">
        <v>6236</v>
      </c>
      <c r="E2581" s="56" t="s">
        <v>3103</v>
      </c>
      <c r="F2581" s="56" t="s">
        <v>907</v>
      </c>
      <c r="G2581" s="56">
        <v>38</v>
      </c>
      <c r="H2581" s="56">
        <v>0</v>
      </c>
      <c r="I2581" s="56" t="s">
        <v>6841</v>
      </c>
      <c r="J2581" s="56" t="s">
        <v>39</v>
      </c>
    </row>
    <row r="2582" spans="1:10" ht="12.75" customHeight="1" x14ac:dyDescent="0.3">
      <c r="A2582" s="56" t="s">
        <v>390</v>
      </c>
      <c r="B2582" s="56">
        <v>2</v>
      </c>
      <c r="C2582" s="56" t="s">
        <v>270</v>
      </c>
      <c r="D2582" s="56" t="s">
        <v>6237</v>
      </c>
      <c r="E2582" s="56" t="s">
        <v>3104</v>
      </c>
      <c r="F2582" s="56" t="s">
        <v>907</v>
      </c>
      <c r="G2582" s="56">
        <v>34</v>
      </c>
      <c r="H2582" s="56">
        <v>0</v>
      </c>
      <c r="I2582" s="56" t="s">
        <v>6841</v>
      </c>
      <c r="J2582" s="56" t="s">
        <v>39</v>
      </c>
    </row>
    <row r="2583" spans="1:10" ht="12.75" customHeight="1" x14ac:dyDescent="0.3">
      <c r="A2583" s="56" t="s">
        <v>390</v>
      </c>
      <c r="B2583" s="56">
        <v>3</v>
      </c>
      <c r="C2583" s="56" t="s">
        <v>270</v>
      </c>
      <c r="D2583" s="56" t="s">
        <v>6238</v>
      </c>
      <c r="E2583" s="56" t="s">
        <v>1875</v>
      </c>
      <c r="F2583" s="56" t="s">
        <v>907</v>
      </c>
      <c r="G2583" s="56">
        <v>41</v>
      </c>
      <c r="H2583" s="56">
        <v>0</v>
      </c>
      <c r="I2583" s="56" t="s">
        <v>6841</v>
      </c>
      <c r="J2583" s="56" t="s">
        <v>39</v>
      </c>
    </row>
    <row r="2584" spans="1:10" ht="12.75" customHeight="1" x14ac:dyDescent="0.3">
      <c r="A2584" s="56" t="s">
        <v>390</v>
      </c>
      <c r="B2584" s="56">
        <v>4</v>
      </c>
      <c r="C2584" s="56" t="s">
        <v>270</v>
      </c>
      <c r="D2584" s="56" t="s">
        <v>6239</v>
      </c>
      <c r="E2584" s="56" t="s">
        <v>3105</v>
      </c>
      <c r="F2584" s="56" t="s">
        <v>907</v>
      </c>
      <c r="G2584" s="56">
        <v>36</v>
      </c>
      <c r="H2584" s="56">
        <v>0</v>
      </c>
      <c r="I2584" s="56" t="s">
        <v>6841</v>
      </c>
      <c r="J2584" s="56" t="s">
        <v>39</v>
      </c>
    </row>
    <row r="2585" spans="1:10" ht="12.75" customHeight="1" x14ac:dyDescent="0.3">
      <c r="A2585" s="56" t="s">
        <v>390</v>
      </c>
      <c r="B2585" s="56">
        <v>5</v>
      </c>
      <c r="C2585" s="56" t="s">
        <v>270</v>
      </c>
      <c r="D2585" s="56" t="s">
        <v>6240</v>
      </c>
      <c r="E2585" s="56" t="s">
        <v>3106</v>
      </c>
      <c r="F2585" s="56" t="s">
        <v>907</v>
      </c>
      <c r="G2585" s="56">
        <v>34</v>
      </c>
      <c r="H2585" s="56">
        <v>0</v>
      </c>
      <c r="I2585" s="56" t="s">
        <v>6841</v>
      </c>
      <c r="J2585" s="56" t="s">
        <v>39</v>
      </c>
    </row>
    <row r="2586" spans="1:10" ht="12.75" customHeight="1" x14ac:dyDescent="0.3">
      <c r="A2586" s="56" t="s">
        <v>390</v>
      </c>
      <c r="B2586" s="56">
        <v>6</v>
      </c>
      <c r="C2586" s="56" t="s">
        <v>270</v>
      </c>
      <c r="D2586" s="56" t="s">
        <v>6241</v>
      </c>
      <c r="E2586" s="56" t="s">
        <v>3107</v>
      </c>
      <c r="F2586" s="56" t="s">
        <v>907</v>
      </c>
      <c r="G2586" s="56">
        <v>22</v>
      </c>
      <c r="H2586" s="56">
        <v>0</v>
      </c>
      <c r="I2586" s="56" t="s">
        <v>6841</v>
      </c>
      <c r="J2586" s="56" t="s">
        <v>39</v>
      </c>
    </row>
    <row r="2587" spans="1:10" ht="12.75" customHeight="1" x14ac:dyDescent="0.3">
      <c r="A2587" s="56" t="s">
        <v>390</v>
      </c>
      <c r="B2587" s="56">
        <v>7</v>
      </c>
      <c r="C2587" s="56" t="s">
        <v>270</v>
      </c>
      <c r="D2587" s="56" t="s">
        <v>6242</v>
      </c>
      <c r="E2587" s="56" t="s">
        <v>3108</v>
      </c>
      <c r="F2587" s="56" t="s">
        <v>907</v>
      </c>
      <c r="G2587" s="56">
        <v>29</v>
      </c>
      <c r="H2587" s="56">
        <v>0</v>
      </c>
      <c r="I2587" s="56" t="s">
        <v>6841</v>
      </c>
      <c r="J2587" s="56" t="s">
        <v>39</v>
      </c>
    </row>
    <row r="2588" spans="1:10" ht="12.75" customHeight="1" x14ac:dyDescent="0.3">
      <c r="A2588" s="56" t="s">
        <v>390</v>
      </c>
      <c r="B2588" s="56">
        <v>8</v>
      </c>
      <c r="C2588" s="56" t="s">
        <v>270</v>
      </c>
      <c r="D2588" s="56" t="s">
        <v>6243</v>
      </c>
      <c r="E2588" s="56" t="s">
        <v>3109</v>
      </c>
      <c r="F2588" s="56" t="s">
        <v>907</v>
      </c>
      <c r="G2588" s="56">
        <v>44</v>
      </c>
      <c r="H2588" s="56">
        <v>0</v>
      </c>
      <c r="I2588" s="56" t="s">
        <v>6841</v>
      </c>
      <c r="J2588" s="56" t="s">
        <v>39</v>
      </c>
    </row>
    <row r="2589" spans="1:10" ht="12.75" customHeight="1" x14ac:dyDescent="0.3">
      <c r="A2589" s="56" t="s">
        <v>390</v>
      </c>
      <c r="B2589" s="56">
        <v>9</v>
      </c>
      <c r="C2589" s="56" t="s">
        <v>270</v>
      </c>
      <c r="D2589" s="56" t="s">
        <v>6244</v>
      </c>
      <c r="E2589" s="56" t="s">
        <v>3110</v>
      </c>
      <c r="F2589" s="56" t="s">
        <v>907</v>
      </c>
      <c r="G2589" s="56">
        <v>34</v>
      </c>
      <c r="H2589" s="56">
        <v>0</v>
      </c>
      <c r="I2589" s="56" t="s">
        <v>6841</v>
      </c>
      <c r="J2589" s="56" t="s">
        <v>39</v>
      </c>
    </row>
    <row r="2590" spans="1:10" ht="12.75" customHeight="1" x14ac:dyDescent="0.3">
      <c r="A2590" s="56" t="s">
        <v>390</v>
      </c>
      <c r="B2590" s="56">
        <v>10</v>
      </c>
      <c r="C2590" s="56" t="s">
        <v>270</v>
      </c>
      <c r="D2590" s="56" t="s">
        <v>6245</v>
      </c>
      <c r="E2590" s="56" t="s">
        <v>3111</v>
      </c>
      <c r="F2590" s="56" t="s">
        <v>907</v>
      </c>
      <c r="G2590" s="56">
        <v>19</v>
      </c>
      <c r="H2590" s="56">
        <v>0</v>
      </c>
      <c r="I2590" s="56" t="s">
        <v>6841</v>
      </c>
      <c r="J2590" s="56" t="s">
        <v>39</v>
      </c>
    </row>
    <row r="2591" spans="1:10" ht="12.75" customHeight="1" x14ac:dyDescent="0.3">
      <c r="A2591" s="56" t="s">
        <v>390</v>
      </c>
      <c r="B2591" s="56">
        <v>11</v>
      </c>
      <c r="C2591" s="56" t="s">
        <v>270</v>
      </c>
      <c r="D2591" s="56" t="s">
        <v>6246</v>
      </c>
      <c r="E2591" s="56" t="s">
        <v>3112</v>
      </c>
      <c r="F2591" s="56" t="s">
        <v>907</v>
      </c>
      <c r="G2591" s="56">
        <v>29</v>
      </c>
      <c r="H2591" s="56">
        <v>0</v>
      </c>
      <c r="I2591" s="56" t="s">
        <v>6841</v>
      </c>
      <c r="J2591" s="56" t="s">
        <v>39</v>
      </c>
    </row>
    <row r="2592" spans="1:10" ht="12.75" customHeight="1" x14ac:dyDescent="0.3">
      <c r="A2592" s="56" t="s">
        <v>390</v>
      </c>
      <c r="B2592" s="56">
        <v>12</v>
      </c>
      <c r="C2592" s="56" t="s">
        <v>270</v>
      </c>
      <c r="D2592" s="56" t="s">
        <v>6247</v>
      </c>
      <c r="E2592" s="56" t="s">
        <v>3113</v>
      </c>
      <c r="F2592" s="56" t="s">
        <v>907</v>
      </c>
      <c r="G2592" s="56">
        <v>22</v>
      </c>
      <c r="H2592" s="56">
        <v>0</v>
      </c>
      <c r="I2592" s="56" t="s">
        <v>6841</v>
      </c>
      <c r="J2592" s="56" t="s">
        <v>39</v>
      </c>
    </row>
    <row r="2593" spans="1:10" ht="12.75" customHeight="1" x14ac:dyDescent="0.3">
      <c r="A2593" s="56" t="s">
        <v>731</v>
      </c>
      <c r="B2593" s="56">
        <v>1</v>
      </c>
      <c r="C2593" s="56" t="s">
        <v>732</v>
      </c>
      <c r="D2593" s="56" t="s">
        <v>6248</v>
      </c>
      <c r="E2593" s="56" t="s">
        <v>3114</v>
      </c>
      <c r="F2593" s="56" t="s">
        <v>907</v>
      </c>
      <c r="G2593" s="56">
        <v>30.5</v>
      </c>
      <c r="H2593" s="56">
        <v>0</v>
      </c>
      <c r="I2593" s="56" t="s">
        <v>810</v>
      </c>
      <c r="J2593" s="56" t="s">
        <v>39</v>
      </c>
    </row>
    <row r="2594" spans="1:10" ht="12.75" customHeight="1" x14ac:dyDescent="0.3">
      <c r="A2594" s="56" t="s">
        <v>731</v>
      </c>
      <c r="B2594" s="56">
        <v>2</v>
      </c>
      <c r="C2594" s="56" t="s">
        <v>732</v>
      </c>
      <c r="D2594" s="56" t="s">
        <v>6249</v>
      </c>
      <c r="E2594" s="56" t="s">
        <v>1102</v>
      </c>
      <c r="F2594" s="56" t="s">
        <v>907</v>
      </c>
      <c r="G2594" s="56">
        <v>30</v>
      </c>
      <c r="H2594" s="56">
        <v>0</v>
      </c>
      <c r="I2594" s="56" t="s">
        <v>810</v>
      </c>
      <c r="J2594" s="56" t="s">
        <v>39</v>
      </c>
    </row>
    <row r="2595" spans="1:10" ht="12.75" customHeight="1" x14ac:dyDescent="0.3">
      <c r="A2595" s="56" t="s">
        <v>731</v>
      </c>
      <c r="B2595" s="56">
        <v>3</v>
      </c>
      <c r="C2595" s="56" t="s">
        <v>732</v>
      </c>
      <c r="D2595" s="56" t="s">
        <v>6250</v>
      </c>
      <c r="E2595" s="56" t="s">
        <v>3115</v>
      </c>
      <c r="F2595" s="56" t="s">
        <v>907</v>
      </c>
      <c r="G2595" s="56">
        <v>30</v>
      </c>
      <c r="H2595" s="56">
        <v>0</v>
      </c>
      <c r="I2595" s="56" t="s">
        <v>810</v>
      </c>
      <c r="J2595" s="56" t="s">
        <v>39</v>
      </c>
    </row>
    <row r="2596" spans="1:10" ht="12.75" customHeight="1" x14ac:dyDescent="0.3">
      <c r="A2596" s="56" t="s">
        <v>731</v>
      </c>
      <c r="B2596" s="56">
        <v>4</v>
      </c>
      <c r="C2596" s="56" t="s">
        <v>732</v>
      </c>
      <c r="D2596" s="56" t="s">
        <v>6251</v>
      </c>
      <c r="E2596" s="56" t="s">
        <v>3116</v>
      </c>
      <c r="F2596" s="56" t="s">
        <v>907</v>
      </c>
      <c r="G2596" s="56">
        <v>44</v>
      </c>
      <c r="H2596" s="56">
        <v>0</v>
      </c>
      <c r="I2596" s="56" t="s">
        <v>6841</v>
      </c>
      <c r="J2596" s="56" t="s">
        <v>39</v>
      </c>
    </row>
    <row r="2597" spans="1:10" ht="12.75" customHeight="1" x14ac:dyDescent="0.3">
      <c r="A2597" s="56" t="s">
        <v>731</v>
      </c>
      <c r="B2597" s="56">
        <v>5</v>
      </c>
      <c r="C2597" s="56" t="s">
        <v>732</v>
      </c>
      <c r="D2597" s="56" t="s">
        <v>6252</v>
      </c>
      <c r="E2597" s="56" t="s">
        <v>3117</v>
      </c>
      <c r="F2597" s="56" t="s">
        <v>907</v>
      </c>
      <c r="G2597" s="56">
        <v>34</v>
      </c>
      <c r="H2597" s="56">
        <v>0</v>
      </c>
      <c r="I2597" s="56" t="s">
        <v>810</v>
      </c>
      <c r="J2597" s="56" t="s">
        <v>39</v>
      </c>
    </row>
    <row r="2598" spans="1:10" ht="12.75" customHeight="1" x14ac:dyDescent="0.3">
      <c r="A2598" s="56" t="s">
        <v>731</v>
      </c>
      <c r="B2598" s="56">
        <v>6</v>
      </c>
      <c r="C2598" s="56" t="s">
        <v>732</v>
      </c>
      <c r="D2598" s="56" t="s">
        <v>6253</v>
      </c>
      <c r="E2598" s="56" t="s">
        <v>3118</v>
      </c>
      <c r="F2598" s="56" t="s">
        <v>907</v>
      </c>
      <c r="G2598" s="56">
        <v>25</v>
      </c>
      <c r="H2598" s="56">
        <v>0</v>
      </c>
      <c r="I2598" s="56" t="s">
        <v>810</v>
      </c>
      <c r="J2598" s="56" t="s">
        <v>39</v>
      </c>
    </row>
    <row r="2599" spans="1:10" ht="12.75" customHeight="1" x14ac:dyDescent="0.3">
      <c r="A2599" s="56" t="s">
        <v>731</v>
      </c>
      <c r="B2599" s="56">
        <v>7</v>
      </c>
      <c r="C2599" s="56" t="s">
        <v>732</v>
      </c>
      <c r="D2599" s="56" t="s">
        <v>6254</v>
      </c>
      <c r="E2599" s="56" t="s">
        <v>3119</v>
      </c>
      <c r="F2599" s="56" t="s">
        <v>907</v>
      </c>
      <c r="G2599" s="56">
        <v>33.5</v>
      </c>
      <c r="H2599" s="56">
        <v>0</v>
      </c>
      <c r="I2599" s="56" t="s">
        <v>810</v>
      </c>
      <c r="J2599" s="56" t="s">
        <v>39</v>
      </c>
    </row>
    <row r="2600" spans="1:10" ht="12.75" customHeight="1" x14ac:dyDescent="0.3">
      <c r="A2600" s="56" t="s">
        <v>731</v>
      </c>
      <c r="B2600" s="56">
        <v>8</v>
      </c>
      <c r="C2600" s="56" t="s">
        <v>732</v>
      </c>
      <c r="D2600" s="56" t="s">
        <v>6255</v>
      </c>
      <c r="E2600" s="56" t="s">
        <v>3120</v>
      </c>
      <c r="F2600" s="56" t="s">
        <v>907</v>
      </c>
      <c r="G2600" s="56">
        <v>48</v>
      </c>
      <c r="H2600" s="56">
        <v>0</v>
      </c>
      <c r="I2600" s="56" t="s">
        <v>6841</v>
      </c>
      <c r="J2600" s="56" t="s">
        <v>39</v>
      </c>
    </row>
    <row r="2601" spans="1:10" ht="12.75" customHeight="1" x14ac:dyDescent="0.3">
      <c r="A2601" s="56" t="s">
        <v>731</v>
      </c>
      <c r="B2601" s="56">
        <v>9</v>
      </c>
      <c r="C2601" s="56" t="s">
        <v>732</v>
      </c>
      <c r="D2601" s="56" t="s">
        <v>6256</v>
      </c>
      <c r="E2601" s="56" t="s">
        <v>3121</v>
      </c>
      <c r="F2601" s="56" t="s">
        <v>907</v>
      </c>
      <c r="G2601" s="56">
        <v>51</v>
      </c>
      <c r="H2601" s="56">
        <v>0</v>
      </c>
      <c r="I2601" s="56" t="s">
        <v>6841</v>
      </c>
      <c r="J2601" s="56" t="s">
        <v>39</v>
      </c>
    </row>
    <row r="2602" spans="1:10" ht="12.75" customHeight="1" x14ac:dyDescent="0.3">
      <c r="A2602" s="56" t="s">
        <v>731</v>
      </c>
      <c r="B2602" s="56">
        <v>10</v>
      </c>
      <c r="C2602" s="56" t="s">
        <v>732</v>
      </c>
      <c r="D2602" s="56" t="s">
        <v>6257</v>
      </c>
      <c r="E2602" s="56" t="s">
        <v>3122</v>
      </c>
      <c r="F2602" s="56" t="s">
        <v>907</v>
      </c>
      <c r="G2602" s="56">
        <v>49</v>
      </c>
      <c r="H2602" s="56">
        <v>0</v>
      </c>
      <c r="I2602" s="56" t="s">
        <v>6841</v>
      </c>
      <c r="J2602" s="56" t="s">
        <v>39</v>
      </c>
    </row>
    <row r="2603" spans="1:10" ht="12.75" customHeight="1" x14ac:dyDescent="0.3">
      <c r="A2603" s="56" t="s">
        <v>731</v>
      </c>
      <c r="B2603" s="56">
        <v>11</v>
      </c>
      <c r="C2603" s="56" t="s">
        <v>732</v>
      </c>
      <c r="D2603" s="56" t="s">
        <v>6258</v>
      </c>
      <c r="E2603" s="56" t="s">
        <v>3123</v>
      </c>
      <c r="F2603" s="56" t="s">
        <v>907</v>
      </c>
      <c r="G2603" s="56">
        <v>44</v>
      </c>
      <c r="H2603" s="56">
        <v>0</v>
      </c>
      <c r="I2603" s="56" t="s">
        <v>6841</v>
      </c>
      <c r="J2603" s="56" t="s">
        <v>39</v>
      </c>
    </row>
    <row r="2604" spans="1:10" ht="12.75" customHeight="1" x14ac:dyDescent="0.3">
      <c r="A2604" s="56" t="s">
        <v>731</v>
      </c>
      <c r="B2604" s="56">
        <v>12</v>
      </c>
      <c r="C2604" s="56" t="s">
        <v>732</v>
      </c>
      <c r="D2604" s="56" t="s">
        <v>6259</v>
      </c>
      <c r="E2604" s="56" t="s">
        <v>3124</v>
      </c>
      <c r="F2604" s="56" t="s">
        <v>907</v>
      </c>
      <c r="G2604" s="56">
        <v>10</v>
      </c>
      <c r="H2604" s="56">
        <v>0</v>
      </c>
      <c r="I2604" s="56" t="s">
        <v>6841</v>
      </c>
      <c r="J2604" s="56" t="s">
        <v>39</v>
      </c>
    </row>
    <row r="2605" spans="1:10" ht="12.75" customHeight="1" x14ac:dyDescent="0.3">
      <c r="A2605" s="56" t="s">
        <v>731</v>
      </c>
      <c r="B2605" s="56">
        <v>13</v>
      </c>
      <c r="C2605" s="56" t="s">
        <v>732</v>
      </c>
      <c r="D2605" s="56" t="s">
        <v>6260</v>
      </c>
      <c r="E2605" s="56" t="s">
        <v>3125</v>
      </c>
      <c r="F2605" s="56" t="s">
        <v>907</v>
      </c>
      <c r="G2605" s="56">
        <v>44</v>
      </c>
      <c r="H2605" s="56">
        <v>0</v>
      </c>
      <c r="I2605" s="56" t="s">
        <v>6841</v>
      </c>
      <c r="J2605" s="56" t="s">
        <v>39</v>
      </c>
    </row>
    <row r="2606" spans="1:10" ht="12.75" customHeight="1" x14ac:dyDescent="0.3">
      <c r="A2606" s="56" t="s">
        <v>731</v>
      </c>
      <c r="B2606" s="56">
        <v>14</v>
      </c>
      <c r="C2606" s="56" t="s">
        <v>732</v>
      </c>
      <c r="D2606" s="56" t="s">
        <v>6261</v>
      </c>
      <c r="E2606" s="56" t="s">
        <v>3126</v>
      </c>
      <c r="F2606" s="56" t="s">
        <v>907</v>
      </c>
      <c r="G2606" s="56">
        <v>38</v>
      </c>
      <c r="H2606" s="56">
        <v>0</v>
      </c>
      <c r="I2606" s="56" t="s">
        <v>6841</v>
      </c>
      <c r="J2606" s="56" t="s">
        <v>39</v>
      </c>
    </row>
    <row r="2607" spans="1:10" ht="12.75" customHeight="1" x14ac:dyDescent="0.3">
      <c r="A2607" s="56" t="s">
        <v>731</v>
      </c>
      <c r="B2607" s="56">
        <v>15</v>
      </c>
      <c r="C2607" s="56" t="s">
        <v>732</v>
      </c>
      <c r="D2607" s="56" t="s">
        <v>6262</v>
      </c>
      <c r="E2607" s="56" t="s">
        <v>3127</v>
      </c>
      <c r="F2607" s="56" t="s">
        <v>907</v>
      </c>
      <c r="G2607" s="56">
        <v>37</v>
      </c>
      <c r="H2607" s="56">
        <v>0</v>
      </c>
      <c r="I2607" s="56" t="s">
        <v>6841</v>
      </c>
      <c r="J2607" s="56" t="s">
        <v>39</v>
      </c>
    </row>
    <row r="2608" spans="1:10" ht="12.75" customHeight="1" x14ac:dyDescent="0.3">
      <c r="A2608" s="56" t="s">
        <v>731</v>
      </c>
      <c r="B2608" s="56">
        <v>16</v>
      </c>
      <c r="C2608" s="56" t="s">
        <v>732</v>
      </c>
      <c r="D2608" s="56" t="s">
        <v>6263</v>
      </c>
      <c r="E2608" s="56" t="s">
        <v>3128</v>
      </c>
      <c r="F2608" s="56" t="s">
        <v>907</v>
      </c>
      <c r="G2608" s="56">
        <v>35.5</v>
      </c>
      <c r="H2608" s="56">
        <v>0</v>
      </c>
      <c r="I2608" s="56" t="s">
        <v>810</v>
      </c>
      <c r="J2608" s="56" t="s">
        <v>39</v>
      </c>
    </row>
    <row r="2609" spans="1:10" ht="12.75" customHeight="1" x14ac:dyDescent="0.3">
      <c r="A2609" s="56" t="s">
        <v>731</v>
      </c>
      <c r="B2609" s="56">
        <v>17</v>
      </c>
      <c r="C2609" s="56" t="s">
        <v>732</v>
      </c>
      <c r="D2609" s="56" t="s">
        <v>6264</v>
      </c>
      <c r="E2609" s="56" t="s">
        <v>3129</v>
      </c>
      <c r="F2609" s="56" t="s">
        <v>907</v>
      </c>
      <c r="G2609" s="56">
        <v>10.5</v>
      </c>
      <c r="H2609" s="56">
        <v>0</v>
      </c>
      <c r="I2609" s="56" t="s">
        <v>810</v>
      </c>
      <c r="J2609" s="56" t="s">
        <v>39</v>
      </c>
    </row>
    <row r="2610" spans="1:10" ht="12.75" customHeight="1" x14ac:dyDescent="0.3">
      <c r="A2610" s="56" t="s">
        <v>731</v>
      </c>
      <c r="B2610" s="56">
        <v>18</v>
      </c>
      <c r="C2610" s="56" t="s">
        <v>732</v>
      </c>
      <c r="D2610" s="56" t="s">
        <v>6265</v>
      </c>
      <c r="E2610" s="56" t="s">
        <v>3130</v>
      </c>
      <c r="F2610" s="56" t="s">
        <v>907</v>
      </c>
      <c r="G2610" s="56">
        <v>35</v>
      </c>
      <c r="H2610" s="56">
        <v>0</v>
      </c>
      <c r="I2610" s="56" t="s">
        <v>810</v>
      </c>
      <c r="J2610" s="56" t="s">
        <v>39</v>
      </c>
    </row>
    <row r="2611" spans="1:10" ht="12.75" customHeight="1" x14ac:dyDescent="0.3">
      <c r="A2611" s="56" t="s">
        <v>731</v>
      </c>
      <c r="B2611" s="56">
        <v>19</v>
      </c>
      <c r="C2611" s="56" t="s">
        <v>732</v>
      </c>
      <c r="D2611" s="56" t="s">
        <v>6266</v>
      </c>
      <c r="E2611" s="56" t="s">
        <v>3131</v>
      </c>
      <c r="F2611" s="56" t="s">
        <v>907</v>
      </c>
      <c r="G2611" s="56">
        <v>29.5</v>
      </c>
      <c r="H2611" s="56">
        <v>0</v>
      </c>
      <c r="I2611" s="56" t="s">
        <v>810</v>
      </c>
      <c r="J2611" s="56" t="s">
        <v>39</v>
      </c>
    </row>
    <row r="2612" spans="1:10" ht="12.75" customHeight="1" x14ac:dyDescent="0.3">
      <c r="A2612" s="56" t="s">
        <v>731</v>
      </c>
      <c r="B2612" s="56">
        <v>20</v>
      </c>
      <c r="C2612" s="56" t="s">
        <v>732</v>
      </c>
      <c r="D2612" s="56" t="s">
        <v>6267</v>
      </c>
      <c r="E2612" s="56" t="s">
        <v>3132</v>
      </c>
      <c r="F2612" s="56" t="s">
        <v>907</v>
      </c>
      <c r="G2612" s="56">
        <v>41.5</v>
      </c>
      <c r="H2612" s="56">
        <v>0</v>
      </c>
      <c r="I2612" s="56" t="s">
        <v>810</v>
      </c>
      <c r="J2612" s="56" t="s">
        <v>39</v>
      </c>
    </row>
    <row r="2613" spans="1:10" ht="12.75" customHeight="1" x14ac:dyDescent="0.3">
      <c r="A2613" s="56" t="s">
        <v>731</v>
      </c>
      <c r="B2613" s="56">
        <v>21</v>
      </c>
      <c r="C2613" s="56" t="s">
        <v>732</v>
      </c>
      <c r="D2613" s="56" t="s">
        <v>6268</v>
      </c>
      <c r="E2613" s="56" t="s">
        <v>3133</v>
      </c>
      <c r="F2613" s="56" t="s">
        <v>907</v>
      </c>
      <c r="G2613" s="56">
        <v>28</v>
      </c>
      <c r="H2613" s="56">
        <v>0</v>
      </c>
      <c r="I2613" s="56" t="s">
        <v>810</v>
      </c>
      <c r="J2613" s="56" t="s">
        <v>39</v>
      </c>
    </row>
    <row r="2614" spans="1:10" ht="12.75" customHeight="1" x14ac:dyDescent="0.3">
      <c r="A2614" s="56" t="s">
        <v>731</v>
      </c>
      <c r="B2614" s="56">
        <v>22</v>
      </c>
      <c r="C2614" s="56" t="s">
        <v>732</v>
      </c>
      <c r="D2614" s="56" t="s">
        <v>6269</v>
      </c>
      <c r="E2614" s="56" t="s">
        <v>3134</v>
      </c>
      <c r="F2614" s="56" t="s">
        <v>907</v>
      </c>
      <c r="G2614" s="56">
        <v>47</v>
      </c>
      <c r="H2614" s="56">
        <v>0</v>
      </c>
      <c r="I2614" s="56" t="s">
        <v>6841</v>
      </c>
      <c r="J2614" s="56" t="s">
        <v>39</v>
      </c>
    </row>
    <row r="2615" spans="1:10" ht="12.75" customHeight="1" x14ac:dyDescent="0.3">
      <c r="A2615" s="56" t="s">
        <v>731</v>
      </c>
      <c r="B2615" s="56">
        <v>23</v>
      </c>
      <c r="C2615" s="56" t="s">
        <v>732</v>
      </c>
      <c r="D2615" s="56" t="s">
        <v>6270</v>
      </c>
      <c r="E2615" s="56" t="s">
        <v>3135</v>
      </c>
      <c r="F2615" s="56" t="s">
        <v>907</v>
      </c>
      <c r="G2615" s="56">
        <v>32.799999999999997</v>
      </c>
      <c r="H2615" s="56">
        <v>0</v>
      </c>
      <c r="I2615" s="56" t="s">
        <v>810</v>
      </c>
      <c r="J2615" s="56" t="s">
        <v>39</v>
      </c>
    </row>
    <row r="2616" spans="1:10" ht="12.75" customHeight="1" x14ac:dyDescent="0.3">
      <c r="A2616" s="56" t="s">
        <v>731</v>
      </c>
      <c r="B2616" s="56">
        <v>24</v>
      </c>
      <c r="C2616" s="56" t="s">
        <v>732</v>
      </c>
      <c r="D2616" s="56" t="s">
        <v>6271</v>
      </c>
      <c r="E2616" s="56" t="s">
        <v>3136</v>
      </c>
      <c r="F2616" s="56" t="s">
        <v>907</v>
      </c>
      <c r="G2616" s="56">
        <v>10</v>
      </c>
      <c r="H2616" s="56">
        <v>0</v>
      </c>
      <c r="I2616" s="56" t="s">
        <v>810</v>
      </c>
      <c r="J2616" s="56" t="s">
        <v>39</v>
      </c>
    </row>
    <row r="2617" spans="1:10" ht="12.75" customHeight="1" x14ac:dyDescent="0.3">
      <c r="A2617" s="56" t="s">
        <v>731</v>
      </c>
      <c r="B2617" s="56">
        <v>25</v>
      </c>
      <c r="C2617" s="56" t="s">
        <v>732</v>
      </c>
      <c r="D2617" s="56" t="s">
        <v>6272</v>
      </c>
      <c r="E2617" s="56" t="s">
        <v>3137</v>
      </c>
      <c r="F2617" s="56" t="s">
        <v>907</v>
      </c>
      <c r="G2617" s="56">
        <v>48.5</v>
      </c>
      <c r="H2617" s="56">
        <v>0</v>
      </c>
      <c r="I2617" s="56" t="s">
        <v>6841</v>
      </c>
      <c r="J2617" s="56" t="s">
        <v>39</v>
      </c>
    </row>
    <row r="2618" spans="1:10" ht="12.75" customHeight="1" x14ac:dyDescent="0.3">
      <c r="A2618" s="56" t="s">
        <v>731</v>
      </c>
      <c r="B2618" s="56">
        <v>26</v>
      </c>
      <c r="C2618" s="56" t="s">
        <v>732</v>
      </c>
      <c r="D2618" s="56" t="s">
        <v>6273</v>
      </c>
      <c r="E2618" s="56" t="s">
        <v>3138</v>
      </c>
      <c r="F2618" s="56" t="s">
        <v>907</v>
      </c>
      <c r="G2618" s="56">
        <v>51.5</v>
      </c>
      <c r="H2618" s="56">
        <v>0</v>
      </c>
      <c r="I2618" s="56" t="s">
        <v>6841</v>
      </c>
      <c r="J2618" s="56" t="s">
        <v>39</v>
      </c>
    </row>
    <row r="2619" spans="1:10" ht="12.75" customHeight="1" x14ac:dyDescent="0.3">
      <c r="A2619" s="56" t="s">
        <v>731</v>
      </c>
      <c r="B2619" s="56">
        <v>27</v>
      </c>
      <c r="C2619" s="56" t="s">
        <v>732</v>
      </c>
      <c r="D2619" s="56" t="s">
        <v>6274</v>
      </c>
      <c r="E2619" s="56" t="s">
        <v>3139</v>
      </c>
      <c r="F2619" s="56" t="s">
        <v>907</v>
      </c>
      <c r="G2619" s="56">
        <v>17</v>
      </c>
      <c r="H2619" s="56">
        <v>0</v>
      </c>
      <c r="I2619" s="56" t="s">
        <v>810</v>
      </c>
      <c r="J2619" s="56" t="s">
        <v>39</v>
      </c>
    </row>
    <row r="2620" spans="1:10" ht="12.75" customHeight="1" x14ac:dyDescent="0.3">
      <c r="A2620" s="56" t="s">
        <v>731</v>
      </c>
      <c r="B2620" s="56">
        <v>28</v>
      </c>
      <c r="C2620" s="56" t="s">
        <v>732</v>
      </c>
      <c r="D2620" s="56" t="s">
        <v>6275</v>
      </c>
      <c r="E2620" s="56" t="s">
        <v>3140</v>
      </c>
      <c r="F2620" s="56" t="s">
        <v>907</v>
      </c>
      <c r="G2620" s="56">
        <v>54.5</v>
      </c>
      <c r="H2620" s="56">
        <v>0</v>
      </c>
      <c r="I2620" s="56" t="s">
        <v>6841</v>
      </c>
      <c r="J2620" s="56" t="s">
        <v>39</v>
      </c>
    </row>
    <row r="2621" spans="1:10" ht="12.75" customHeight="1" x14ac:dyDescent="0.3">
      <c r="A2621" s="56" t="s">
        <v>731</v>
      </c>
      <c r="B2621" s="56">
        <v>29</v>
      </c>
      <c r="C2621" s="56" t="s">
        <v>732</v>
      </c>
      <c r="D2621" s="56" t="s">
        <v>6276</v>
      </c>
      <c r="E2621" s="56" t="s">
        <v>3141</v>
      </c>
      <c r="F2621" s="56" t="s">
        <v>907</v>
      </c>
      <c r="G2621" s="56">
        <v>34</v>
      </c>
      <c r="H2621" s="56">
        <v>0</v>
      </c>
      <c r="I2621" s="56" t="s">
        <v>810</v>
      </c>
      <c r="J2621" s="56" t="s">
        <v>39</v>
      </c>
    </row>
    <row r="2622" spans="1:10" ht="12.75" customHeight="1" x14ac:dyDescent="0.3">
      <c r="A2622" s="56" t="s">
        <v>731</v>
      </c>
      <c r="B2622" s="56">
        <v>30</v>
      </c>
      <c r="C2622" s="56" t="s">
        <v>732</v>
      </c>
      <c r="D2622" s="56" t="s">
        <v>6277</v>
      </c>
      <c r="E2622" s="56" t="s">
        <v>3142</v>
      </c>
      <c r="F2622" s="56" t="s">
        <v>907</v>
      </c>
      <c r="G2622" s="56">
        <v>28</v>
      </c>
      <c r="H2622" s="56">
        <v>0</v>
      </c>
      <c r="I2622" s="56" t="s">
        <v>6841</v>
      </c>
      <c r="J2622" s="56" t="s">
        <v>39</v>
      </c>
    </row>
    <row r="2623" spans="1:10" ht="12.75" customHeight="1" x14ac:dyDescent="0.3">
      <c r="A2623" s="56" t="s">
        <v>731</v>
      </c>
      <c r="B2623" s="56">
        <v>31</v>
      </c>
      <c r="C2623" s="56" t="s">
        <v>732</v>
      </c>
      <c r="D2623" s="56" t="s">
        <v>6278</v>
      </c>
      <c r="E2623" s="56" t="s">
        <v>3143</v>
      </c>
      <c r="F2623" s="56" t="s">
        <v>907</v>
      </c>
      <c r="G2623" s="56">
        <v>43.5</v>
      </c>
      <c r="H2623" s="56">
        <v>0</v>
      </c>
      <c r="I2623" s="56" t="s">
        <v>6841</v>
      </c>
      <c r="J2623" s="56" t="s">
        <v>39</v>
      </c>
    </row>
    <row r="2624" spans="1:10" ht="12.75" customHeight="1" x14ac:dyDescent="0.3">
      <c r="A2624" s="56" t="s">
        <v>731</v>
      </c>
      <c r="B2624" s="56">
        <v>32</v>
      </c>
      <c r="C2624" s="56" t="s">
        <v>732</v>
      </c>
      <c r="D2624" s="56" t="s">
        <v>6279</v>
      </c>
      <c r="E2624" s="56" t="s">
        <v>3144</v>
      </c>
      <c r="F2624" s="56" t="s">
        <v>907</v>
      </c>
      <c r="G2624" s="56">
        <v>29</v>
      </c>
      <c r="H2624" s="56">
        <v>0</v>
      </c>
      <c r="I2624" s="56" t="s">
        <v>810</v>
      </c>
      <c r="J2624" s="56" t="s">
        <v>39</v>
      </c>
    </row>
    <row r="2625" spans="1:10" ht="12.75" customHeight="1" x14ac:dyDescent="0.3">
      <c r="A2625" s="56" t="s">
        <v>731</v>
      </c>
      <c r="B2625" s="56">
        <v>33</v>
      </c>
      <c r="C2625" s="56" t="s">
        <v>732</v>
      </c>
      <c r="D2625" s="56" t="s">
        <v>6280</v>
      </c>
      <c r="E2625" s="56" t="s">
        <v>3145</v>
      </c>
      <c r="F2625" s="56" t="s">
        <v>907</v>
      </c>
      <c r="G2625" s="56">
        <v>43</v>
      </c>
      <c r="H2625" s="56">
        <v>0</v>
      </c>
      <c r="I2625" s="56" t="s">
        <v>6841</v>
      </c>
      <c r="J2625" s="56" t="s">
        <v>39</v>
      </c>
    </row>
    <row r="2626" spans="1:10" ht="12.75" customHeight="1" x14ac:dyDescent="0.3">
      <c r="A2626" s="56" t="s">
        <v>731</v>
      </c>
      <c r="B2626" s="56">
        <v>34</v>
      </c>
      <c r="C2626" s="56" t="s">
        <v>732</v>
      </c>
      <c r="D2626" s="56" t="s">
        <v>6281</v>
      </c>
      <c r="E2626" s="56" t="s">
        <v>3146</v>
      </c>
      <c r="F2626" s="56" t="s">
        <v>907</v>
      </c>
      <c r="G2626" s="56">
        <v>27.5</v>
      </c>
      <c r="H2626" s="56">
        <v>0</v>
      </c>
      <c r="I2626" s="56" t="s">
        <v>810</v>
      </c>
      <c r="J2626" s="56" t="s">
        <v>39</v>
      </c>
    </row>
    <row r="2627" spans="1:10" ht="12.75" customHeight="1" x14ac:dyDescent="0.3">
      <c r="A2627" s="56" t="s">
        <v>731</v>
      </c>
      <c r="B2627" s="56">
        <v>35</v>
      </c>
      <c r="C2627" s="56" t="s">
        <v>732</v>
      </c>
      <c r="D2627" s="56" t="s">
        <v>6282</v>
      </c>
      <c r="E2627" s="56" t="s">
        <v>1876</v>
      </c>
      <c r="F2627" s="56" t="s">
        <v>907</v>
      </c>
      <c r="G2627" s="56">
        <v>30.5</v>
      </c>
      <c r="H2627" s="56">
        <v>0</v>
      </c>
      <c r="I2627" s="56" t="s">
        <v>810</v>
      </c>
      <c r="J2627" s="56" t="s">
        <v>39</v>
      </c>
    </row>
    <row r="2628" spans="1:10" ht="12.75" customHeight="1" x14ac:dyDescent="0.3">
      <c r="A2628" s="56" t="s">
        <v>731</v>
      </c>
      <c r="B2628" s="56">
        <v>36</v>
      </c>
      <c r="C2628" s="56" t="s">
        <v>732</v>
      </c>
      <c r="D2628" s="56" t="s">
        <v>6283</v>
      </c>
      <c r="E2628" s="56" t="s">
        <v>3147</v>
      </c>
      <c r="F2628" s="56" t="s">
        <v>907</v>
      </c>
      <c r="G2628" s="56">
        <v>54</v>
      </c>
      <c r="H2628" s="56">
        <v>0</v>
      </c>
      <c r="I2628" s="56" t="s">
        <v>6841</v>
      </c>
      <c r="J2628" s="56" t="s">
        <v>39</v>
      </c>
    </row>
    <row r="2629" spans="1:10" ht="12.75" customHeight="1" x14ac:dyDescent="0.3">
      <c r="A2629" s="56" t="s">
        <v>731</v>
      </c>
      <c r="B2629" s="56">
        <v>37</v>
      </c>
      <c r="C2629" s="56" t="s">
        <v>732</v>
      </c>
      <c r="D2629" s="56" t="s">
        <v>6284</v>
      </c>
      <c r="E2629" s="56" t="s">
        <v>3148</v>
      </c>
      <c r="F2629" s="56" t="s">
        <v>907</v>
      </c>
      <c r="G2629" s="56">
        <v>45</v>
      </c>
      <c r="H2629" s="56">
        <v>0</v>
      </c>
      <c r="I2629" s="56" t="s">
        <v>6841</v>
      </c>
      <c r="J2629" s="56" t="s">
        <v>39</v>
      </c>
    </row>
    <row r="2630" spans="1:10" ht="12.75" customHeight="1" x14ac:dyDescent="0.3">
      <c r="A2630" s="56" t="s">
        <v>731</v>
      </c>
      <c r="B2630" s="56">
        <v>38</v>
      </c>
      <c r="C2630" s="56" t="s">
        <v>732</v>
      </c>
      <c r="D2630" s="56" t="s">
        <v>6285</v>
      </c>
      <c r="E2630" s="56" t="s">
        <v>3149</v>
      </c>
      <c r="F2630" s="56" t="s">
        <v>907</v>
      </c>
      <c r="G2630" s="56">
        <v>25</v>
      </c>
      <c r="H2630" s="56">
        <v>0</v>
      </c>
      <c r="I2630" s="56" t="s">
        <v>810</v>
      </c>
      <c r="J2630" s="56" t="s">
        <v>39</v>
      </c>
    </row>
    <row r="2631" spans="1:10" ht="12.75" customHeight="1" x14ac:dyDescent="0.3">
      <c r="A2631" s="56" t="s">
        <v>731</v>
      </c>
      <c r="B2631" s="56">
        <v>39</v>
      </c>
      <c r="C2631" s="56" t="s">
        <v>732</v>
      </c>
      <c r="D2631" s="56" t="s">
        <v>6286</v>
      </c>
      <c r="E2631" s="56" t="s">
        <v>3150</v>
      </c>
      <c r="F2631" s="56" t="s">
        <v>907</v>
      </c>
      <c r="G2631" s="56">
        <v>51.5</v>
      </c>
      <c r="H2631" s="56">
        <v>0</v>
      </c>
      <c r="I2631" s="56" t="s">
        <v>6841</v>
      </c>
      <c r="J2631" s="56" t="s">
        <v>39</v>
      </c>
    </row>
    <row r="2632" spans="1:10" ht="12.75" customHeight="1" x14ac:dyDescent="0.3">
      <c r="A2632" s="56" t="s">
        <v>731</v>
      </c>
      <c r="B2632" s="56">
        <v>40</v>
      </c>
      <c r="C2632" s="56" t="s">
        <v>732</v>
      </c>
      <c r="D2632" s="56" t="s">
        <v>6287</v>
      </c>
      <c r="E2632" s="56" t="s">
        <v>3151</v>
      </c>
      <c r="F2632" s="56" t="s">
        <v>907</v>
      </c>
      <c r="G2632" s="56">
        <v>47</v>
      </c>
      <c r="H2632" s="56">
        <v>0</v>
      </c>
      <c r="I2632" s="56" t="s">
        <v>6841</v>
      </c>
      <c r="J2632" s="56" t="s">
        <v>39</v>
      </c>
    </row>
    <row r="2633" spans="1:10" ht="12.75" customHeight="1" x14ac:dyDescent="0.3">
      <c r="A2633" s="56" t="s">
        <v>731</v>
      </c>
      <c r="B2633" s="56">
        <v>41</v>
      </c>
      <c r="C2633" s="56" t="s">
        <v>732</v>
      </c>
      <c r="D2633" s="56" t="s">
        <v>6288</v>
      </c>
      <c r="E2633" s="56" t="s">
        <v>2811</v>
      </c>
      <c r="F2633" s="56" t="s">
        <v>907</v>
      </c>
      <c r="G2633" s="56">
        <v>33</v>
      </c>
      <c r="H2633" s="56">
        <v>0</v>
      </c>
      <c r="I2633" s="56" t="s">
        <v>810</v>
      </c>
      <c r="J2633" s="56" t="s">
        <v>39</v>
      </c>
    </row>
    <row r="2634" spans="1:10" ht="12.75" customHeight="1" x14ac:dyDescent="0.3">
      <c r="A2634" s="56" t="s">
        <v>731</v>
      </c>
      <c r="B2634" s="56">
        <v>42</v>
      </c>
      <c r="C2634" s="56" t="s">
        <v>732</v>
      </c>
      <c r="D2634" s="56" t="s">
        <v>6289</v>
      </c>
      <c r="E2634" s="56" t="s">
        <v>3152</v>
      </c>
      <c r="F2634" s="56" t="s">
        <v>907</v>
      </c>
      <c r="G2634" s="56">
        <v>24.8</v>
      </c>
      <c r="H2634" s="56">
        <v>0</v>
      </c>
      <c r="I2634" s="56" t="s">
        <v>810</v>
      </c>
      <c r="J2634" s="56" t="s">
        <v>39</v>
      </c>
    </row>
    <row r="2635" spans="1:10" ht="12.75" customHeight="1" x14ac:dyDescent="0.3">
      <c r="A2635" s="56" t="s">
        <v>731</v>
      </c>
      <c r="B2635" s="56">
        <v>43</v>
      </c>
      <c r="C2635" s="56" t="s">
        <v>732</v>
      </c>
      <c r="D2635" s="56" t="s">
        <v>6290</v>
      </c>
      <c r="E2635" s="56" t="s">
        <v>3153</v>
      </c>
      <c r="F2635" s="56" t="s">
        <v>907</v>
      </c>
      <c r="G2635" s="56">
        <v>42</v>
      </c>
      <c r="H2635" s="56">
        <v>0</v>
      </c>
      <c r="I2635" s="56" t="s">
        <v>6841</v>
      </c>
      <c r="J2635" s="56" t="s">
        <v>39</v>
      </c>
    </row>
    <row r="2636" spans="1:10" ht="12.75" customHeight="1" x14ac:dyDescent="0.3">
      <c r="A2636" s="56" t="s">
        <v>731</v>
      </c>
      <c r="B2636" s="56">
        <v>44</v>
      </c>
      <c r="C2636" s="56" t="s">
        <v>732</v>
      </c>
      <c r="D2636" s="56" t="s">
        <v>6291</v>
      </c>
      <c r="E2636" s="56" t="s">
        <v>6292</v>
      </c>
      <c r="F2636" s="56" t="s">
        <v>908</v>
      </c>
      <c r="G2636" s="56">
        <v>15.56</v>
      </c>
      <c r="H2636" s="56">
        <v>0</v>
      </c>
      <c r="I2636" s="56" t="s">
        <v>6841</v>
      </c>
      <c r="J2636" s="56" t="s">
        <v>39</v>
      </c>
    </row>
    <row r="2637" spans="1:10" ht="12.75" customHeight="1" x14ac:dyDescent="0.3">
      <c r="A2637" s="56" t="s">
        <v>731</v>
      </c>
      <c r="B2637" s="56">
        <v>45</v>
      </c>
      <c r="C2637" s="56" t="s">
        <v>732</v>
      </c>
      <c r="D2637" s="56" t="s">
        <v>6293</v>
      </c>
      <c r="E2637" s="56" t="s">
        <v>6294</v>
      </c>
      <c r="F2637" s="56" t="s">
        <v>908</v>
      </c>
      <c r="G2637" s="56">
        <v>17.89</v>
      </c>
      <c r="H2637" s="56">
        <v>0</v>
      </c>
      <c r="I2637" s="56" t="s">
        <v>6841</v>
      </c>
      <c r="J2637" s="56" t="s">
        <v>39</v>
      </c>
    </row>
    <row r="2638" spans="1:10" ht="12.75" customHeight="1" x14ac:dyDescent="0.3">
      <c r="A2638" s="56" t="s">
        <v>731</v>
      </c>
      <c r="B2638" s="56">
        <v>46</v>
      </c>
      <c r="C2638" s="56" t="s">
        <v>732</v>
      </c>
      <c r="D2638" s="56" t="s">
        <v>6295</v>
      </c>
      <c r="E2638" s="56" t="s">
        <v>6296</v>
      </c>
      <c r="F2638" s="56" t="s">
        <v>908</v>
      </c>
      <c r="G2638" s="56">
        <v>33.659999999999997</v>
      </c>
      <c r="H2638" s="56">
        <v>0</v>
      </c>
      <c r="I2638" s="56" t="s">
        <v>6841</v>
      </c>
      <c r="J2638" s="56" t="s">
        <v>39</v>
      </c>
    </row>
    <row r="2639" spans="1:10" ht="12.75" customHeight="1" x14ac:dyDescent="0.3">
      <c r="A2639" s="56" t="s">
        <v>217</v>
      </c>
      <c r="B2639" s="56">
        <v>1</v>
      </c>
      <c r="C2639" s="56" t="s">
        <v>218</v>
      </c>
      <c r="D2639" s="56" t="s">
        <v>6297</v>
      </c>
      <c r="E2639" s="56" t="s">
        <v>3154</v>
      </c>
      <c r="F2639" s="56" t="s">
        <v>907</v>
      </c>
      <c r="G2639" s="56">
        <v>35</v>
      </c>
      <c r="H2639" s="56">
        <v>0</v>
      </c>
      <c r="I2639" s="56" t="s">
        <v>6841</v>
      </c>
      <c r="J2639" s="56" t="s">
        <v>39</v>
      </c>
    </row>
    <row r="2640" spans="1:10" ht="12.75" customHeight="1" x14ac:dyDescent="0.3">
      <c r="A2640" s="56" t="s">
        <v>217</v>
      </c>
      <c r="B2640" s="56">
        <v>2</v>
      </c>
      <c r="C2640" s="56" t="s">
        <v>218</v>
      </c>
      <c r="D2640" s="56" t="s">
        <v>6298</v>
      </c>
      <c r="E2640" s="56" t="s">
        <v>3155</v>
      </c>
      <c r="F2640" s="56" t="s">
        <v>907</v>
      </c>
      <c r="G2640" s="56">
        <v>35</v>
      </c>
      <c r="H2640" s="56">
        <v>0</v>
      </c>
      <c r="I2640" s="56" t="s">
        <v>6841</v>
      </c>
      <c r="J2640" s="56" t="s">
        <v>39</v>
      </c>
    </row>
    <row r="2641" spans="1:10" ht="12.75" customHeight="1" x14ac:dyDescent="0.3">
      <c r="A2641" s="56" t="s">
        <v>217</v>
      </c>
      <c r="B2641" s="56">
        <v>3</v>
      </c>
      <c r="C2641" s="56" t="s">
        <v>218</v>
      </c>
      <c r="D2641" s="56" t="s">
        <v>6299</v>
      </c>
      <c r="E2641" s="56" t="s">
        <v>3156</v>
      </c>
      <c r="F2641" s="56" t="s">
        <v>907</v>
      </c>
      <c r="G2641" s="56">
        <v>38</v>
      </c>
      <c r="H2641" s="56">
        <v>0</v>
      </c>
      <c r="I2641" s="56" t="s">
        <v>6841</v>
      </c>
      <c r="J2641" s="56" t="s">
        <v>39</v>
      </c>
    </row>
    <row r="2642" spans="1:10" ht="12.75" customHeight="1" x14ac:dyDescent="0.3">
      <c r="A2642" s="56" t="s">
        <v>217</v>
      </c>
      <c r="B2642" s="56">
        <v>4</v>
      </c>
      <c r="C2642" s="56" t="s">
        <v>218</v>
      </c>
      <c r="D2642" s="56" t="s">
        <v>6300</v>
      </c>
      <c r="E2642" s="56" t="s">
        <v>3157</v>
      </c>
      <c r="F2642" s="56" t="s">
        <v>907</v>
      </c>
      <c r="G2642" s="56">
        <v>30</v>
      </c>
      <c r="H2642" s="56">
        <v>0</v>
      </c>
      <c r="I2642" s="56" t="s">
        <v>6841</v>
      </c>
      <c r="J2642" s="56" t="s">
        <v>39</v>
      </c>
    </row>
    <row r="2643" spans="1:10" ht="12.75" customHeight="1" x14ac:dyDescent="0.3">
      <c r="A2643" s="56" t="s">
        <v>217</v>
      </c>
      <c r="B2643" s="56">
        <v>5</v>
      </c>
      <c r="C2643" s="56" t="s">
        <v>218</v>
      </c>
      <c r="D2643" s="56" t="s">
        <v>6301</v>
      </c>
      <c r="E2643" s="56" t="s">
        <v>3158</v>
      </c>
      <c r="F2643" s="56" t="s">
        <v>907</v>
      </c>
      <c r="G2643" s="56">
        <v>27</v>
      </c>
      <c r="H2643" s="56">
        <v>0</v>
      </c>
      <c r="I2643" s="56" t="s">
        <v>6841</v>
      </c>
      <c r="J2643" s="56" t="s">
        <v>39</v>
      </c>
    </row>
    <row r="2644" spans="1:10" ht="12.75" customHeight="1" x14ac:dyDescent="0.3">
      <c r="A2644" s="56" t="s">
        <v>217</v>
      </c>
      <c r="B2644" s="56">
        <v>6</v>
      </c>
      <c r="C2644" s="56" t="s">
        <v>218</v>
      </c>
      <c r="D2644" s="56" t="s">
        <v>6302</v>
      </c>
      <c r="E2644" s="56" t="s">
        <v>3159</v>
      </c>
      <c r="F2644" s="56" t="s">
        <v>907</v>
      </c>
      <c r="G2644" s="56">
        <v>20</v>
      </c>
      <c r="H2644" s="56">
        <v>0</v>
      </c>
      <c r="I2644" s="56" t="s">
        <v>6841</v>
      </c>
      <c r="J2644" s="56" t="s">
        <v>39</v>
      </c>
    </row>
    <row r="2645" spans="1:10" ht="12.75" customHeight="1" x14ac:dyDescent="0.3">
      <c r="A2645" s="56" t="s">
        <v>217</v>
      </c>
      <c r="B2645" s="56">
        <v>7</v>
      </c>
      <c r="C2645" s="56" t="s">
        <v>218</v>
      </c>
      <c r="D2645" s="56" t="s">
        <v>6303</v>
      </c>
      <c r="E2645" s="56" t="s">
        <v>3160</v>
      </c>
      <c r="F2645" s="56" t="s">
        <v>907</v>
      </c>
      <c r="G2645" s="56">
        <v>17.5</v>
      </c>
      <c r="H2645" s="56">
        <v>0</v>
      </c>
      <c r="I2645" s="56" t="s">
        <v>6841</v>
      </c>
      <c r="J2645" s="56" t="s">
        <v>39</v>
      </c>
    </row>
    <row r="2646" spans="1:10" ht="12.75" customHeight="1" x14ac:dyDescent="0.3">
      <c r="A2646" s="56" t="s">
        <v>217</v>
      </c>
      <c r="B2646" s="56">
        <v>8</v>
      </c>
      <c r="C2646" s="56" t="s">
        <v>218</v>
      </c>
      <c r="D2646" s="56" t="s">
        <v>6304</v>
      </c>
      <c r="E2646" s="56" t="s">
        <v>3161</v>
      </c>
      <c r="F2646" s="56" t="s">
        <v>907</v>
      </c>
      <c r="G2646" s="56">
        <v>34</v>
      </c>
      <c r="H2646" s="56">
        <v>0</v>
      </c>
      <c r="I2646" s="56" t="s">
        <v>6841</v>
      </c>
      <c r="J2646" s="56" t="s">
        <v>39</v>
      </c>
    </row>
    <row r="2647" spans="1:10" ht="12.75" customHeight="1" x14ac:dyDescent="0.3">
      <c r="A2647" s="56" t="s">
        <v>217</v>
      </c>
      <c r="B2647" s="56">
        <v>9</v>
      </c>
      <c r="C2647" s="56" t="s">
        <v>218</v>
      </c>
      <c r="D2647" s="56" t="s">
        <v>6305</v>
      </c>
      <c r="E2647" s="56" t="s">
        <v>3162</v>
      </c>
      <c r="F2647" s="56" t="s">
        <v>907</v>
      </c>
      <c r="G2647" s="56">
        <v>38</v>
      </c>
      <c r="H2647" s="56">
        <v>0</v>
      </c>
      <c r="I2647" s="56" t="s">
        <v>6841</v>
      </c>
      <c r="J2647" s="56" t="s">
        <v>39</v>
      </c>
    </row>
    <row r="2648" spans="1:10" ht="12.75" customHeight="1" x14ac:dyDescent="0.3">
      <c r="A2648" s="56" t="s">
        <v>217</v>
      </c>
      <c r="B2648" s="56">
        <v>10</v>
      </c>
      <c r="C2648" s="56" t="s">
        <v>218</v>
      </c>
      <c r="D2648" s="56" t="s">
        <v>6306</v>
      </c>
      <c r="E2648" s="56" t="s">
        <v>3163</v>
      </c>
      <c r="F2648" s="56" t="s">
        <v>907</v>
      </c>
      <c r="G2648" s="56">
        <v>28</v>
      </c>
      <c r="H2648" s="56">
        <v>0</v>
      </c>
      <c r="I2648" s="56" t="s">
        <v>6841</v>
      </c>
      <c r="J2648" s="56" t="s">
        <v>39</v>
      </c>
    </row>
    <row r="2649" spans="1:10" ht="12.75" customHeight="1" x14ac:dyDescent="0.3">
      <c r="A2649" s="56" t="s">
        <v>217</v>
      </c>
      <c r="B2649" s="56">
        <v>11</v>
      </c>
      <c r="C2649" s="56" t="s">
        <v>218</v>
      </c>
      <c r="D2649" s="56" t="s">
        <v>6307</v>
      </c>
      <c r="E2649" s="56" t="s">
        <v>3164</v>
      </c>
      <c r="F2649" s="56" t="s">
        <v>907</v>
      </c>
      <c r="G2649" s="56">
        <v>23</v>
      </c>
      <c r="H2649" s="56">
        <v>0</v>
      </c>
      <c r="I2649" s="56" t="s">
        <v>6841</v>
      </c>
      <c r="J2649" s="56" t="s">
        <v>39</v>
      </c>
    </row>
    <row r="2650" spans="1:10" ht="12.75" customHeight="1" x14ac:dyDescent="0.3">
      <c r="A2650" s="56" t="s">
        <v>217</v>
      </c>
      <c r="B2650" s="56">
        <v>12</v>
      </c>
      <c r="C2650" s="56" t="s">
        <v>218</v>
      </c>
      <c r="D2650" s="56" t="s">
        <v>6308</v>
      </c>
      <c r="E2650" s="56" t="s">
        <v>3165</v>
      </c>
      <c r="F2650" s="56" t="s">
        <v>907</v>
      </c>
      <c r="G2650" s="56">
        <v>17</v>
      </c>
      <c r="H2650" s="56">
        <v>0</v>
      </c>
      <c r="I2650" s="56" t="s">
        <v>6841</v>
      </c>
      <c r="J2650" s="56" t="s">
        <v>39</v>
      </c>
    </row>
    <row r="2651" spans="1:10" ht="12.75" customHeight="1" x14ac:dyDescent="0.3">
      <c r="A2651" s="56" t="s">
        <v>217</v>
      </c>
      <c r="B2651" s="56">
        <v>13</v>
      </c>
      <c r="C2651" s="56" t="s">
        <v>218</v>
      </c>
      <c r="D2651" s="56" t="s">
        <v>6309</v>
      </c>
      <c r="E2651" s="56" t="s">
        <v>3166</v>
      </c>
      <c r="F2651" s="56" t="s">
        <v>907</v>
      </c>
      <c r="G2651" s="56">
        <v>3.5</v>
      </c>
      <c r="H2651" s="56">
        <v>31.5</v>
      </c>
      <c r="I2651" s="56" t="s">
        <v>6841</v>
      </c>
      <c r="J2651" s="56" t="s">
        <v>39</v>
      </c>
    </row>
    <row r="2652" spans="1:10" ht="12.75" customHeight="1" x14ac:dyDescent="0.3">
      <c r="A2652" s="56" t="s">
        <v>217</v>
      </c>
      <c r="B2652" s="56">
        <v>14</v>
      </c>
      <c r="C2652" s="56" t="s">
        <v>218</v>
      </c>
      <c r="D2652" s="56" t="s">
        <v>6310</v>
      </c>
      <c r="E2652" s="56" t="s">
        <v>3167</v>
      </c>
      <c r="F2652" s="56" t="s">
        <v>907</v>
      </c>
      <c r="G2652" s="56">
        <v>35</v>
      </c>
      <c r="H2652" s="56">
        <v>0</v>
      </c>
      <c r="I2652" s="56" t="s">
        <v>6841</v>
      </c>
      <c r="J2652" s="56" t="s">
        <v>39</v>
      </c>
    </row>
    <row r="2653" spans="1:10" ht="12.75" customHeight="1" x14ac:dyDescent="0.3">
      <c r="A2653" s="56" t="s">
        <v>217</v>
      </c>
      <c r="B2653" s="56">
        <v>15</v>
      </c>
      <c r="C2653" s="56" t="s">
        <v>218</v>
      </c>
      <c r="D2653" s="56" t="s">
        <v>6311</v>
      </c>
      <c r="E2653" s="56" t="s">
        <v>3168</v>
      </c>
      <c r="F2653" s="56" t="s">
        <v>907</v>
      </c>
      <c r="G2653" s="56">
        <v>50.5</v>
      </c>
      <c r="H2653" s="56">
        <v>0</v>
      </c>
      <c r="I2653" s="56" t="s">
        <v>6841</v>
      </c>
      <c r="J2653" s="56" t="s">
        <v>39</v>
      </c>
    </row>
    <row r="2654" spans="1:10" ht="12.75" customHeight="1" x14ac:dyDescent="0.3">
      <c r="A2654" s="56" t="s">
        <v>217</v>
      </c>
      <c r="B2654" s="56">
        <v>16</v>
      </c>
      <c r="C2654" s="56" t="s">
        <v>218</v>
      </c>
      <c r="D2654" s="56" t="s">
        <v>6312</v>
      </c>
      <c r="E2654" s="56" t="s">
        <v>3169</v>
      </c>
      <c r="F2654" s="56" t="s">
        <v>907</v>
      </c>
      <c r="G2654" s="56">
        <v>29</v>
      </c>
      <c r="H2654" s="56">
        <v>0</v>
      </c>
      <c r="I2654" s="56" t="s">
        <v>6841</v>
      </c>
      <c r="J2654" s="56" t="s">
        <v>39</v>
      </c>
    </row>
    <row r="2655" spans="1:10" ht="12.75" customHeight="1" x14ac:dyDescent="0.3">
      <c r="A2655" s="56" t="s">
        <v>217</v>
      </c>
      <c r="B2655" s="56">
        <v>17</v>
      </c>
      <c r="C2655" s="56" t="s">
        <v>218</v>
      </c>
      <c r="D2655" s="56" t="s">
        <v>6313</v>
      </c>
      <c r="E2655" s="56" t="s">
        <v>916</v>
      </c>
      <c r="F2655" s="56" t="s">
        <v>908</v>
      </c>
      <c r="G2655" s="56">
        <v>16.3</v>
      </c>
      <c r="H2655" s="56">
        <v>0</v>
      </c>
      <c r="I2655" s="56" t="s">
        <v>6841</v>
      </c>
      <c r="J2655" s="56" t="s">
        <v>39</v>
      </c>
    </row>
    <row r="2656" spans="1:10" ht="12.75" customHeight="1" x14ac:dyDescent="0.3">
      <c r="A2656" s="56" t="s">
        <v>217</v>
      </c>
      <c r="B2656" s="56">
        <v>18</v>
      </c>
      <c r="C2656" s="56" t="s">
        <v>218</v>
      </c>
      <c r="D2656" s="56" t="s">
        <v>6314</v>
      </c>
      <c r="E2656" s="56" t="s">
        <v>917</v>
      </c>
      <c r="F2656" s="56" t="s">
        <v>908</v>
      </c>
      <c r="G2656" s="56">
        <v>15.7</v>
      </c>
      <c r="H2656" s="56">
        <v>0</v>
      </c>
      <c r="I2656" s="56" t="s">
        <v>6841</v>
      </c>
      <c r="J2656" s="56" t="s">
        <v>39</v>
      </c>
    </row>
    <row r="2657" spans="1:10" ht="12.75" customHeight="1" x14ac:dyDescent="0.3">
      <c r="A2657" s="56" t="s">
        <v>378</v>
      </c>
      <c r="B2657" s="56">
        <v>1</v>
      </c>
      <c r="C2657" s="56" t="s">
        <v>379</v>
      </c>
      <c r="D2657" s="56" t="s">
        <v>6315</v>
      </c>
      <c r="E2657" s="56" t="s">
        <v>3170</v>
      </c>
      <c r="F2657" s="56" t="s">
        <v>907</v>
      </c>
      <c r="G2657" s="56">
        <v>51</v>
      </c>
      <c r="H2657" s="56">
        <v>0</v>
      </c>
      <c r="I2657" s="56" t="s">
        <v>6841</v>
      </c>
      <c r="J2657" s="56" t="s">
        <v>39</v>
      </c>
    </row>
    <row r="2658" spans="1:10" ht="12.75" customHeight="1" x14ac:dyDescent="0.3">
      <c r="A2658" s="56" t="s">
        <v>378</v>
      </c>
      <c r="B2658" s="56">
        <v>2</v>
      </c>
      <c r="C2658" s="56" t="s">
        <v>379</v>
      </c>
      <c r="D2658" s="56" t="s">
        <v>6316</v>
      </c>
      <c r="E2658" s="56" t="s">
        <v>3171</v>
      </c>
      <c r="F2658" s="56" t="s">
        <v>907</v>
      </c>
      <c r="G2658" s="56">
        <v>37</v>
      </c>
      <c r="H2658" s="56">
        <v>0</v>
      </c>
      <c r="I2658" s="56" t="s">
        <v>6841</v>
      </c>
      <c r="J2658" s="56" t="s">
        <v>39</v>
      </c>
    </row>
    <row r="2659" spans="1:10" ht="12.75" customHeight="1" x14ac:dyDescent="0.3">
      <c r="A2659" s="56" t="s">
        <v>378</v>
      </c>
      <c r="B2659" s="56">
        <v>3</v>
      </c>
      <c r="C2659" s="56" t="s">
        <v>379</v>
      </c>
      <c r="D2659" s="56" t="s">
        <v>6317</v>
      </c>
      <c r="E2659" s="56" t="s">
        <v>3172</v>
      </c>
      <c r="F2659" s="56" t="s">
        <v>907</v>
      </c>
      <c r="G2659" s="56">
        <v>37</v>
      </c>
      <c r="H2659" s="56">
        <v>0</v>
      </c>
      <c r="I2659" s="56" t="s">
        <v>6841</v>
      </c>
      <c r="J2659" s="56" t="s">
        <v>39</v>
      </c>
    </row>
    <row r="2660" spans="1:10" ht="12.75" customHeight="1" x14ac:dyDescent="0.3">
      <c r="A2660" s="56" t="s">
        <v>378</v>
      </c>
      <c r="B2660" s="56">
        <v>4</v>
      </c>
      <c r="C2660" s="56" t="s">
        <v>379</v>
      </c>
      <c r="D2660" s="56" t="s">
        <v>6318</v>
      </c>
      <c r="E2660" s="56" t="s">
        <v>3173</v>
      </c>
      <c r="F2660" s="56" t="s">
        <v>907</v>
      </c>
      <c r="G2660" s="56">
        <v>40</v>
      </c>
      <c r="H2660" s="56">
        <v>0</v>
      </c>
      <c r="I2660" s="56" t="s">
        <v>6841</v>
      </c>
      <c r="J2660" s="56" t="s">
        <v>39</v>
      </c>
    </row>
    <row r="2661" spans="1:10" ht="12.75" customHeight="1" x14ac:dyDescent="0.3">
      <c r="A2661" s="56" t="s">
        <v>378</v>
      </c>
      <c r="B2661" s="56">
        <v>5</v>
      </c>
      <c r="C2661" s="56" t="s">
        <v>379</v>
      </c>
      <c r="D2661" s="56" t="s">
        <v>6319</v>
      </c>
      <c r="E2661" s="56" t="s">
        <v>3174</v>
      </c>
      <c r="F2661" s="56" t="s">
        <v>907</v>
      </c>
      <c r="G2661" s="56">
        <v>38</v>
      </c>
      <c r="H2661" s="56">
        <v>0</v>
      </c>
      <c r="I2661" s="56" t="s">
        <v>6841</v>
      </c>
      <c r="J2661" s="56" t="s">
        <v>39</v>
      </c>
    </row>
    <row r="2662" spans="1:10" ht="12.75" customHeight="1" x14ac:dyDescent="0.3">
      <c r="A2662" s="56" t="s">
        <v>378</v>
      </c>
      <c r="B2662" s="56">
        <v>6</v>
      </c>
      <c r="C2662" s="56" t="s">
        <v>379</v>
      </c>
      <c r="D2662" s="56" t="s">
        <v>6320</v>
      </c>
      <c r="E2662" s="56" t="s">
        <v>3175</v>
      </c>
      <c r="F2662" s="56" t="s">
        <v>907</v>
      </c>
      <c r="G2662" s="56">
        <v>42</v>
      </c>
      <c r="H2662" s="56">
        <v>0</v>
      </c>
      <c r="I2662" s="56" t="s">
        <v>6841</v>
      </c>
      <c r="J2662" s="56" t="s">
        <v>39</v>
      </c>
    </row>
    <row r="2663" spans="1:10" ht="12.75" customHeight="1" x14ac:dyDescent="0.3">
      <c r="A2663" s="56" t="s">
        <v>378</v>
      </c>
      <c r="B2663" s="56">
        <v>7</v>
      </c>
      <c r="C2663" s="56" t="s">
        <v>379</v>
      </c>
      <c r="D2663" s="56" t="s">
        <v>6321</v>
      </c>
      <c r="E2663" s="56" t="s">
        <v>3176</v>
      </c>
      <c r="F2663" s="56" t="s">
        <v>907</v>
      </c>
      <c r="G2663" s="56">
        <v>40</v>
      </c>
      <c r="H2663" s="56">
        <v>0</v>
      </c>
      <c r="I2663" s="56" t="s">
        <v>6841</v>
      </c>
      <c r="J2663" s="56" t="s">
        <v>39</v>
      </c>
    </row>
    <row r="2664" spans="1:10" ht="12.75" customHeight="1" x14ac:dyDescent="0.3">
      <c r="A2664" s="56" t="s">
        <v>378</v>
      </c>
      <c r="B2664" s="56">
        <v>8</v>
      </c>
      <c r="C2664" s="56" t="s">
        <v>379</v>
      </c>
      <c r="D2664" s="56" t="s">
        <v>6322</v>
      </c>
      <c r="E2664" s="56" t="s">
        <v>3177</v>
      </c>
      <c r="F2664" s="56" t="s">
        <v>907</v>
      </c>
      <c r="G2664" s="56">
        <v>47</v>
      </c>
      <c r="H2664" s="56">
        <v>0</v>
      </c>
      <c r="I2664" s="56" t="s">
        <v>6841</v>
      </c>
      <c r="J2664" s="56" t="s">
        <v>39</v>
      </c>
    </row>
    <row r="2665" spans="1:10" ht="12.75" customHeight="1" x14ac:dyDescent="0.3">
      <c r="A2665" s="56" t="s">
        <v>378</v>
      </c>
      <c r="B2665" s="56">
        <v>9</v>
      </c>
      <c r="C2665" s="56" t="s">
        <v>379</v>
      </c>
      <c r="D2665" s="56" t="s">
        <v>6323</v>
      </c>
      <c r="E2665" s="56" t="s">
        <v>3178</v>
      </c>
      <c r="F2665" s="56" t="s">
        <v>907</v>
      </c>
      <c r="G2665" s="56">
        <v>18</v>
      </c>
      <c r="H2665" s="56">
        <v>0</v>
      </c>
      <c r="I2665" s="56" t="s">
        <v>6841</v>
      </c>
      <c r="J2665" s="56" t="s">
        <v>39</v>
      </c>
    </row>
    <row r="2666" spans="1:10" ht="12.75" customHeight="1" x14ac:dyDescent="0.3">
      <c r="A2666" s="56" t="s">
        <v>378</v>
      </c>
      <c r="B2666" s="56">
        <v>10</v>
      </c>
      <c r="C2666" s="56" t="s">
        <v>379</v>
      </c>
      <c r="D2666" s="56" t="s">
        <v>6324</v>
      </c>
      <c r="E2666" s="56" t="s">
        <v>3179</v>
      </c>
      <c r="F2666" s="56" t="s">
        <v>907</v>
      </c>
      <c r="G2666" s="56">
        <v>41</v>
      </c>
      <c r="H2666" s="56">
        <v>18</v>
      </c>
      <c r="I2666" s="56" t="s">
        <v>6841</v>
      </c>
      <c r="J2666" s="56" t="s">
        <v>39</v>
      </c>
    </row>
    <row r="2667" spans="1:10" ht="12.75" customHeight="1" x14ac:dyDescent="0.3">
      <c r="A2667" s="56" t="s">
        <v>378</v>
      </c>
      <c r="B2667" s="56">
        <v>11</v>
      </c>
      <c r="C2667" s="56" t="s">
        <v>379</v>
      </c>
      <c r="D2667" s="56" t="s">
        <v>6325</v>
      </c>
      <c r="E2667" s="56" t="s">
        <v>3180</v>
      </c>
      <c r="F2667" s="56" t="s">
        <v>907</v>
      </c>
      <c r="G2667" s="56">
        <v>47</v>
      </c>
      <c r="H2667" s="56">
        <v>0</v>
      </c>
      <c r="I2667" s="56" t="s">
        <v>6841</v>
      </c>
      <c r="J2667" s="56" t="s">
        <v>39</v>
      </c>
    </row>
    <row r="2668" spans="1:10" ht="12.75" customHeight="1" x14ac:dyDescent="0.3">
      <c r="A2668" s="56" t="s">
        <v>378</v>
      </c>
      <c r="B2668" s="56">
        <v>12</v>
      </c>
      <c r="C2668" s="56" t="s">
        <v>379</v>
      </c>
      <c r="D2668" s="56" t="s">
        <v>6326</v>
      </c>
      <c r="E2668" s="56" t="s">
        <v>3181</v>
      </c>
      <c r="F2668" s="56" t="s">
        <v>907</v>
      </c>
      <c r="G2668" s="56">
        <v>38</v>
      </c>
      <c r="H2668" s="56">
        <v>0</v>
      </c>
      <c r="I2668" s="56" t="s">
        <v>6841</v>
      </c>
      <c r="J2668" s="56" t="s">
        <v>39</v>
      </c>
    </row>
    <row r="2669" spans="1:10" ht="12.75" customHeight="1" x14ac:dyDescent="0.3">
      <c r="A2669" s="56" t="s">
        <v>378</v>
      </c>
      <c r="B2669" s="56">
        <v>13</v>
      </c>
      <c r="C2669" s="56" t="s">
        <v>379</v>
      </c>
      <c r="D2669" s="56" t="s">
        <v>6327</v>
      </c>
      <c r="E2669" s="56" t="s">
        <v>3182</v>
      </c>
      <c r="F2669" s="56" t="s">
        <v>907</v>
      </c>
      <c r="G2669" s="56">
        <v>37</v>
      </c>
      <c r="H2669" s="56">
        <v>0</v>
      </c>
      <c r="I2669" s="56" t="s">
        <v>6841</v>
      </c>
      <c r="J2669" s="56" t="s">
        <v>39</v>
      </c>
    </row>
    <row r="2670" spans="1:10" ht="12.75" customHeight="1" x14ac:dyDescent="0.3">
      <c r="A2670" s="56" t="s">
        <v>378</v>
      </c>
      <c r="B2670" s="56">
        <v>14</v>
      </c>
      <c r="C2670" s="56" t="s">
        <v>379</v>
      </c>
      <c r="D2670" s="56" t="s">
        <v>6328</v>
      </c>
      <c r="E2670" s="56" t="s">
        <v>3183</v>
      </c>
      <c r="F2670" s="56" t="s">
        <v>907</v>
      </c>
      <c r="G2670" s="56">
        <v>41</v>
      </c>
      <c r="H2670" s="56">
        <v>0</v>
      </c>
      <c r="I2670" s="56" t="s">
        <v>6841</v>
      </c>
      <c r="J2670" s="56" t="s">
        <v>39</v>
      </c>
    </row>
    <row r="2671" spans="1:10" ht="12.75" customHeight="1" x14ac:dyDescent="0.3">
      <c r="A2671" s="56" t="s">
        <v>378</v>
      </c>
      <c r="B2671" s="56">
        <v>15</v>
      </c>
      <c r="C2671" s="56" t="s">
        <v>379</v>
      </c>
      <c r="D2671" s="56" t="s">
        <v>6329</v>
      </c>
      <c r="E2671" s="56" t="s">
        <v>3184</v>
      </c>
      <c r="F2671" s="56" t="s">
        <v>907</v>
      </c>
      <c r="G2671" s="56">
        <v>22</v>
      </c>
      <c r="H2671" s="56">
        <v>0</v>
      </c>
      <c r="I2671" s="56" t="s">
        <v>6841</v>
      </c>
      <c r="J2671" s="56" t="s">
        <v>39</v>
      </c>
    </row>
    <row r="2672" spans="1:10" ht="12.75" customHeight="1" x14ac:dyDescent="0.3">
      <c r="A2672" s="56" t="s">
        <v>378</v>
      </c>
      <c r="B2672" s="56">
        <v>16</v>
      </c>
      <c r="C2672" s="56" t="s">
        <v>379</v>
      </c>
      <c r="D2672" s="56" t="s">
        <v>6330</v>
      </c>
      <c r="E2672" s="56" t="s">
        <v>3185</v>
      </c>
      <c r="F2672" s="56" t="s">
        <v>907</v>
      </c>
      <c r="G2672" s="56">
        <v>35.5</v>
      </c>
      <c r="H2672" s="56">
        <v>0</v>
      </c>
      <c r="I2672" s="56" t="s">
        <v>6841</v>
      </c>
      <c r="J2672" s="56" t="s">
        <v>39</v>
      </c>
    </row>
    <row r="2673" spans="1:10" ht="12.75" customHeight="1" x14ac:dyDescent="0.3">
      <c r="A2673" s="56" t="s">
        <v>171</v>
      </c>
      <c r="B2673" s="56">
        <v>1</v>
      </c>
      <c r="C2673" s="56" t="s">
        <v>172</v>
      </c>
      <c r="D2673" s="56" t="s">
        <v>6331</v>
      </c>
      <c r="E2673" s="56" t="s">
        <v>3186</v>
      </c>
      <c r="F2673" s="56" t="s">
        <v>907</v>
      </c>
      <c r="G2673" s="56">
        <v>36</v>
      </c>
      <c r="H2673" s="56">
        <v>0</v>
      </c>
      <c r="I2673" s="56" t="s">
        <v>6841</v>
      </c>
      <c r="J2673" s="56" t="s">
        <v>39</v>
      </c>
    </row>
    <row r="2674" spans="1:10" ht="12.75" customHeight="1" x14ac:dyDescent="0.3">
      <c r="A2674" s="56" t="s">
        <v>171</v>
      </c>
      <c r="B2674" s="56">
        <v>2</v>
      </c>
      <c r="C2674" s="56" t="s">
        <v>172</v>
      </c>
      <c r="D2674" s="56" t="s">
        <v>6332</v>
      </c>
      <c r="E2674" s="56" t="s">
        <v>3187</v>
      </c>
      <c r="F2674" s="56" t="s">
        <v>907</v>
      </c>
      <c r="G2674" s="56">
        <v>48</v>
      </c>
      <c r="H2674" s="56">
        <v>0</v>
      </c>
      <c r="I2674" s="56" t="s">
        <v>6841</v>
      </c>
      <c r="J2674" s="56" t="s">
        <v>39</v>
      </c>
    </row>
    <row r="2675" spans="1:10" ht="12.75" customHeight="1" x14ac:dyDescent="0.3">
      <c r="A2675" s="56" t="s">
        <v>171</v>
      </c>
      <c r="B2675" s="56">
        <v>3</v>
      </c>
      <c r="C2675" s="56" t="s">
        <v>172</v>
      </c>
      <c r="D2675" s="56" t="s">
        <v>6333</v>
      </c>
      <c r="E2675" s="56" t="s">
        <v>1877</v>
      </c>
      <c r="F2675" s="56" t="s">
        <v>907</v>
      </c>
      <c r="G2675" s="56">
        <v>44</v>
      </c>
      <c r="H2675" s="56">
        <v>0</v>
      </c>
      <c r="I2675" s="56" t="s">
        <v>6841</v>
      </c>
      <c r="J2675" s="56" t="s">
        <v>39</v>
      </c>
    </row>
    <row r="2676" spans="1:10" ht="12.75" customHeight="1" x14ac:dyDescent="0.3">
      <c r="A2676" s="56" t="s">
        <v>171</v>
      </c>
      <c r="B2676" s="56">
        <v>4</v>
      </c>
      <c r="C2676" s="56" t="s">
        <v>172</v>
      </c>
      <c r="D2676" s="56" t="s">
        <v>6334</v>
      </c>
      <c r="E2676" s="56" t="s">
        <v>3188</v>
      </c>
      <c r="F2676" s="56" t="s">
        <v>907</v>
      </c>
      <c r="G2676" s="56">
        <v>28</v>
      </c>
      <c r="H2676" s="56">
        <v>0</v>
      </c>
      <c r="I2676" s="56" t="s">
        <v>6841</v>
      </c>
      <c r="J2676" s="56" t="s">
        <v>39</v>
      </c>
    </row>
    <row r="2677" spans="1:10" ht="12.75" customHeight="1" x14ac:dyDescent="0.3">
      <c r="A2677" s="56" t="s">
        <v>171</v>
      </c>
      <c r="B2677" s="56">
        <v>5</v>
      </c>
      <c r="C2677" s="56" t="s">
        <v>172</v>
      </c>
      <c r="D2677" s="56" t="s">
        <v>6335</v>
      </c>
      <c r="E2677" s="56" t="s">
        <v>1871</v>
      </c>
      <c r="F2677" s="56" t="s">
        <v>907</v>
      </c>
      <c r="G2677" s="56">
        <v>49.25</v>
      </c>
      <c r="H2677" s="56">
        <v>0</v>
      </c>
      <c r="I2677" s="56" t="s">
        <v>6841</v>
      </c>
      <c r="J2677" s="56" t="s">
        <v>39</v>
      </c>
    </row>
    <row r="2678" spans="1:10" ht="12.75" customHeight="1" x14ac:dyDescent="0.3">
      <c r="A2678" s="56" t="s">
        <v>171</v>
      </c>
      <c r="B2678" s="56">
        <v>6</v>
      </c>
      <c r="C2678" s="56" t="s">
        <v>172</v>
      </c>
      <c r="D2678" s="56" t="s">
        <v>6336</v>
      </c>
      <c r="E2678" s="56" t="s">
        <v>3189</v>
      </c>
      <c r="F2678" s="56" t="s">
        <v>907</v>
      </c>
      <c r="G2678" s="56">
        <v>45</v>
      </c>
      <c r="H2678" s="56">
        <v>0</v>
      </c>
      <c r="I2678" s="56" t="s">
        <v>6841</v>
      </c>
      <c r="J2678" s="56" t="s">
        <v>39</v>
      </c>
    </row>
    <row r="2679" spans="1:10" ht="12.75" customHeight="1" x14ac:dyDescent="0.3">
      <c r="A2679" s="56" t="s">
        <v>733</v>
      </c>
      <c r="B2679" s="56">
        <v>1</v>
      </c>
      <c r="C2679" s="56" t="s">
        <v>325</v>
      </c>
      <c r="D2679" s="56" t="s">
        <v>6337</v>
      </c>
      <c r="E2679" s="56" t="s">
        <v>3190</v>
      </c>
      <c r="F2679" s="56" t="s">
        <v>907</v>
      </c>
      <c r="G2679" s="56">
        <v>33</v>
      </c>
      <c r="H2679" s="56">
        <v>0</v>
      </c>
      <c r="I2679" s="56" t="s">
        <v>811</v>
      </c>
      <c r="J2679" s="56" t="s">
        <v>39</v>
      </c>
    </row>
    <row r="2680" spans="1:10" ht="12.75" customHeight="1" x14ac:dyDescent="0.3">
      <c r="A2680" s="56" t="s">
        <v>733</v>
      </c>
      <c r="B2680" s="56">
        <v>2</v>
      </c>
      <c r="C2680" s="56" t="s">
        <v>325</v>
      </c>
      <c r="D2680" s="56" t="s">
        <v>6338</v>
      </c>
      <c r="E2680" s="56" t="s">
        <v>3191</v>
      </c>
      <c r="F2680" s="56" t="s">
        <v>907</v>
      </c>
      <c r="G2680" s="56">
        <v>53.5</v>
      </c>
      <c r="H2680" s="56">
        <v>0</v>
      </c>
      <c r="I2680" s="56" t="s">
        <v>811</v>
      </c>
      <c r="J2680" s="56" t="s">
        <v>39</v>
      </c>
    </row>
    <row r="2681" spans="1:10" ht="12.75" customHeight="1" x14ac:dyDescent="0.3">
      <c r="A2681" s="56" t="s">
        <v>733</v>
      </c>
      <c r="B2681" s="56">
        <v>3</v>
      </c>
      <c r="C2681" s="56" t="s">
        <v>325</v>
      </c>
      <c r="D2681" s="56" t="s">
        <v>6339</v>
      </c>
      <c r="E2681" s="56" t="s">
        <v>1220</v>
      </c>
      <c r="F2681" s="56" t="s">
        <v>907</v>
      </c>
      <c r="G2681" s="56">
        <v>39</v>
      </c>
      <c r="H2681" s="56">
        <v>0</v>
      </c>
      <c r="I2681" s="56" t="s">
        <v>811</v>
      </c>
      <c r="J2681" s="56" t="s">
        <v>39</v>
      </c>
    </row>
    <row r="2682" spans="1:10" ht="12.75" customHeight="1" x14ac:dyDescent="0.3">
      <c r="A2682" s="56" t="s">
        <v>733</v>
      </c>
      <c r="B2682" s="56">
        <v>4</v>
      </c>
      <c r="C2682" s="56" t="s">
        <v>325</v>
      </c>
      <c r="D2682" s="56" t="s">
        <v>6340</v>
      </c>
      <c r="E2682" s="56" t="s">
        <v>2962</v>
      </c>
      <c r="F2682" s="56" t="s">
        <v>907</v>
      </c>
      <c r="G2682" s="56">
        <v>46.5</v>
      </c>
      <c r="H2682" s="56">
        <v>0</v>
      </c>
      <c r="I2682" s="56" t="s">
        <v>811</v>
      </c>
      <c r="J2682" s="56" t="s">
        <v>39</v>
      </c>
    </row>
    <row r="2683" spans="1:10" ht="12.75" customHeight="1" x14ac:dyDescent="0.3">
      <c r="A2683" s="56" t="s">
        <v>733</v>
      </c>
      <c r="B2683" s="56">
        <v>5</v>
      </c>
      <c r="C2683" s="56" t="s">
        <v>325</v>
      </c>
      <c r="D2683" s="56" t="s">
        <v>6341</v>
      </c>
      <c r="E2683" s="56" t="s">
        <v>3192</v>
      </c>
      <c r="F2683" s="56" t="s">
        <v>907</v>
      </c>
      <c r="G2683" s="56">
        <v>45.5</v>
      </c>
      <c r="H2683" s="56">
        <v>0</v>
      </c>
      <c r="I2683" s="56" t="s">
        <v>811</v>
      </c>
      <c r="J2683" s="56" t="s">
        <v>39</v>
      </c>
    </row>
    <row r="2684" spans="1:10" ht="12.75" customHeight="1" x14ac:dyDescent="0.3">
      <c r="A2684" s="56" t="s">
        <v>733</v>
      </c>
      <c r="B2684" s="56">
        <v>6</v>
      </c>
      <c r="C2684" s="56" t="s">
        <v>325</v>
      </c>
      <c r="D2684" s="56" t="s">
        <v>6342</v>
      </c>
      <c r="E2684" s="56" t="s">
        <v>370</v>
      </c>
      <c r="F2684" s="56" t="s">
        <v>907</v>
      </c>
      <c r="G2684" s="56">
        <v>63.5</v>
      </c>
      <c r="H2684" s="56">
        <v>0</v>
      </c>
      <c r="I2684" s="56" t="s">
        <v>811</v>
      </c>
      <c r="J2684" s="56" t="s">
        <v>39</v>
      </c>
    </row>
    <row r="2685" spans="1:10" ht="12.75" customHeight="1" x14ac:dyDescent="0.3">
      <c r="A2685" s="56" t="s">
        <v>733</v>
      </c>
      <c r="B2685" s="56">
        <v>7</v>
      </c>
      <c r="C2685" s="56" t="s">
        <v>325</v>
      </c>
      <c r="D2685" s="56" t="s">
        <v>6343</v>
      </c>
      <c r="E2685" s="56" t="s">
        <v>6344</v>
      </c>
      <c r="F2685" s="56" t="s">
        <v>907</v>
      </c>
      <c r="G2685" s="56">
        <v>28.5</v>
      </c>
      <c r="H2685" s="56">
        <v>0</v>
      </c>
      <c r="I2685" s="56" t="s">
        <v>811</v>
      </c>
      <c r="J2685" s="56" t="s">
        <v>39</v>
      </c>
    </row>
    <row r="2686" spans="1:10" ht="12.75" customHeight="1" x14ac:dyDescent="0.3">
      <c r="A2686" s="56" t="s">
        <v>733</v>
      </c>
      <c r="B2686" s="56">
        <v>8</v>
      </c>
      <c r="C2686" s="56" t="s">
        <v>325</v>
      </c>
      <c r="D2686" s="56" t="s">
        <v>6345</v>
      </c>
      <c r="E2686" s="56" t="s">
        <v>3193</v>
      </c>
      <c r="F2686" s="56" t="s">
        <v>907</v>
      </c>
      <c r="G2686" s="56">
        <v>38.5</v>
      </c>
      <c r="H2686" s="56">
        <v>0</v>
      </c>
      <c r="I2686" s="56" t="s">
        <v>811</v>
      </c>
      <c r="J2686" s="56" t="s">
        <v>39</v>
      </c>
    </row>
    <row r="2687" spans="1:10" ht="12.75" customHeight="1" x14ac:dyDescent="0.3">
      <c r="A2687" s="56" t="s">
        <v>733</v>
      </c>
      <c r="B2687" s="56">
        <v>9</v>
      </c>
      <c r="C2687" s="56" t="s">
        <v>325</v>
      </c>
      <c r="D2687" s="56" t="s">
        <v>6346</v>
      </c>
      <c r="E2687" s="56" t="s">
        <v>3194</v>
      </c>
      <c r="F2687" s="56" t="s">
        <v>907</v>
      </c>
      <c r="G2687" s="56">
        <v>25</v>
      </c>
      <c r="H2687" s="56">
        <v>0</v>
      </c>
      <c r="I2687" s="56" t="s">
        <v>811</v>
      </c>
      <c r="J2687" s="56" t="s">
        <v>39</v>
      </c>
    </row>
    <row r="2688" spans="1:10" ht="12.75" customHeight="1" x14ac:dyDescent="0.3">
      <c r="A2688" s="56" t="s">
        <v>733</v>
      </c>
      <c r="B2688" s="56">
        <v>10</v>
      </c>
      <c r="C2688" s="56" t="s">
        <v>325</v>
      </c>
      <c r="D2688" s="56" t="s">
        <v>6347</v>
      </c>
      <c r="E2688" s="56" t="s">
        <v>3195</v>
      </c>
      <c r="F2688" s="56" t="s">
        <v>907</v>
      </c>
      <c r="G2688" s="56">
        <v>16</v>
      </c>
      <c r="H2688" s="56">
        <v>0</v>
      </c>
      <c r="I2688" s="56" t="s">
        <v>811</v>
      </c>
      <c r="J2688" s="56" t="s">
        <v>39</v>
      </c>
    </row>
    <row r="2689" spans="1:10" ht="12.75" customHeight="1" x14ac:dyDescent="0.3">
      <c r="A2689" s="56" t="s">
        <v>733</v>
      </c>
      <c r="B2689" s="56">
        <v>11</v>
      </c>
      <c r="C2689" s="56" t="s">
        <v>325</v>
      </c>
      <c r="D2689" s="56" t="s">
        <v>6348</v>
      </c>
      <c r="E2689" s="56" t="s">
        <v>3196</v>
      </c>
      <c r="F2689" s="56" t="s">
        <v>907</v>
      </c>
      <c r="G2689" s="56">
        <v>30</v>
      </c>
      <c r="H2689" s="56">
        <v>0</v>
      </c>
      <c r="I2689" s="56" t="s">
        <v>811</v>
      </c>
      <c r="J2689" s="56" t="s">
        <v>39</v>
      </c>
    </row>
    <row r="2690" spans="1:10" ht="12.75" customHeight="1" x14ac:dyDescent="0.3">
      <c r="A2690" s="56" t="s">
        <v>733</v>
      </c>
      <c r="B2690" s="56">
        <v>12</v>
      </c>
      <c r="C2690" s="56" t="s">
        <v>325</v>
      </c>
      <c r="D2690" s="56" t="s">
        <v>6349</v>
      </c>
      <c r="E2690" s="56" t="s">
        <v>2806</v>
      </c>
      <c r="F2690" s="56" t="s">
        <v>907</v>
      </c>
      <c r="G2690" s="56">
        <v>31</v>
      </c>
      <c r="H2690" s="56">
        <v>0</v>
      </c>
      <c r="I2690" s="56" t="s">
        <v>811</v>
      </c>
      <c r="J2690" s="56" t="s">
        <v>39</v>
      </c>
    </row>
    <row r="2691" spans="1:10" ht="12.75" customHeight="1" x14ac:dyDescent="0.3">
      <c r="A2691" s="56" t="s">
        <v>733</v>
      </c>
      <c r="B2691" s="56">
        <v>13</v>
      </c>
      <c r="C2691" s="56" t="s">
        <v>325</v>
      </c>
      <c r="D2691" s="56" t="s">
        <v>6350</v>
      </c>
      <c r="E2691" s="56" t="s">
        <v>3197</v>
      </c>
      <c r="F2691" s="56" t="s">
        <v>907</v>
      </c>
      <c r="G2691" s="56">
        <v>56</v>
      </c>
      <c r="H2691" s="56">
        <v>0</v>
      </c>
      <c r="I2691" s="56" t="s">
        <v>811</v>
      </c>
      <c r="J2691" s="56" t="s">
        <v>39</v>
      </c>
    </row>
    <row r="2692" spans="1:10" ht="12.75" customHeight="1" x14ac:dyDescent="0.3">
      <c r="A2692" s="56" t="s">
        <v>733</v>
      </c>
      <c r="B2692" s="56">
        <v>14</v>
      </c>
      <c r="C2692" s="56" t="s">
        <v>325</v>
      </c>
      <c r="D2692" s="56" t="s">
        <v>6351</v>
      </c>
      <c r="E2692" s="56" t="s">
        <v>3198</v>
      </c>
      <c r="F2692" s="56" t="s">
        <v>907</v>
      </c>
      <c r="G2692" s="56">
        <v>38.5</v>
      </c>
      <c r="H2692" s="56">
        <v>0</v>
      </c>
      <c r="I2692" s="56" t="s">
        <v>811</v>
      </c>
      <c r="J2692" s="56" t="s">
        <v>39</v>
      </c>
    </row>
    <row r="2693" spans="1:10" ht="12.75" customHeight="1" x14ac:dyDescent="0.3">
      <c r="A2693" s="56" t="s">
        <v>733</v>
      </c>
      <c r="B2693" s="56">
        <v>15</v>
      </c>
      <c r="C2693" s="56" t="s">
        <v>325</v>
      </c>
      <c r="D2693" s="56" t="s">
        <v>6352</v>
      </c>
      <c r="E2693" s="56" t="s">
        <v>1753</v>
      </c>
      <c r="F2693" s="56" t="s">
        <v>907</v>
      </c>
      <c r="G2693" s="56">
        <v>55</v>
      </c>
      <c r="H2693" s="56">
        <v>0</v>
      </c>
      <c r="I2693" s="56" t="s">
        <v>811</v>
      </c>
      <c r="J2693" s="56" t="s">
        <v>39</v>
      </c>
    </row>
    <row r="2694" spans="1:10" ht="12.75" customHeight="1" x14ac:dyDescent="0.3">
      <c r="A2694" s="56" t="s">
        <v>733</v>
      </c>
      <c r="B2694" s="56">
        <v>16</v>
      </c>
      <c r="C2694" s="56" t="s">
        <v>325</v>
      </c>
      <c r="D2694" s="56" t="s">
        <v>6353</v>
      </c>
      <c r="E2694" s="56" t="s">
        <v>3199</v>
      </c>
      <c r="F2694" s="56" t="s">
        <v>907</v>
      </c>
      <c r="G2694" s="56">
        <v>22</v>
      </c>
      <c r="H2694" s="56">
        <v>0</v>
      </c>
      <c r="I2694" s="56" t="s">
        <v>811</v>
      </c>
      <c r="J2694" s="56" t="s">
        <v>39</v>
      </c>
    </row>
    <row r="2695" spans="1:10" ht="12.75" customHeight="1" x14ac:dyDescent="0.3">
      <c r="A2695" s="56" t="s">
        <v>733</v>
      </c>
      <c r="B2695" s="56">
        <v>17</v>
      </c>
      <c r="C2695" s="56" t="s">
        <v>325</v>
      </c>
      <c r="D2695" s="56" t="s">
        <v>6354</v>
      </c>
      <c r="E2695" s="56" t="s">
        <v>6355</v>
      </c>
      <c r="F2695" s="56" t="s">
        <v>907</v>
      </c>
      <c r="G2695" s="56">
        <v>52</v>
      </c>
      <c r="H2695" s="56">
        <v>0</v>
      </c>
      <c r="I2695" s="56" t="s">
        <v>811</v>
      </c>
      <c r="J2695" s="56" t="s">
        <v>39</v>
      </c>
    </row>
    <row r="2696" spans="1:10" ht="12.75" customHeight="1" x14ac:dyDescent="0.3">
      <c r="A2696" s="56" t="s">
        <v>733</v>
      </c>
      <c r="B2696" s="56">
        <v>18</v>
      </c>
      <c r="C2696" s="56" t="s">
        <v>325</v>
      </c>
      <c r="D2696" s="56" t="s">
        <v>6356</v>
      </c>
      <c r="E2696" s="56" t="s">
        <v>1364</v>
      </c>
      <c r="F2696" s="56" t="s">
        <v>907</v>
      </c>
      <c r="G2696" s="56">
        <v>47</v>
      </c>
      <c r="H2696" s="56">
        <v>0</v>
      </c>
      <c r="I2696" s="56" t="s">
        <v>811</v>
      </c>
      <c r="J2696" s="56" t="s">
        <v>39</v>
      </c>
    </row>
    <row r="2697" spans="1:10" ht="12.75" customHeight="1" x14ac:dyDescent="0.3">
      <c r="A2697" s="56" t="s">
        <v>733</v>
      </c>
      <c r="B2697" s="56">
        <v>19</v>
      </c>
      <c r="C2697" s="56" t="s">
        <v>325</v>
      </c>
      <c r="D2697" s="56" t="s">
        <v>6357</v>
      </c>
      <c r="E2697" s="56" t="s">
        <v>3200</v>
      </c>
      <c r="F2697" s="56" t="s">
        <v>907</v>
      </c>
      <c r="G2697" s="56">
        <v>39.5</v>
      </c>
      <c r="H2697" s="56">
        <v>0</v>
      </c>
      <c r="I2697" s="56" t="s">
        <v>811</v>
      </c>
      <c r="J2697" s="56" t="s">
        <v>39</v>
      </c>
    </row>
    <row r="2698" spans="1:10" ht="12.75" customHeight="1" x14ac:dyDescent="0.3">
      <c r="A2698" s="56" t="s">
        <v>733</v>
      </c>
      <c r="B2698" s="56">
        <v>20</v>
      </c>
      <c r="C2698" s="56" t="s">
        <v>325</v>
      </c>
      <c r="D2698" s="56" t="s">
        <v>6358</v>
      </c>
      <c r="E2698" s="56" t="s">
        <v>3201</v>
      </c>
      <c r="F2698" s="56" t="s">
        <v>907</v>
      </c>
      <c r="G2698" s="56">
        <v>51.5</v>
      </c>
      <c r="H2698" s="56">
        <v>0</v>
      </c>
      <c r="I2698" s="56" t="s">
        <v>811</v>
      </c>
      <c r="J2698" s="56" t="s">
        <v>39</v>
      </c>
    </row>
    <row r="2699" spans="1:10" ht="12.75" customHeight="1" x14ac:dyDescent="0.3">
      <c r="A2699" s="56" t="s">
        <v>733</v>
      </c>
      <c r="B2699" s="56">
        <v>21</v>
      </c>
      <c r="C2699" s="56" t="s">
        <v>325</v>
      </c>
      <c r="D2699" s="56" t="s">
        <v>6359</v>
      </c>
      <c r="E2699" s="56" t="s">
        <v>6360</v>
      </c>
      <c r="F2699" s="56" t="s">
        <v>907</v>
      </c>
      <c r="G2699" s="56">
        <v>61.5</v>
      </c>
      <c r="H2699" s="56">
        <v>0</v>
      </c>
      <c r="I2699" s="56" t="s">
        <v>811</v>
      </c>
      <c r="J2699" s="56" t="s">
        <v>39</v>
      </c>
    </row>
    <row r="2700" spans="1:10" ht="12.75" customHeight="1" x14ac:dyDescent="0.3">
      <c r="A2700" s="56" t="s">
        <v>733</v>
      </c>
      <c r="B2700" s="56">
        <v>22</v>
      </c>
      <c r="C2700" s="56" t="s">
        <v>325</v>
      </c>
      <c r="D2700" s="56" t="s">
        <v>6361</v>
      </c>
      <c r="E2700" s="56" t="s">
        <v>3202</v>
      </c>
      <c r="F2700" s="56" t="s">
        <v>907</v>
      </c>
      <c r="G2700" s="56">
        <v>25</v>
      </c>
      <c r="H2700" s="56">
        <v>0</v>
      </c>
      <c r="I2700" s="56" t="s">
        <v>811</v>
      </c>
      <c r="J2700" s="56" t="s">
        <v>39</v>
      </c>
    </row>
    <row r="2701" spans="1:10" ht="12.75" customHeight="1" x14ac:dyDescent="0.3">
      <c r="A2701" s="56" t="s">
        <v>733</v>
      </c>
      <c r="B2701" s="56">
        <v>23</v>
      </c>
      <c r="C2701" s="56" t="s">
        <v>325</v>
      </c>
      <c r="D2701" s="56" t="s">
        <v>6362</v>
      </c>
      <c r="E2701" s="56" t="s">
        <v>3203</v>
      </c>
      <c r="F2701" s="56" t="s">
        <v>907</v>
      </c>
      <c r="G2701" s="56">
        <v>25</v>
      </c>
      <c r="H2701" s="56">
        <v>0</v>
      </c>
      <c r="I2701" s="56" t="s">
        <v>811</v>
      </c>
      <c r="J2701" s="56" t="s">
        <v>39</v>
      </c>
    </row>
    <row r="2702" spans="1:10" ht="12.75" customHeight="1" x14ac:dyDescent="0.3">
      <c r="A2702" s="56" t="s">
        <v>733</v>
      </c>
      <c r="B2702" s="56">
        <v>24</v>
      </c>
      <c r="C2702" s="56" t="s">
        <v>325</v>
      </c>
      <c r="D2702" s="56" t="s">
        <v>6363</v>
      </c>
      <c r="E2702" s="56" t="s">
        <v>3204</v>
      </c>
      <c r="F2702" s="56" t="s">
        <v>907</v>
      </c>
      <c r="G2702" s="56">
        <v>36</v>
      </c>
      <c r="H2702" s="56">
        <v>0</v>
      </c>
      <c r="I2702" s="56" t="s">
        <v>811</v>
      </c>
      <c r="J2702" s="56" t="s">
        <v>39</v>
      </c>
    </row>
    <row r="2703" spans="1:10" ht="12.75" customHeight="1" x14ac:dyDescent="0.3">
      <c r="A2703" s="56" t="s">
        <v>733</v>
      </c>
      <c r="B2703" s="56">
        <v>25</v>
      </c>
      <c r="C2703" s="56" t="s">
        <v>325</v>
      </c>
      <c r="D2703" s="56" t="s">
        <v>6364</v>
      </c>
      <c r="E2703" s="56" t="s">
        <v>3205</v>
      </c>
      <c r="F2703" s="56" t="s">
        <v>907</v>
      </c>
      <c r="G2703" s="56">
        <v>27</v>
      </c>
      <c r="H2703" s="56">
        <v>0</v>
      </c>
      <c r="I2703" s="56" t="s">
        <v>811</v>
      </c>
      <c r="J2703" s="56" t="s">
        <v>39</v>
      </c>
    </row>
    <row r="2704" spans="1:10" ht="12.75" customHeight="1" x14ac:dyDescent="0.3">
      <c r="A2704" s="56" t="s">
        <v>733</v>
      </c>
      <c r="B2704" s="56">
        <v>26</v>
      </c>
      <c r="C2704" s="56" t="s">
        <v>325</v>
      </c>
      <c r="D2704" s="56" t="s">
        <v>6365</v>
      </c>
      <c r="E2704" s="56" t="s">
        <v>3206</v>
      </c>
      <c r="F2704" s="56" t="s">
        <v>907</v>
      </c>
      <c r="G2704" s="56">
        <v>27</v>
      </c>
      <c r="H2704" s="56">
        <v>0</v>
      </c>
      <c r="I2704" s="56" t="s">
        <v>811</v>
      </c>
      <c r="J2704" s="56" t="s">
        <v>39</v>
      </c>
    </row>
    <row r="2705" spans="1:10" ht="12.75" customHeight="1" x14ac:dyDescent="0.3">
      <c r="A2705" s="56" t="s">
        <v>733</v>
      </c>
      <c r="B2705" s="56">
        <v>27</v>
      </c>
      <c r="C2705" s="56" t="s">
        <v>325</v>
      </c>
      <c r="D2705" s="56" t="s">
        <v>6366</v>
      </c>
      <c r="E2705" s="56" t="s">
        <v>3207</v>
      </c>
      <c r="F2705" s="56" t="s">
        <v>907</v>
      </c>
      <c r="G2705" s="56">
        <v>24.5</v>
      </c>
      <c r="H2705" s="56">
        <v>0</v>
      </c>
      <c r="I2705" s="56" t="s">
        <v>811</v>
      </c>
      <c r="J2705" s="56" t="s">
        <v>39</v>
      </c>
    </row>
    <row r="2706" spans="1:10" ht="12.75" customHeight="1" x14ac:dyDescent="0.3">
      <c r="A2706" s="56" t="s">
        <v>733</v>
      </c>
      <c r="B2706" s="56">
        <v>28</v>
      </c>
      <c r="C2706" s="56" t="s">
        <v>325</v>
      </c>
      <c r="D2706" s="56" t="s">
        <v>6367</v>
      </c>
      <c r="E2706" s="56" t="s">
        <v>3208</v>
      </c>
      <c r="F2706" s="56" t="s">
        <v>907</v>
      </c>
      <c r="G2706" s="56">
        <v>36</v>
      </c>
      <c r="H2706" s="56">
        <v>0</v>
      </c>
      <c r="I2706" s="56" t="s">
        <v>811</v>
      </c>
      <c r="J2706" s="56" t="s">
        <v>39</v>
      </c>
    </row>
    <row r="2707" spans="1:10" ht="12.75" customHeight="1" x14ac:dyDescent="0.3">
      <c r="A2707" s="56" t="s">
        <v>733</v>
      </c>
      <c r="B2707" s="56">
        <v>29</v>
      </c>
      <c r="C2707" s="56" t="s">
        <v>325</v>
      </c>
      <c r="D2707" s="56" t="s">
        <v>6368</v>
      </c>
      <c r="E2707" s="56" t="s">
        <v>3209</v>
      </c>
      <c r="F2707" s="56" t="s">
        <v>907</v>
      </c>
      <c r="G2707" s="56">
        <v>22</v>
      </c>
      <c r="H2707" s="56">
        <v>0</v>
      </c>
      <c r="I2707" s="56" t="s">
        <v>811</v>
      </c>
      <c r="J2707" s="56" t="s">
        <v>39</v>
      </c>
    </row>
    <row r="2708" spans="1:10" ht="12.75" customHeight="1" x14ac:dyDescent="0.3">
      <c r="A2708" s="56" t="s">
        <v>733</v>
      </c>
      <c r="B2708" s="56">
        <v>30</v>
      </c>
      <c r="C2708" s="56" t="s">
        <v>325</v>
      </c>
      <c r="D2708" s="56" t="s">
        <v>6369</v>
      </c>
      <c r="E2708" s="56" t="s">
        <v>3210</v>
      </c>
      <c r="F2708" s="56" t="s">
        <v>907</v>
      </c>
      <c r="G2708" s="56">
        <v>61</v>
      </c>
      <c r="H2708" s="56">
        <v>0</v>
      </c>
      <c r="I2708" s="56" t="s">
        <v>811</v>
      </c>
      <c r="J2708" s="56" t="s">
        <v>39</v>
      </c>
    </row>
    <row r="2709" spans="1:10" ht="12.75" customHeight="1" x14ac:dyDescent="0.3">
      <c r="A2709" s="56" t="s">
        <v>733</v>
      </c>
      <c r="B2709" s="56">
        <v>31</v>
      </c>
      <c r="C2709" s="56" t="s">
        <v>325</v>
      </c>
      <c r="D2709" s="56" t="s">
        <v>6370</v>
      </c>
      <c r="E2709" s="56" t="s">
        <v>3211</v>
      </c>
      <c r="F2709" s="56" t="s">
        <v>907</v>
      </c>
      <c r="G2709" s="56">
        <v>43.5</v>
      </c>
      <c r="H2709" s="56">
        <v>0</v>
      </c>
      <c r="I2709" s="56" t="s">
        <v>811</v>
      </c>
      <c r="J2709" s="56" t="s">
        <v>39</v>
      </c>
    </row>
    <row r="2710" spans="1:10" ht="12.75" customHeight="1" x14ac:dyDescent="0.3">
      <c r="A2710" s="56" t="s">
        <v>733</v>
      </c>
      <c r="B2710" s="56">
        <v>32</v>
      </c>
      <c r="C2710" s="56" t="s">
        <v>325</v>
      </c>
      <c r="D2710" s="56" t="s">
        <v>6371</v>
      </c>
      <c r="E2710" s="56" t="s">
        <v>3212</v>
      </c>
      <c r="F2710" s="56" t="s">
        <v>907</v>
      </c>
      <c r="G2710" s="56">
        <v>31</v>
      </c>
      <c r="H2710" s="56">
        <v>0</v>
      </c>
      <c r="I2710" s="56" t="s">
        <v>811</v>
      </c>
      <c r="J2710" s="56" t="s">
        <v>39</v>
      </c>
    </row>
    <row r="2711" spans="1:10" ht="12.75" customHeight="1" x14ac:dyDescent="0.3">
      <c r="A2711" s="56" t="s">
        <v>733</v>
      </c>
      <c r="B2711" s="56">
        <v>33</v>
      </c>
      <c r="C2711" s="56" t="s">
        <v>325</v>
      </c>
      <c r="D2711" s="56" t="s">
        <v>6372</v>
      </c>
      <c r="E2711" s="56" t="s">
        <v>3213</v>
      </c>
      <c r="F2711" s="56" t="s">
        <v>907</v>
      </c>
      <c r="G2711" s="56">
        <v>49.5</v>
      </c>
      <c r="H2711" s="56">
        <v>0</v>
      </c>
      <c r="I2711" s="56" t="s">
        <v>811</v>
      </c>
      <c r="J2711" s="56" t="s">
        <v>39</v>
      </c>
    </row>
    <row r="2712" spans="1:10" ht="12.75" customHeight="1" x14ac:dyDescent="0.3">
      <c r="A2712" s="56" t="s">
        <v>733</v>
      </c>
      <c r="B2712" s="56">
        <v>34</v>
      </c>
      <c r="C2712" s="56" t="s">
        <v>325</v>
      </c>
      <c r="D2712" s="56" t="s">
        <v>6373</v>
      </c>
      <c r="E2712" s="56" t="s">
        <v>3214</v>
      </c>
      <c r="F2712" s="56" t="s">
        <v>907</v>
      </c>
      <c r="G2712" s="56">
        <v>38</v>
      </c>
      <c r="H2712" s="56">
        <v>0</v>
      </c>
      <c r="I2712" s="56" t="s">
        <v>811</v>
      </c>
      <c r="J2712" s="56" t="s">
        <v>39</v>
      </c>
    </row>
    <row r="2713" spans="1:10" ht="12.75" customHeight="1" x14ac:dyDescent="0.3">
      <c r="A2713" s="56" t="s">
        <v>733</v>
      </c>
      <c r="B2713" s="56">
        <v>35</v>
      </c>
      <c r="C2713" s="56" t="s">
        <v>325</v>
      </c>
      <c r="D2713" s="56" t="s">
        <v>6374</v>
      </c>
      <c r="E2713" s="56" t="s">
        <v>3215</v>
      </c>
      <c r="F2713" s="56" t="s">
        <v>907</v>
      </c>
      <c r="G2713" s="56">
        <v>45</v>
      </c>
      <c r="H2713" s="56">
        <v>0</v>
      </c>
      <c r="I2713" s="56" t="s">
        <v>811</v>
      </c>
      <c r="J2713" s="56" t="s">
        <v>39</v>
      </c>
    </row>
    <row r="2714" spans="1:10" ht="12.75" customHeight="1" x14ac:dyDescent="0.3">
      <c r="A2714" s="56" t="s">
        <v>733</v>
      </c>
      <c r="B2714" s="56">
        <v>36</v>
      </c>
      <c r="C2714" s="56" t="s">
        <v>325</v>
      </c>
      <c r="D2714" s="56" t="s">
        <v>6375</v>
      </c>
      <c r="E2714" s="56" t="s">
        <v>3216</v>
      </c>
      <c r="F2714" s="56" t="s">
        <v>907</v>
      </c>
      <c r="G2714" s="56">
        <v>31.5</v>
      </c>
      <c r="H2714" s="56">
        <v>0</v>
      </c>
      <c r="I2714" s="56" t="s">
        <v>811</v>
      </c>
      <c r="J2714" s="56" t="s">
        <v>39</v>
      </c>
    </row>
    <row r="2715" spans="1:10" ht="12.75" customHeight="1" x14ac:dyDescent="0.3">
      <c r="A2715" s="56" t="s">
        <v>733</v>
      </c>
      <c r="B2715" s="56">
        <v>37</v>
      </c>
      <c r="C2715" s="56" t="s">
        <v>325</v>
      </c>
      <c r="D2715" s="56" t="s">
        <v>6376</v>
      </c>
      <c r="E2715" s="56" t="s">
        <v>3217</v>
      </c>
      <c r="F2715" s="56" t="s">
        <v>907</v>
      </c>
      <c r="G2715" s="56">
        <v>39.5</v>
      </c>
      <c r="H2715" s="56">
        <v>0</v>
      </c>
      <c r="I2715" s="56" t="s">
        <v>811</v>
      </c>
      <c r="J2715" s="56" t="s">
        <v>39</v>
      </c>
    </row>
    <row r="2716" spans="1:10" ht="12.75" customHeight="1" x14ac:dyDescent="0.3">
      <c r="A2716" s="56" t="s">
        <v>733</v>
      </c>
      <c r="B2716" s="56">
        <v>38</v>
      </c>
      <c r="C2716" s="56" t="s">
        <v>325</v>
      </c>
      <c r="D2716" s="56" t="s">
        <v>6377</v>
      </c>
      <c r="E2716" s="56" t="s">
        <v>1871</v>
      </c>
      <c r="F2716" s="56" t="s">
        <v>907</v>
      </c>
      <c r="G2716" s="56">
        <v>21</v>
      </c>
      <c r="H2716" s="56">
        <v>0</v>
      </c>
      <c r="I2716" s="56" t="s">
        <v>811</v>
      </c>
      <c r="J2716" s="56" t="s">
        <v>39</v>
      </c>
    </row>
    <row r="2717" spans="1:10" ht="12.75" customHeight="1" x14ac:dyDescent="0.3">
      <c r="A2717" s="56" t="s">
        <v>733</v>
      </c>
      <c r="B2717" s="56">
        <v>39</v>
      </c>
      <c r="C2717" s="56" t="s">
        <v>325</v>
      </c>
      <c r="D2717" s="56" t="s">
        <v>6378</v>
      </c>
      <c r="E2717" s="56" t="s">
        <v>3218</v>
      </c>
      <c r="F2717" s="56" t="s">
        <v>907</v>
      </c>
      <c r="G2717" s="56">
        <v>52.25</v>
      </c>
      <c r="H2717" s="56">
        <v>0</v>
      </c>
      <c r="I2717" s="56" t="s">
        <v>811</v>
      </c>
      <c r="J2717" s="56" t="s">
        <v>39</v>
      </c>
    </row>
    <row r="2718" spans="1:10" ht="12.75" customHeight="1" x14ac:dyDescent="0.3">
      <c r="A2718" s="56" t="s">
        <v>733</v>
      </c>
      <c r="B2718" s="56">
        <v>40</v>
      </c>
      <c r="C2718" s="56" t="s">
        <v>325</v>
      </c>
      <c r="D2718" s="56" t="s">
        <v>6379</v>
      </c>
      <c r="E2718" s="56" t="s">
        <v>3219</v>
      </c>
      <c r="F2718" s="56" t="s">
        <v>907</v>
      </c>
      <c r="G2718" s="56">
        <v>20</v>
      </c>
      <c r="H2718" s="56">
        <v>0</v>
      </c>
      <c r="I2718" s="56" t="s">
        <v>811</v>
      </c>
      <c r="J2718" s="56" t="s">
        <v>39</v>
      </c>
    </row>
    <row r="2719" spans="1:10" ht="12.75" customHeight="1" x14ac:dyDescent="0.3">
      <c r="A2719" s="56" t="s">
        <v>733</v>
      </c>
      <c r="B2719" s="56">
        <v>41</v>
      </c>
      <c r="C2719" s="56" t="s">
        <v>325</v>
      </c>
      <c r="D2719" s="56" t="s">
        <v>6380</v>
      </c>
      <c r="E2719" s="56" t="s">
        <v>3220</v>
      </c>
      <c r="F2719" s="56" t="s">
        <v>907</v>
      </c>
      <c r="G2719" s="56">
        <v>56.5</v>
      </c>
      <c r="H2719" s="56">
        <v>0</v>
      </c>
      <c r="I2719" s="56" t="s">
        <v>811</v>
      </c>
      <c r="J2719" s="56" t="s">
        <v>39</v>
      </c>
    </row>
    <row r="2720" spans="1:10" ht="12.75" customHeight="1" x14ac:dyDescent="0.3">
      <c r="A2720" s="56" t="s">
        <v>733</v>
      </c>
      <c r="B2720" s="56">
        <v>42</v>
      </c>
      <c r="C2720" s="56" t="s">
        <v>325</v>
      </c>
      <c r="D2720" s="56" t="s">
        <v>6381</v>
      </c>
      <c r="E2720" s="56" t="s">
        <v>3221</v>
      </c>
      <c r="F2720" s="56" t="s">
        <v>907</v>
      </c>
      <c r="G2720" s="56">
        <v>24</v>
      </c>
      <c r="H2720" s="56">
        <v>0</v>
      </c>
      <c r="I2720" s="56" t="s">
        <v>811</v>
      </c>
      <c r="J2720" s="56" t="s">
        <v>39</v>
      </c>
    </row>
    <row r="2721" spans="1:10" ht="12.75" customHeight="1" x14ac:dyDescent="0.3">
      <c r="A2721" s="56" t="s">
        <v>733</v>
      </c>
      <c r="B2721" s="56">
        <v>43</v>
      </c>
      <c r="C2721" s="56" t="s">
        <v>325</v>
      </c>
      <c r="D2721" s="56" t="s">
        <v>6382</v>
      </c>
      <c r="E2721" s="56" t="s">
        <v>3222</v>
      </c>
      <c r="F2721" s="56" t="s">
        <v>907</v>
      </c>
      <c r="G2721" s="56">
        <v>43.5</v>
      </c>
      <c r="H2721" s="56">
        <v>0</v>
      </c>
      <c r="I2721" s="56" t="s">
        <v>811</v>
      </c>
      <c r="J2721" s="56" t="s">
        <v>39</v>
      </c>
    </row>
    <row r="2722" spans="1:10" ht="12.75" customHeight="1" x14ac:dyDescent="0.3">
      <c r="A2722" s="56" t="s">
        <v>733</v>
      </c>
      <c r="B2722" s="56">
        <v>44</v>
      </c>
      <c r="C2722" s="56" t="s">
        <v>325</v>
      </c>
      <c r="D2722" s="56" t="s">
        <v>6383</v>
      </c>
      <c r="E2722" s="56" t="s">
        <v>3224</v>
      </c>
      <c r="F2722" s="56" t="s">
        <v>907</v>
      </c>
      <c r="G2722" s="56">
        <v>57.5</v>
      </c>
      <c r="H2722" s="56">
        <v>0</v>
      </c>
      <c r="I2722" s="56" t="s">
        <v>811</v>
      </c>
      <c r="J2722" s="56" t="s">
        <v>39</v>
      </c>
    </row>
    <row r="2723" spans="1:10" ht="12.75" customHeight="1" x14ac:dyDescent="0.3">
      <c r="A2723" s="56" t="s">
        <v>733</v>
      </c>
      <c r="B2723" s="56">
        <v>45</v>
      </c>
      <c r="C2723" s="56" t="s">
        <v>325</v>
      </c>
      <c r="D2723" s="56" t="s">
        <v>6384</v>
      </c>
      <c r="E2723" s="56" t="s">
        <v>3223</v>
      </c>
      <c r="F2723" s="56" t="s">
        <v>907</v>
      </c>
      <c r="G2723" s="56">
        <v>40</v>
      </c>
      <c r="H2723" s="56">
        <v>0</v>
      </c>
      <c r="I2723" s="56" t="s">
        <v>811</v>
      </c>
      <c r="J2723" s="56" t="s">
        <v>39</v>
      </c>
    </row>
    <row r="2724" spans="1:10" ht="12.75" customHeight="1" x14ac:dyDescent="0.3">
      <c r="A2724" s="56" t="s">
        <v>733</v>
      </c>
      <c r="B2724" s="56">
        <v>46</v>
      </c>
      <c r="C2724" s="56" t="s">
        <v>325</v>
      </c>
      <c r="D2724" s="56" t="s">
        <v>6385</v>
      </c>
      <c r="E2724" s="56" t="s">
        <v>3225</v>
      </c>
      <c r="F2724" s="56" t="s">
        <v>908</v>
      </c>
      <c r="G2724" s="56">
        <v>37</v>
      </c>
      <c r="H2724" s="56">
        <v>0</v>
      </c>
      <c r="I2724" s="56" t="s">
        <v>811</v>
      </c>
      <c r="J2724" s="56" t="s">
        <v>39</v>
      </c>
    </row>
    <row r="2725" spans="1:10" ht="12.75" customHeight="1" x14ac:dyDescent="0.3">
      <c r="A2725" s="56" t="s">
        <v>733</v>
      </c>
      <c r="B2725" s="56">
        <v>47</v>
      </c>
      <c r="C2725" s="56" t="s">
        <v>325</v>
      </c>
      <c r="D2725" s="56" t="s">
        <v>6386</v>
      </c>
      <c r="E2725" s="56" t="s">
        <v>3226</v>
      </c>
      <c r="F2725" s="56" t="s">
        <v>908</v>
      </c>
      <c r="G2725" s="56">
        <v>37</v>
      </c>
      <c r="H2725" s="56">
        <v>0</v>
      </c>
      <c r="I2725" s="56" t="s">
        <v>811</v>
      </c>
      <c r="J2725" s="56" t="s">
        <v>39</v>
      </c>
    </row>
    <row r="2726" spans="1:10" ht="12.75" customHeight="1" x14ac:dyDescent="0.3">
      <c r="A2726" s="56" t="s">
        <v>733</v>
      </c>
      <c r="B2726" s="56">
        <v>48</v>
      </c>
      <c r="C2726" s="56" t="s">
        <v>325</v>
      </c>
      <c r="D2726" s="56" t="s">
        <v>6387</v>
      </c>
      <c r="E2726" s="56" t="s">
        <v>3227</v>
      </c>
      <c r="F2726" s="56" t="s">
        <v>908</v>
      </c>
      <c r="G2726" s="56">
        <v>37</v>
      </c>
      <c r="H2726" s="56">
        <v>0</v>
      </c>
      <c r="I2726" s="56" t="s">
        <v>811</v>
      </c>
      <c r="J2726" s="56" t="s">
        <v>39</v>
      </c>
    </row>
    <row r="2727" spans="1:10" ht="12.75" customHeight="1" x14ac:dyDescent="0.3">
      <c r="A2727" s="56" t="s">
        <v>128</v>
      </c>
      <c r="B2727" s="56">
        <v>1</v>
      </c>
      <c r="C2727" s="56" t="s">
        <v>129</v>
      </c>
      <c r="D2727" s="56" t="s">
        <v>6388</v>
      </c>
      <c r="E2727" s="56" t="s">
        <v>3228</v>
      </c>
      <c r="F2727" s="56" t="s">
        <v>907</v>
      </c>
      <c r="G2727" s="56">
        <v>37.5</v>
      </c>
      <c r="H2727" s="56">
        <v>0</v>
      </c>
      <c r="I2727" s="56" t="s">
        <v>6841</v>
      </c>
      <c r="J2727" s="56" t="s">
        <v>39</v>
      </c>
    </row>
    <row r="2728" spans="1:10" ht="12.75" customHeight="1" x14ac:dyDescent="0.3">
      <c r="A2728" s="56" t="s">
        <v>128</v>
      </c>
      <c r="B2728" s="56">
        <v>2</v>
      </c>
      <c r="C2728" s="56" t="s">
        <v>129</v>
      </c>
      <c r="D2728" s="56" t="s">
        <v>6389</v>
      </c>
      <c r="E2728" s="56" t="s">
        <v>1584</v>
      </c>
      <c r="F2728" s="56" t="s">
        <v>907</v>
      </c>
      <c r="G2728" s="56">
        <v>27</v>
      </c>
      <c r="H2728" s="56">
        <v>0</v>
      </c>
      <c r="I2728" s="56" t="s">
        <v>6841</v>
      </c>
      <c r="J2728" s="56" t="s">
        <v>39</v>
      </c>
    </row>
    <row r="2729" spans="1:10" ht="12.75" customHeight="1" x14ac:dyDescent="0.3">
      <c r="A2729" s="56" t="s">
        <v>128</v>
      </c>
      <c r="B2729" s="56">
        <v>3</v>
      </c>
      <c r="C2729" s="56" t="s">
        <v>129</v>
      </c>
      <c r="D2729" s="56" t="s">
        <v>6390</v>
      </c>
      <c r="E2729" s="56" t="s">
        <v>1649</v>
      </c>
      <c r="F2729" s="56" t="s">
        <v>907</v>
      </c>
      <c r="G2729" s="56">
        <v>37.5</v>
      </c>
      <c r="H2729" s="56">
        <v>0</v>
      </c>
      <c r="I2729" s="56" t="s">
        <v>6841</v>
      </c>
      <c r="J2729" s="56" t="s">
        <v>39</v>
      </c>
    </row>
    <row r="2730" spans="1:10" ht="12.75" customHeight="1" x14ac:dyDescent="0.3">
      <c r="A2730" s="56" t="s">
        <v>128</v>
      </c>
      <c r="B2730" s="56">
        <v>4</v>
      </c>
      <c r="C2730" s="56" t="s">
        <v>129</v>
      </c>
      <c r="D2730" s="56" t="s">
        <v>6391</v>
      </c>
      <c r="E2730" s="56" t="s">
        <v>3229</v>
      </c>
      <c r="F2730" s="56" t="s">
        <v>907</v>
      </c>
      <c r="G2730" s="56">
        <v>31.5</v>
      </c>
      <c r="H2730" s="56">
        <v>0</v>
      </c>
      <c r="I2730" s="56" t="s">
        <v>6841</v>
      </c>
      <c r="J2730" s="56" t="s">
        <v>39</v>
      </c>
    </row>
    <row r="2731" spans="1:10" ht="12.75" customHeight="1" x14ac:dyDescent="0.3">
      <c r="A2731" s="56" t="s">
        <v>128</v>
      </c>
      <c r="B2731" s="56">
        <v>5</v>
      </c>
      <c r="C2731" s="56" t="s">
        <v>129</v>
      </c>
      <c r="D2731" s="56" t="s">
        <v>6392</v>
      </c>
      <c r="E2731" s="56" t="s">
        <v>3230</v>
      </c>
      <c r="F2731" s="56" t="s">
        <v>907</v>
      </c>
      <c r="G2731" s="56">
        <v>18</v>
      </c>
      <c r="H2731" s="56">
        <v>0</v>
      </c>
      <c r="I2731" s="56" t="s">
        <v>810</v>
      </c>
      <c r="J2731" s="56" t="s">
        <v>39</v>
      </c>
    </row>
    <row r="2732" spans="1:10" ht="12.75" customHeight="1" x14ac:dyDescent="0.3">
      <c r="A2732" s="56" t="s">
        <v>128</v>
      </c>
      <c r="B2732" s="56">
        <v>6</v>
      </c>
      <c r="C2732" s="56" t="s">
        <v>129</v>
      </c>
      <c r="D2732" s="56" t="s">
        <v>6393</v>
      </c>
      <c r="E2732" s="56" t="s">
        <v>3231</v>
      </c>
      <c r="F2732" s="56" t="s">
        <v>907</v>
      </c>
      <c r="G2732" s="56">
        <v>37.5</v>
      </c>
      <c r="H2732" s="56">
        <v>0</v>
      </c>
      <c r="I2732" s="56" t="s">
        <v>6841</v>
      </c>
      <c r="J2732" s="56" t="s">
        <v>39</v>
      </c>
    </row>
    <row r="2733" spans="1:10" ht="12.75" customHeight="1" x14ac:dyDescent="0.3">
      <c r="A2733" s="56" t="s">
        <v>128</v>
      </c>
      <c r="B2733" s="56">
        <v>7</v>
      </c>
      <c r="C2733" s="56" t="s">
        <v>129</v>
      </c>
      <c r="D2733" s="56" t="s">
        <v>6394</v>
      </c>
      <c r="E2733" s="56" t="s">
        <v>3232</v>
      </c>
      <c r="F2733" s="56" t="s">
        <v>907</v>
      </c>
      <c r="G2733" s="56">
        <v>31.5</v>
      </c>
      <c r="H2733" s="56">
        <v>0</v>
      </c>
      <c r="I2733" s="56" t="s">
        <v>6841</v>
      </c>
      <c r="J2733" s="56" t="s">
        <v>39</v>
      </c>
    </row>
    <row r="2734" spans="1:10" ht="12.75" customHeight="1" x14ac:dyDescent="0.3">
      <c r="A2734" s="56" t="s">
        <v>128</v>
      </c>
      <c r="B2734" s="56">
        <v>8</v>
      </c>
      <c r="C2734" s="56" t="s">
        <v>129</v>
      </c>
      <c r="D2734" s="56" t="s">
        <v>6395</v>
      </c>
      <c r="E2734" s="56" t="s">
        <v>3233</v>
      </c>
      <c r="F2734" s="56" t="s">
        <v>907</v>
      </c>
      <c r="G2734" s="56">
        <v>23</v>
      </c>
      <c r="H2734" s="56">
        <v>0</v>
      </c>
      <c r="I2734" s="56" t="s">
        <v>810</v>
      </c>
      <c r="J2734" s="56" t="s">
        <v>39</v>
      </c>
    </row>
    <row r="2735" spans="1:10" ht="12.75" customHeight="1" x14ac:dyDescent="0.3">
      <c r="A2735" s="56" t="s">
        <v>128</v>
      </c>
      <c r="B2735" s="56">
        <v>9</v>
      </c>
      <c r="C2735" s="56" t="s">
        <v>129</v>
      </c>
      <c r="D2735" s="56" t="s">
        <v>6396</v>
      </c>
      <c r="E2735" s="56" t="s">
        <v>3234</v>
      </c>
      <c r="F2735" s="56" t="s">
        <v>907</v>
      </c>
      <c r="G2735" s="56">
        <v>24</v>
      </c>
      <c r="H2735" s="56">
        <v>0</v>
      </c>
      <c r="I2735" s="56" t="s">
        <v>810</v>
      </c>
      <c r="J2735" s="56" t="s">
        <v>39</v>
      </c>
    </row>
    <row r="2736" spans="1:10" ht="12.75" customHeight="1" x14ac:dyDescent="0.3">
      <c r="A2736" s="56" t="s">
        <v>128</v>
      </c>
      <c r="B2736" s="56">
        <v>10</v>
      </c>
      <c r="C2736" s="56" t="s">
        <v>129</v>
      </c>
      <c r="D2736" s="56" t="s">
        <v>6397</v>
      </c>
      <c r="E2736" s="56" t="s">
        <v>3235</v>
      </c>
      <c r="F2736" s="56" t="s">
        <v>907</v>
      </c>
      <c r="G2736" s="56">
        <v>49</v>
      </c>
      <c r="H2736" s="56">
        <v>0</v>
      </c>
      <c r="I2736" s="56" t="s">
        <v>6841</v>
      </c>
      <c r="J2736" s="56" t="s">
        <v>39</v>
      </c>
    </row>
    <row r="2737" spans="1:10" ht="12.75" customHeight="1" x14ac:dyDescent="0.3">
      <c r="A2737" s="56" t="s">
        <v>128</v>
      </c>
      <c r="B2737" s="56">
        <v>11</v>
      </c>
      <c r="C2737" s="56" t="s">
        <v>129</v>
      </c>
      <c r="D2737" s="56" t="s">
        <v>6398</v>
      </c>
      <c r="E2737" s="56" t="s">
        <v>3236</v>
      </c>
      <c r="F2737" s="56" t="s">
        <v>907</v>
      </c>
      <c r="G2737" s="56">
        <v>27</v>
      </c>
      <c r="H2737" s="56">
        <v>0</v>
      </c>
      <c r="I2737" s="56" t="s">
        <v>6841</v>
      </c>
      <c r="J2737" s="56" t="s">
        <v>39</v>
      </c>
    </row>
    <row r="2738" spans="1:10" ht="12.75" customHeight="1" x14ac:dyDescent="0.3">
      <c r="A2738" s="56" t="s">
        <v>128</v>
      </c>
      <c r="B2738" s="56">
        <v>12</v>
      </c>
      <c r="C2738" s="56" t="s">
        <v>129</v>
      </c>
      <c r="D2738" s="56" t="s">
        <v>6399</v>
      </c>
      <c r="E2738" s="56" t="s">
        <v>3237</v>
      </c>
      <c r="F2738" s="56" t="s">
        <v>907</v>
      </c>
      <c r="G2738" s="56">
        <v>37.5</v>
      </c>
      <c r="H2738" s="56">
        <v>0</v>
      </c>
      <c r="I2738" s="56" t="s">
        <v>6841</v>
      </c>
      <c r="J2738" s="56" t="s">
        <v>39</v>
      </c>
    </row>
    <row r="2739" spans="1:10" ht="12.75" customHeight="1" x14ac:dyDescent="0.3">
      <c r="A2739" s="56" t="s">
        <v>128</v>
      </c>
      <c r="B2739" s="56">
        <v>13</v>
      </c>
      <c r="C2739" s="56" t="s">
        <v>129</v>
      </c>
      <c r="D2739" s="56" t="s">
        <v>6400</v>
      </c>
      <c r="E2739" s="56" t="s">
        <v>3238</v>
      </c>
      <c r="F2739" s="56" t="s">
        <v>907</v>
      </c>
      <c r="G2739" s="56">
        <v>27</v>
      </c>
      <c r="H2739" s="56">
        <v>0</v>
      </c>
      <c r="I2739" s="56" t="s">
        <v>6841</v>
      </c>
      <c r="J2739" s="56" t="s">
        <v>39</v>
      </c>
    </row>
    <row r="2740" spans="1:10" ht="12.75" customHeight="1" x14ac:dyDescent="0.3">
      <c r="A2740" s="56" t="s">
        <v>128</v>
      </c>
      <c r="B2740" s="56">
        <v>14</v>
      </c>
      <c r="C2740" s="56" t="s">
        <v>129</v>
      </c>
      <c r="D2740" s="56" t="s">
        <v>6401</v>
      </c>
      <c r="E2740" s="56" t="s">
        <v>3239</v>
      </c>
      <c r="F2740" s="56" t="s">
        <v>907</v>
      </c>
      <c r="G2740" s="56">
        <v>37.5</v>
      </c>
      <c r="H2740" s="56">
        <v>0</v>
      </c>
      <c r="I2740" s="56" t="s">
        <v>6841</v>
      </c>
      <c r="J2740" s="56" t="s">
        <v>39</v>
      </c>
    </row>
    <row r="2741" spans="1:10" ht="12.75" customHeight="1" x14ac:dyDescent="0.3">
      <c r="A2741" s="56" t="s">
        <v>128</v>
      </c>
      <c r="B2741" s="56">
        <v>15</v>
      </c>
      <c r="C2741" s="56" t="s">
        <v>129</v>
      </c>
      <c r="D2741" s="56" t="s">
        <v>6402</v>
      </c>
      <c r="E2741" s="56" t="s">
        <v>3240</v>
      </c>
      <c r="F2741" s="56" t="s">
        <v>907</v>
      </c>
      <c r="G2741" s="56">
        <v>37.5</v>
      </c>
      <c r="H2741" s="56">
        <v>0</v>
      </c>
      <c r="I2741" s="56" t="s">
        <v>6841</v>
      </c>
      <c r="J2741" s="56" t="s">
        <v>39</v>
      </c>
    </row>
    <row r="2742" spans="1:10" ht="12.75" customHeight="1" x14ac:dyDescent="0.3">
      <c r="A2742" s="56" t="s">
        <v>128</v>
      </c>
      <c r="B2742" s="56">
        <v>16</v>
      </c>
      <c r="C2742" s="56" t="s">
        <v>129</v>
      </c>
      <c r="D2742" s="56" t="s">
        <v>6403</v>
      </c>
      <c r="E2742" s="56" t="s">
        <v>3241</v>
      </c>
      <c r="F2742" s="56" t="s">
        <v>907</v>
      </c>
      <c r="G2742" s="56">
        <v>37.5</v>
      </c>
      <c r="H2742" s="56">
        <v>0</v>
      </c>
      <c r="I2742" s="56" t="s">
        <v>6841</v>
      </c>
      <c r="J2742" s="56" t="s">
        <v>39</v>
      </c>
    </row>
    <row r="2743" spans="1:10" ht="12.75" customHeight="1" x14ac:dyDescent="0.3">
      <c r="A2743" s="56" t="s">
        <v>128</v>
      </c>
      <c r="B2743" s="56">
        <v>17</v>
      </c>
      <c r="C2743" s="56" t="s">
        <v>129</v>
      </c>
      <c r="D2743" s="56" t="s">
        <v>6404</v>
      </c>
      <c r="E2743" s="56" t="s">
        <v>3242</v>
      </c>
      <c r="F2743" s="56" t="s">
        <v>907</v>
      </c>
      <c r="G2743" s="56">
        <v>50.5</v>
      </c>
      <c r="H2743" s="56">
        <v>0</v>
      </c>
      <c r="I2743" s="56" t="s">
        <v>6841</v>
      </c>
      <c r="J2743" s="56" t="s">
        <v>39</v>
      </c>
    </row>
    <row r="2744" spans="1:10" ht="12.75" customHeight="1" x14ac:dyDescent="0.3">
      <c r="A2744" s="56" t="s">
        <v>128</v>
      </c>
      <c r="B2744" s="56">
        <v>18</v>
      </c>
      <c r="C2744" s="56" t="s">
        <v>129</v>
      </c>
      <c r="D2744" s="56" t="s">
        <v>6405</v>
      </c>
      <c r="E2744" s="56" t="s">
        <v>3243</v>
      </c>
      <c r="F2744" s="56" t="s">
        <v>907</v>
      </c>
      <c r="G2744" s="56">
        <v>37.5</v>
      </c>
      <c r="H2744" s="56">
        <v>0</v>
      </c>
      <c r="I2744" s="56" t="s">
        <v>6841</v>
      </c>
      <c r="J2744" s="56" t="s">
        <v>39</v>
      </c>
    </row>
    <row r="2745" spans="1:10" ht="12.75" customHeight="1" x14ac:dyDescent="0.3">
      <c r="A2745" s="56" t="s">
        <v>128</v>
      </c>
      <c r="B2745" s="56">
        <v>19</v>
      </c>
      <c r="C2745" s="56" t="s">
        <v>129</v>
      </c>
      <c r="D2745" s="56" t="s">
        <v>6406</v>
      </c>
      <c r="E2745" s="56" t="s">
        <v>3244</v>
      </c>
      <c r="F2745" s="56" t="s">
        <v>907</v>
      </c>
      <c r="G2745" s="56">
        <v>50.5</v>
      </c>
      <c r="H2745" s="56">
        <v>0</v>
      </c>
      <c r="I2745" s="56" t="s">
        <v>6841</v>
      </c>
      <c r="J2745" s="56" t="s">
        <v>39</v>
      </c>
    </row>
    <row r="2746" spans="1:10" ht="12.75" customHeight="1" x14ac:dyDescent="0.3">
      <c r="A2746" s="56" t="s">
        <v>128</v>
      </c>
      <c r="B2746" s="56">
        <v>20</v>
      </c>
      <c r="C2746" s="56" t="s">
        <v>129</v>
      </c>
      <c r="D2746" s="56" t="s">
        <v>6407</v>
      </c>
      <c r="E2746" s="56" t="s">
        <v>3245</v>
      </c>
      <c r="F2746" s="56" t="s">
        <v>907</v>
      </c>
      <c r="G2746" s="56">
        <v>37.5</v>
      </c>
      <c r="H2746" s="56">
        <v>0</v>
      </c>
      <c r="I2746" s="56" t="s">
        <v>6841</v>
      </c>
      <c r="J2746" s="56" t="s">
        <v>39</v>
      </c>
    </row>
    <row r="2747" spans="1:10" ht="12.75" customHeight="1" x14ac:dyDescent="0.3">
      <c r="A2747" s="56" t="s">
        <v>128</v>
      </c>
      <c r="B2747" s="56">
        <v>21</v>
      </c>
      <c r="C2747" s="56" t="s">
        <v>129</v>
      </c>
      <c r="D2747" s="56" t="s">
        <v>6408</v>
      </c>
      <c r="E2747" s="56" t="s">
        <v>3246</v>
      </c>
      <c r="F2747" s="56" t="s">
        <v>907</v>
      </c>
      <c r="G2747" s="56">
        <v>37.5</v>
      </c>
      <c r="H2747" s="56">
        <v>0</v>
      </c>
      <c r="I2747" s="56" t="s">
        <v>6841</v>
      </c>
      <c r="J2747" s="56" t="s">
        <v>39</v>
      </c>
    </row>
    <row r="2748" spans="1:10" ht="12.75" customHeight="1" x14ac:dyDescent="0.3">
      <c r="A2748" s="56" t="s">
        <v>128</v>
      </c>
      <c r="B2748" s="56">
        <v>22</v>
      </c>
      <c r="C2748" s="56" t="s">
        <v>129</v>
      </c>
      <c r="D2748" s="56" t="s">
        <v>6409</v>
      </c>
      <c r="E2748" s="56" t="s">
        <v>3247</v>
      </c>
      <c r="F2748" s="56" t="s">
        <v>907</v>
      </c>
      <c r="G2748" s="56">
        <v>27</v>
      </c>
      <c r="H2748" s="56">
        <v>0</v>
      </c>
      <c r="I2748" s="56" t="s">
        <v>810</v>
      </c>
      <c r="J2748" s="56" t="s">
        <v>39</v>
      </c>
    </row>
    <row r="2749" spans="1:10" ht="12.75" customHeight="1" x14ac:dyDescent="0.3">
      <c r="A2749" s="56" t="s">
        <v>128</v>
      </c>
      <c r="B2749" s="56">
        <v>23</v>
      </c>
      <c r="C2749" s="56" t="s">
        <v>129</v>
      </c>
      <c r="D2749" s="56" t="s">
        <v>6410</v>
      </c>
      <c r="E2749" s="56" t="s">
        <v>3248</v>
      </c>
      <c r="F2749" s="56" t="s">
        <v>907</v>
      </c>
      <c r="G2749" s="56">
        <v>49</v>
      </c>
      <c r="H2749" s="56">
        <v>0</v>
      </c>
      <c r="I2749" s="56" t="s">
        <v>6841</v>
      </c>
      <c r="J2749" s="56" t="s">
        <v>39</v>
      </c>
    </row>
    <row r="2750" spans="1:10" ht="12.75" customHeight="1" x14ac:dyDescent="0.3">
      <c r="A2750" s="56" t="s">
        <v>128</v>
      </c>
      <c r="B2750" s="56">
        <v>24</v>
      </c>
      <c r="C2750" s="56" t="s">
        <v>129</v>
      </c>
      <c r="D2750" s="56" t="s">
        <v>6411</v>
      </c>
      <c r="E2750" s="56" t="s">
        <v>3249</v>
      </c>
      <c r="F2750" s="56" t="s">
        <v>907</v>
      </c>
      <c r="G2750" s="56">
        <v>28.5</v>
      </c>
      <c r="H2750" s="56">
        <v>0</v>
      </c>
      <c r="I2750" s="56" t="s">
        <v>6841</v>
      </c>
      <c r="J2750" s="56" t="s">
        <v>39</v>
      </c>
    </row>
    <row r="2751" spans="1:10" ht="12.75" customHeight="1" x14ac:dyDescent="0.3">
      <c r="A2751" s="56" t="s">
        <v>128</v>
      </c>
      <c r="B2751" s="56">
        <v>25</v>
      </c>
      <c r="C2751" s="56" t="s">
        <v>129</v>
      </c>
      <c r="D2751" s="56" t="s">
        <v>6412</v>
      </c>
      <c r="E2751" s="56" t="s">
        <v>3250</v>
      </c>
      <c r="F2751" s="56" t="s">
        <v>907</v>
      </c>
      <c r="G2751" s="56">
        <v>49</v>
      </c>
      <c r="H2751" s="56">
        <v>0</v>
      </c>
      <c r="I2751" s="56" t="s">
        <v>6841</v>
      </c>
      <c r="J2751" s="56" t="s">
        <v>39</v>
      </c>
    </row>
    <row r="2752" spans="1:10" ht="12.75" customHeight="1" x14ac:dyDescent="0.3">
      <c r="A2752" s="56" t="s">
        <v>128</v>
      </c>
      <c r="B2752" s="56">
        <v>26</v>
      </c>
      <c r="C2752" s="56" t="s">
        <v>129</v>
      </c>
      <c r="D2752" s="56" t="s">
        <v>6413</v>
      </c>
      <c r="E2752" s="56" t="s">
        <v>3251</v>
      </c>
      <c r="F2752" s="56" t="s">
        <v>907</v>
      </c>
      <c r="G2752" s="56">
        <v>50.5</v>
      </c>
      <c r="H2752" s="56">
        <v>0</v>
      </c>
      <c r="I2752" s="56" t="s">
        <v>6841</v>
      </c>
      <c r="J2752" s="56" t="s">
        <v>39</v>
      </c>
    </row>
    <row r="2753" spans="1:10" ht="12.75" customHeight="1" x14ac:dyDescent="0.3">
      <c r="A2753" s="56" t="s">
        <v>128</v>
      </c>
      <c r="B2753" s="56">
        <v>27</v>
      </c>
      <c r="C2753" s="56" t="s">
        <v>129</v>
      </c>
      <c r="D2753" s="56" t="s">
        <v>6414</v>
      </c>
      <c r="E2753" s="56" t="s">
        <v>3252</v>
      </c>
      <c r="F2753" s="56" t="s">
        <v>907</v>
      </c>
      <c r="G2753" s="56">
        <v>37.5</v>
      </c>
      <c r="H2753" s="56">
        <v>0</v>
      </c>
      <c r="I2753" s="56" t="s">
        <v>6841</v>
      </c>
      <c r="J2753" s="56" t="s">
        <v>39</v>
      </c>
    </row>
    <row r="2754" spans="1:10" ht="12.75" customHeight="1" x14ac:dyDescent="0.3">
      <c r="A2754" s="56" t="s">
        <v>128</v>
      </c>
      <c r="B2754" s="56">
        <v>28</v>
      </c>
      <c r="C2754" s="56" t="s">
        <v>129</v>
      </c>
      <c r="D2754" s="56" t="s">
        <v>6415</v>
      </c>
      <c r="E2754" s="56" t="s">
        <v>3253</v>
      </c>
      <c r="F2754" s="56" t="s">
        <v>907</v>
      </c>
      <c r="G2754" s="56">
        <v>27</v>
      </c>
      <c r="H2754" s="56">
        <v>0</v>
      </c>
      <c r="I2754" s="56" t="s">
        <v>6841</v>
      </c>
      <c r="J2754" s="56" t="s">
        <v>39</v>
      </c>
    </row>
    <row r="2755" spans="1:10" ht="12.75" customHeight="1" x14ac:dyDescent="0.3">
      <c r="A2755" s="56" t="s">
        <v>128</v>
      </c>
      <c r="B2755" s="56">
        <v>29</v>
      </c>
      <c r="C2755" s="56" t="s">
        <v>129</v>
      </c>
      <c r="D2755" s="56" t="s">
        <v>6416</v>
      </c>
      <c r="E2755" s="56" t="s">
        <v>3254</v>
      </c>
      <c r="F2755" s="56" t="s">
        <v>907</v>
      </c>
      <c r="G2755" s="56">
        <v>37.5</v>
      </c>
      <c r="H2755" s="56">
        <v>0</v>
      </c>
      <c r="I2755" s="56" t="s">
        <v>6841</v>
      </c>
      <c r="J2755" s="56" t="s">
        <v>39</v>
      </c>
    </row>
    <row r="2756" spans="1:10" ht="12.75" customHeight="1" x14ac:dyDescent="0.3">
      <c r="A2756" s="56" t="s">
        <v>128</v>
      </c>
      <c r="B2756" s="56">
        <v>30</v>
      </c>
      <c r="C2756" s="56" t="s">
        <v>129</v>
      </c>
      <c r="D2756" s="56" t="s">
        <v>6417</v>
      </c>
      <c r="E2756" s="56" t="s">
        <v>3255</v>
      </c>
      <c r="F2756" s="56" t="s">
        <v>907</v>
      </c>
      <c r="G2756" s="56">
        <v>27</v>
      </c>
      <c r="H2756" s="56">
        <v>0</v>
      </c>
      <c r="I2756" s="56" t="s">
        <v>6841</v>
      </c>
      <c r="J2756" s="56" t="s">
        <v>39</v>
      </c>
    </row>
    <row r="2757" spans="1:10" ht="12.75" customHeight="1" x14ac:dyDescent="0.3">
      <c r="A2757" s="56" t="s">
        <v>128</v>
      </c>
      <c r="B2757" s="56">
        <v>31</v>
      </c>
      <c r="C2757" s="56" t="s">
        <v>129</v>
      </c>
      <c r="D2757" s="56" t="s">
        <v>6418</v>
      </c>
      <c r="E2757" s="56" t="s">
        <v>3256</v>
      </c>
      <c r="F2757" s="56" t="s">
        <v>907</v>
      </c>
      <c r="G2757" s="56">
        <v>28.5</v>
      </c>
      <c r="H2757" s="56">
        <v>0</v>
      </c>
      <c r="I2757" s="56" t="s">
        <v>6841</v>
      </c>
      <c r="J2757" s="56" t="s">
        <v>39</v>
      </c>
    </row>
    <row r="2758" spans="1:10" ht="12.75" customHeight="1" x14ac:dyDescent="0.3">
      <c r="A2758" s="56" t="s">
        <v>128</v>
      </c>
      <c r="B2758" s="56">
        <v>32</v>
      </c>
      <c r="C2758" s="56" t="s">
        <v>129</v>
      </c>
      <c r="D2758" s="56" t="s">
        <v>6419</v>
      </c>
      <c r="E2758" s="56" t="s">
        <v>3257</v>
      </c>
      <c r="F2758" s="56" t="s">
        <v>907</v>
      </c>
      <c r="G2758" s="56">
        <v>37.5</v>
      </c>
      <c r="H2758" s="56">
        <v>0</v>
      </c>
      <c r="I2758" s="56" t="s">
        <v>6841</v>
      </c>
      <c r="J2758" s="56" t="s">
        <v>39</v>
      </c>
    </row>
    <row r="2759" spans="1:10" ht="12.75" customHeight="1" x14ac:dyDescent="0.3">
      <c r="A2759" s="56" t="s">
        <v>128</v>
      </c>
      <c r="B2759" s="56">
        <v>33</v>
      </c>
      <c r="C2759" s="56" t="s">
        <v>129</v>
      </c>
      <c r="D2759" s="56" t="s">
        <v>6420</v>
      </c>
      <c r="E2759" s="56" t="s">
        <v>3258</v>
      </c>
      <c r="F2759" s="56" t="s">
        <v>907</v>
      </c>
      <c r="G2759" s="56">
        <v>21</v>
      </c>
      <c r="H2759" s="56">
        <v>0</v>
      </c>
      <c r="I2759" s="56" t="s">
        <v>6841</v>
      </c>
      <c r="J2759" s="56" t="s">
        <v>39</v>
      </c>
    </row>
    <row r="2760" spans="1:10" ht="12.75" customHeight="1" x14ac:dyDescent="0.3">
      <c r="A2760" s="56" t="s">
        <v>128</v>
      </c>
      <c r="B2760" s="56">
        <v>34</v>
      </c>
      <c r="C2760" s="56" t="s">
        <v>129</v>
      </c>
      <c r="D2760" s="56" t="s">
        <v>6421</v>
      </c>
      <c r="E2760" s="56" t="s">
        <v>3259</v>
      </c>
      <c r="F2760" s="56" t="s">
        <v>907</v>
      </c>
      <c r="G2760" s="56">
        <v>22</v>
      </c>
      <c r="H2760" s="56">
        <v>0</v>
      </c>
      <c r="I2760" s="56" t="s">
        <v>810</v>
      </c>
      <c r="J2760" s="56" t="s">
        <v>39</v>
      </c>
    </row>
    <row r="2761" spans="1:10" ht="12.75" customHeight="1" x14ac:dyDescent="0.3">
      <c r="A2761" s="56" t="s">
        <v>128</v>
      </c>
      <c r="B2761" s="56">
        <v>35</v>
      </c>
      <c r="C2761" s="56" t="s">
        <v>129</v>
      </c>
      <c r="D2761" s="56" t="s">
        <v>6422</v>
      </c>
      <c r="E2761" s="56" t="s">
        <v>3260</v>
      </c>
      <c r="F2761" s="56" t="s">
        <v>907</v>
      </c>
      <c r="G2761" s="56">
        <v>33</v>
      </c>
      <c r="H2761" s="56">
        <v>0</v>
      </c>
      <c r="I2761" s="56" t="s">
        <v>6841</v>
      </c>
      <c r="J2761" s="56" t="s">
        <v>39</v>
      </c>
    </row>
    <row r="2762" spans="1:10" ht="12.75" customHeight="1" x14ac:dyDescent="0.3">
      <c r="A2762" s="56" t="s">
        <v>128</v>
      </c>
      <c r="B2762" s="56">
        <v>36</v>
      </c>
      <c r="C2762" s="56" t="s">
        <v>129</v>
      </c>
      <c r="D2762" s="56" t="s">
        <v>6423</v>
      </c>
      <c r="E2762" s="56" t="s">
        <v>3261</v>
      </c>
      <c r="F2762" s="56" t="s">
        <v>907</v>
      </c>
      <c r="G2762" s="56">
        <v>37.5</v>
      </c>
      <c r="H2762" s="56">
        <v>0</v>
      </c>
      <c r="I2762" s="56" t="s">
        <v>6841</v>
      </c>
      <c r="J2762" s="56" t="s">
        <v>39</v>
      </c>
    </row>
    <row r="2763" spans="1:10" ht="12.75" customHeight="1" x14ac:dyDescent="0.3">
      <c r="A2763" s="56" t="s">
        <v>128</v>
      </c>
      <c r="B2763" s="56">
        <v>37</v>
      </c>
      <c r="C2763" s="56" t="s">
        <v>129</v>
      </c>
      <c r="D2763" s="56" t="s">
        <v>6424</v>
      </c>
      <c r="E2763" s="56" t="s">
        <v>3262</v>
      </c>
      <c r="F2763" s="56" t="s">
        <v>907</v>
      </c>
      <c r="G2763" s="56">
        <v>37.5</v>
      </c>
      <c r="H2763" s="56">
        <v>0</v>
      </c>
      <c r="I2763" s="56" t="s">
        <v>810</v>
      </c>
      <c r="J2763" s="56" t="s">
        <v>39</v>
      </c>
    </row>
    <row r="2764" spans="1:10" ht="12.75" customHeight="1" x14ac:dyDescent="0.3">
      <c r="A2764" s="56" t="s">
        <v>128</v>
      </c>
      <c r="B2764" s="56">
        <v>38</v>
      </c>
      <c r="C2764" s="56" t="s">
        <v>129</v>
      </c>
      <c r="D2764" s="56" t="s">
        <v>6425</v>
      </c>
      <c r="E2764" s="56" t="s">
        <v>3263</v>
      </c>
      <c r="F2764" s="56" t="s">
        <v>907</v>
      </c>
      <c r="G2764" s="56">
        <v>37.5</v>
      </c>
      <c r="H2764" s="56">
        <v>0</v>
      </c>
      <c r="I2764" s="56" t="s">
        <v>6841</v>
      </c>
      <c r="J2764" s="56" t="s">
        <v>39</v>
      </c>
    </row>
    <row r="2765" spans="1:10" ht="12.75" customHeight="1" x14ac:dyDescent="0.3">
      <c r="A2765" s="56" t="s">
        <v>128</v>
      </c>
      <c r="B2765" s="56">
        <v>39</v>
      </c>
      <c r="C2765" s="56" t="s">
        <v>129</v>
      </c>
      <c r="D2765" s="56" t="s">
        <v>6426</v>
      </c>
      <c r="E2765" s="56" t="s">
        <v>3264</v>
      </c>
      <c r="F2765" s="56" t="s">
        <v>907</v>
      </c>
      <c r="G2765" s="56">
        <v>50.5</v>
      </c>
      <c r="H2765" s="56">
        <v>0</v>
      </c>
      <c r="I2765" s="56" t="s">
        <v>6841</v>
      </c>
      <c r="J2765" s="56" t="s">
        <v>39</v>
      </c>
    </row>
    <row r="2766" spans="1:10" ht="12.75" customHeight="1" x14ac:dyDescent="0.3">
      <c r="A2766" s="56" t="s">
        <v>128</v>
      </c>
      <c r="B2766" s="56">
        <v>40</v>
      </c>
      <c r="C2766" s="56" t="s">
        <v>129</v>
      </c>
      <c r="D2766" s="56" t="s">
        <v>6427</v>
      </c>
      <c r="E2766" s="56" t="s">
        <v>3265</v>
      </c>
      <c r="F2766" s="56" t="s">
        <v>907</v>
      </c>
      <c r="G2766" s="56">
        <v>37.5</v>
      </c>
      <c r="H2766" s="56">
        <v>0</v>
      </c>
      <c r="I2766" s="56" t="s">
        <v>6841</v>
      </c>
      <c r="J2766" s="56" t="s">
        <v>39</v>
      </c>
    </row>
    <row r="2767" spans="1:10" ht="12.75" customHeight="1" x14ac:dyDescent="0.3">
      <c r="A2767" s="56" t="s">
        <v>128</v>
      </c>
      <c r="B2767" s="56">
        <v>41</v>
      </c>
      <c r="C2767" s="56" t="s">
        <v>129</v>
      </c>
      <c r="D2767" s="56" t="s">
        <v>6428</v>
      </c>
      <c r="E2767" s="56" t="s">
        <v>3266</v>
      </c>
      <c r="F2767" s="56" t="s">
        <v>907</v>
      </c>
      <c r="G2767" s="56">
        <v>27.5</v>
      </c>
      <c r="H2767" s="56">
        <v>0</v>
      </c>
      <c r="I2767" s="56" t="s">
        <v>6841</v>
      </c>
      <c r="J2767" s="56" t="s">
        <v>39</v>
      </c>
    </row>
    <row r="2768" spans="1:10" ht="12.75" customHeight="1" x14ac:dyDescent="0.3">
      <c r="A2768" s="56" t="s">
        <v>128</v>
      </c>
      <c r="B2768" s="56">
        <v>42</v>
      </c>
      <c r="C2768" s="56" t="s">
        <v>129</v>
      </c>
      <c r="D2768" s="56" t="s">
        <v>6429</v>
      </c>
      <c r="E2768" s="56" t="s">
        <v>3267</v>
      </c>
      <c r="F2768" s="56" t="s">
        <v>907</v>
      </c>
      <c r="G2768" s="56">
        <v>49</v>
      </c>
      <c r="H2768" s="56">
        <v>0</v>
      </c>
      <c r="I2768" s="56" t="s">
        <v>6841</v>
      </c>
      <c r="J2768" s="56" t="s">
        <v>39</v>
      </c>
    </row>
    <row r="2769" spans="1:10" ht="12.75" customHeight="1" x14ac:dyDescent="0.3">
      <c r="A2769" s="56" t="s">
        <v>128</v>
      </c>
      <c r="B2769" s="56">
        <v>43</v>
      </c>
      <c r="C2769" s="56" t="s">
        <v>129</v>
      </c>
      <c r="D2769" s="56" t="s">
        <v>6430</v>
      </c>
      <c r="E2769" s="56" t="s">
        <v>3268</v>
      </c>
      <c r="F2769" s="56" t="s">
        <v>907</v>
      </c>
      <c r="G2769" s="56">
        <v>27</v>
      </c>
      <c r="H2769" s="56">
        <v>0</v>
      </c>
      <c r="I2769" s="56" t="s">
        <v>6841</v>
      </c>
      <c r="J2769" s="56" t="s">
        <v>39</v>
      </c>
    </row>
    <row r="2770" spans="1:10" ht="12.75" customHeight="1" x14ac:dyDescent="0.3">
      <c r="A2770" s="56" t="s">
        <v>128</v>
      </c>
      <c r="B2770" s="56">
        <v>44</v>
      </c>
      <c r="C2770" s="56" t="s">
        <v>129</v>
      </c>
      <c r="D2770" s="56" t="s">
        <v>6431</v>
      </c>
      <c r="E2770" s="56" t="s">
        <v>3269</v>
      </c>
      <c r="F2770" s="56" t="s">
        <v>907</v>
      </c>
      <c r="G2770" s="56">
        <v>34</v>
      </c>
      <c r="H2770" s="56">
        <v>0</v>
      </c>
      <c r="I2770" s="56" t="s">
        <v>810</v>
      </c>
      <c r="J2770" s="56" t="s">
        <v>39</v>
      </c>
    </row>
    <row r="2771" spans="1:10" ht="12.75" customHeight="1" x14ac:dyDescent="0.3">
      <c r="A2771" s="56" t="s">
        <v>128</v>
      </c>
      <c r="B2771" s="56">
        <v>45</v>
      </c>
      <c r="C2771" s="56" t="s">
        <v>129</v>
      </c>
      <c r="D2771" s="56" t="s">
        <v>6432</v>
      </c>
      <c r="E2771" s="56" t="s">
        <v>3270</v>
      </c>
      <c r="F2771" s="56" t="s">
        <v>907</v>
      </c>
      <c r="G2771" s="56">
        <v>37.5</v>
      </c>
      <c r="H2771" s="56">
        <v>0</v>
      </c>
      <c r="I2771" s="56" t="s">
        <v>6841</v>
      </c>
      <c r="J2771" s="56" t="s">
        <v>39</v>
      </c>
    </row>
    <row r="2772" spans="1:10" ht="12.75" customHeight="1" x14ac:dyDescent="0.3">
      <c r="A2772" s="56" t="s">
        <v>128</v>
      </c>
      <c r="B2772" s="56">
        <v>46</v>
      </c>
      <c r="C2772" s="56" t="s">
        <v>129</v>
      </c>
      <c r="D2772" s="56" t="s">
        <v>6433</v>
      </c>
      <c r="E2772" s="56" t="s">
        <v>3271</v>
      </c>
      <c r="F2772" s="56" t="s">
        <v>907</v>
      </c>
      <c r="G2772" s="56">
        <v>35.25</v>
      </c>
      <c r="H2772" s="56">
        <v>0</v>
      </c>
      <c r="I2772" s="56" t="s">
        <v>6841</v>
      </c>
      <c r="J2772" s="56" t="s">
        <v>39</v>
      </c>
    </row>
    <row r="2773" spans="1:10" ht="12.75" customHeight="1" x14ac:dyDescent="0.3">
      <c r="A2773" s="56" t="s">
        <v>128</v>
      </c>
      <c r="B2773" s="56">
        <v>47</v>
      </c>
      <c r="C2773" s="56" t="s">
        <v>129</v>
      </c>
      <c r="D2773" s="56" t="s">
        <v>6434</v>
      </c>
      <c r="E2773" s="56" t="s">
        <v>3272</v>
      </c>
      <c r="F2773" s="56" t="s">
        <v>907</v>
      </c>
      <c r="G2773" s="56">
        <v>33.5</v>
      </c>
      <c r="H2773" s="56">
        <v>0</v>
      </c>
      <c r="I2773" s="56" t="s">
        <v>810</v>
      </c>
      <c r="J2773" s="56" t="s">
        <v>39</v>
      </c>
    </row>
    <row r="2774" spans="1:10" ht="12.75" customHeight="1" x14ac:dyDescent="0.3">
      <c r="A2774" s="56" t="s">
        <v>128</v>
      </c>
      <c r="B2774" s="56">
        <v>48</v>
      </c>
      <c r="C2774" s="56" t="s">
        <v>129</v>
      </c>
      <c r="D2774" s="56" t="s">
        <v>6435</v>
      </c>
      <c r="E2774" s="56" t="s">
        <v>3273</v>
      </c>
      <c r="F2774" s="56" t="s">
        <v>907</v>
      </c>
      <c r="G2774" s="56">
        <v>22</v>
      </c>
      <c r="H2774" s="56">
        <v>0</v>
      </c>
      <c r="I2774" s="56" t="s">
        <v>810</v>
      </c>
      <c r="J2774" s="56" t="s">
        <v>39</v>
      </c>
    </row>
    <row r="2775" spans="1:10" ht="12.75" customHeight="1" x14ac:dyDescent="0.3">
      <c r="A2775" s="56" t="s">
        <v>128</v>
      </c>
      <c r="B2775" s="56">
        <v>49</v>
      </c>
      <c r="C2775" s="56" t="s">
        <v>129</v>
      </c>
      <c r="D2775" s="56" t="s">
        <v>6436</v>
      </c>
      <c r="E2775" s="56" t="s">
        <v>1332</v>
      </c>
      <c r="F2775" s="56" t="s">
        <v>907</v>
      </c>
      <c r="G2775" s="56">
        <v>55</v>
      </c>
      <c r="H2775" s="56">
        <v>0</v>
      </c>
      <c r="I2775" s="56" t="s">
        <v>6841</v>
      </c>
      <c r="J2775" s="56" t="s">
        <v>39</v>
      </c>
    </row>
    <row r="2776" spans="1:10" ht="12.75" customHeight="1" x14ac:dyDescent="0.3">
      <c r="A2776" s="56" t="s">
        <v>128</v>
      </c>
      <c r="B2776" s="56">
        <v>50</v>
      </c>
      <c r="C2776" s="56" t="s">
        <v>129</v>
      </c>
      <c r="D2776" s="56" t="s">
        <v>6437</v>
      </c>
      <c r="E2776" s="56" t="s">
        <v>3274</v>
      </c>
      <c r="F2776" s="56" t="s">
        <v>907</v>
      </c>
      <c r="G2776" s="56">
        <v>25</v>
      </c>
      <c r="H2776" s="56">
        <v>0</v>
      </c>
      <c r="I2776" s="56" t="s">
        <v>810</v>
      </c>
      <c r="J2776" s="56" t="s">
        <v>39</v>
      </c>
    </row>
    <row r="2777" spans="1:10" ht="12.75" customHeight="1" x14ac:dyDescent="0.3">
      <c r="A2777" s="56" t="s">
        <v>128</v>
      </c>
      <c r="B2777" s="56">
        <v>51</v>
      </c>
      <c r="C2777" s="56" t="s">
        <v>129</v>
      </c>
      <c r="D2777" s="56" t="s">
        <v>6438</v>
      </c>
      <c r="E2777" s="56" t="s">
        <v>3275</v>
      </c>
      <c r="F2777" s="56" t="s">
        <v>907</v>
      </c>
      <c r="G2777" s="56">
        <v>27</v>
      </c>
      <c r="H2777" s="56">
        <v>0</v>
      </c>
      <c r="I2777" s="56" t="s">
        <v>6841</v>
      </c>
      <c r="J2777" s="56" t="s">
        <v>39</v>
      </c>
    </row>
    <row r="2778" spans="1:10" ht="12.75" customHeight="1" x14ac:dyDescent="0.3">
      <c r="A2778" s="56" t="s">
        <v>128</v>
      </c>
      <c r="B2778" s="56">
        <v>52</v>
      </c>
      <c r="C2778" s="56" t="s">
        <v>129</v>
      </c>
      <c r="D2778" s="56" t="s">
        <v>6439</v>
      </c>
      <c r="E2778" s="56" t="s">
        <v>3276</v>
      </c>
      <c r="F2778" s="56" t="s">
        <v>907</v>
      </c>
      <c r="G2778" s="56">
        <v>37.5</v>
      </c>
      <c r="H2778" s="56">
        <v>0</v>
      </c>
      <c r="I2778" s="56" t="s">
        <v>6841</v>
      </c>
      <c r="J2778" s="56" t="s">
        <v>39</v>
      </c>
    </row>
    <row r="2779" spans="1:10" ht="12.75" customHeight="1" x14ac:dyDescent="0.3">
      <c r="A2779" s="56" t="s">
        <v>128</v>
      </c>
      <c r="B2779" s="56">
        <v>53</v>
      </c>
      <c r="C2779" s="56" t="s">
        <v>129</v>
      </c>
      <c r="D2779" s="56" t="s">
        <v>6440</v>
      </c>
      <c r="E2779" s="56" t="s">
        <v>3277</v>
      </c>
      <c r="F2779" s="56" t="s">
        <v>907</v>
      </c>
      <c r="G2779" s="56">
        <v>50.5</v>
      </c>
      <c r="H2779" s="56">
        <v>0</v>
      </c>
      <c r="I2779" s="56" t="s">
        <v>6841</v>
      </c>
      <c r="J2779" s="56" t="s">
        <v>39</v>
      </c>
    </row>
    <row r="2780" spans="1:10" ht="12.75" customHeight="1" x14ac:dyDescent="0.3">
      <c r="A2780" s="56" t="s">
        <v>363</v>
      </c>
      <c r="B2780" s="56">
        <v>1</v>
      </c>
      <c r="C2780" s="56" t="s">
        <v>364</v>
      </c>
      <c r="D2780" s="56" t="s">
        <v>6441</v>
      </c>
      <c r="E2780" s="56" t="s">
        <v>2047</v>
      </c>
      <c r="F2780" s="56" t="s">
        <v>907</v>
      </c>
      <c r="G2780" s="56">
        <v>92</v>
      </c>
      <c r="H2780" s="56">
        <v>39</v>
      </c>
      <c r="I2780" s="56" t="s">
        <v>6841</v>
      </c>
      <c r="J2780" s="56" t="s">
        <v>39</v>
      </c>
    </row>
    <row r="2781" spans="1:10" ht="12.75" customHeight="1" x14ac:dyDescent="0.3">
      <c r="A2781" s="56" t="s">
        <v>363</v>
      </c>
      <c r="B2781" s="56">
        <v>2</v>
      </c>
      <c r="C2781" s="56" t="s">
        <v>364</v>
      </c>
      <c r="D2781" s="56" t="s">
        <v>6442</v>
      </c>
      <c r="E2781" s="56" t="s">
        <v>3278</v>
      </c>
      <c r="F2781" s="56" t="s">
        <v>907</v>
      </c>
      <c r="G2781" s="56">
        <v>40.5</v>
      </c>
      <c r="H2781" s="56">
        <v>0</v>
      </c>
      <c r="I2781" s="56" t="s">
        <v>6841</v>
      </c>
      <c r="J2781" s="56" t="s">
        <v>39</v>
      </c>
    </row>
    <row r="2782" spans="1:10" ht="12.75" customHeight="1" x14ac:dyDescent="0.3">
      <c r="A2782" s="56" t="s">
        <v>363</v>
      </c>
      <c r="B2782" s="56">
        <v>3</v>
      </c>
      <c r="C2782" s="56" t="s">
        <v>364</v>
      </c>
      <c r="D2782" s="56" t="s">
        <v>6443</v>
      </c>
      <c r="E2782" s="56" t="s">
        <v>3279</v>
      </c>
      <c r="F2782" s="56" t="s">
        <v>907</v>
      </c>
      <c r="G2782" s="56">
        <v>40.5</v>
      </c>
      <c r="H2782" s="56">
        <v>0</v>
      </c>
      <c r="I2782" s="56" t="s">
        <v>6841</v>
      </c>
      <c r="J2782" s="56" t="s">
        <v>39</v>
      </c>
    </row>
    <row r="2783" spans="1:10" ht="12.75" customHeight="1" x14ac:dyDescent="0.3">
      <c r="A2783" s="56" t="s">
        <v>363</v>
      </c>
      <c r="B2783" s="56">
        <v>4</v>
      </c>
      <c r="C2783" s="56" t="s">
        <v>364</v>
      </c>
      <c r="D2783" s="56" t="s">
        <v>6444</v>
      </c>
      <c r="E2783" s="56" t="s">
        <v>3280</v>
      </c>
      <c r="F2783" s="56" t="s">
        <v>907</v>
      </c>
      <c r="G2783" s="56">
        <v>64</v>
      </c>
      <c r="H2783" s="56">
        <v>7</v>
      </c>
      <c r="I2783" s="56" t="s">
        <v>6841</v>
      </c>
      <c r="J2783" s="56" t="s">
        <v>39</v>
      </c>
    </row>
    <row r="2784" spans="1:10" ht="12.75" customHeight="1" x14ac:dyDescent="0.3">
      <c r="A2784" s="56" t="s">
        <v>363</v>
      </c>
      <c r="B2784" s="56">
        <v>5</v>
      </c>
      <c r="C2784" s="56" t="s">
        <v>364</v>
      </c>
      <c r="D2784" s="56" t="s">
        <v>6445</v>
      </c>
      <c r="E2784" s="56" t="s">
        <v>3281</v>
      </c>
      <c r="F2784" s="56" t="s">
        <v>907</v>
      </c>
      <c r="G2784" s="56">
        <v>56.5</v>
      </c>
      <c r="H2784" s="56">
        <v>3</v>
      </c>
      <c r="I2784" s="56" t="s">
        <v>6841</v>
      </c>
      <c r="J2784" s="56" t="s">
        <v>39</v>
      </c>
    </row>
    <row r="2785" spans="1:10" ht="12.75" customHeight="1" x14ac:dyDescent="0.3">
      <c r="A2785" s="56" t="s">
        <v>363</v>
      </c>
      <c r="B2785" s="56">
        <v>6</v>
      </c>
      <c r="C2785" s="56" t="s">
        <v>364</v>
      </c>
      <c r="D2785" s="56" t="s">
        <v>6446</v>
      </c>
      <c r="E2785" s="56" t="s">
        <v>364</v>
      </c>
      <c r="F2785" s="56" t="s">
        <v>907</v>
      </c>
      <c r="G2785" s="56">
        <v>63.5</v>
      </c>
      <c r="H2785" s="56">
        <v>0</v>
      </c>
      <c r="I2785" s="56" t="s">
        <v>6841</v>
      </c>
      <c r="J2785" s="56" t="s">
        <v>39</v>
      </c>
    </row>
    <row r="2786" spans="1:10" ht="12.75" customHeight="1" x14ac:dyDescent="0.3">
      <c r="A2786" s="56" t="s">
        <v>363</v>
      </c>
      <c r="B2786" s="56">
        <v>7</v>
      </c>
      <c r="C2786" s="56" t="s">
        <v>364</v>
      </c>
      <c r="D2786" s="56" t="s">
        <v>6447</v>
      </c>
      <c r="E2786" s="56" t="s">
        <v>3282</v>
      </c>
      <c r="F2786" s="56" t="s">
        <v>907</v>
      </c>
      <c r="G2786" s="56">
        <v>40.5</v>
      </c>
      <c r="H2786" s="56">
        <v>0</v>
      </c>
      <c r="I2786" s="56" t="s">
        <v>6841</v>
      </c>
      <c r="J2786" s="56" t="s">
        <v>39</v>
      </c>
    </row>
    <row r="2787" spans="1:10" ht="12.75" customHeight="1" x14ac:dyDescent="0.3">
      <c r="A2787" s="56" t="s">
        <v>363</v>
      </c>
      <c r="B2787" s="56">
        <v>8</v>
      </c>
      <c r="C2787" s="56" t="s">
        <v>364</v>
      </c>
      <c r="D2787" s="56" t="s">
        <v>6448</v>
      </c>
      <c r="E2787" s="56" t="s">
        <v>3283</v>
      </c>
      <c r="F2787" s="56" t="s">
        <v>907</v>
      </c>
      <c r="G2787" s="56">
        <v>40.5</v>
      </c>
      <c r="H2787" s="56">
        <v>0</v>
      </c>
      <c r="I2787" s="56" t="s">
        <v>6841</v>
      </c>
      <c r="J2787" s="56" t="s">
        <v>39</v>
      </c>
    </row>
    <row r="2788" spans="1:10" ht="12.75" customHeight="1" x14ac:dyDescent="0.3">
      <c r="A2788" s="56" t="s">
        <v>173</v>
      </c>
      <c r="B2788" s="56">
        <v>1</v>
      </c>
      <c r="C2788" s="56" t="s">
        <v>174</v>
      </c>
      <c r="D2788" s="56" t="s">
        <v>6449</v>
      </c>
      <c r="E2788" s="56" t="s">
        <v>2348</v>
      </c>
      <c r="F2788" s="56" t="s">
        <v>907</v>
      </c>
      <c r="G2788" s="56">
        <v>47.5</v>
      </c>
      <c r="H2788" s="56">
        <v>32.5</v>
      </c>
      <c r="I2788" s="56" t="s">
        <v>6841</v>
      </c>
      <c r="J2788" s="56" t="s">
        <v>39</v>
      </c>
    </row>
    <row r="2789" spans="1:10" ht="12.75" customHeight="1" x14ac:dyDescent="0.3">
      <c r="A2789" s="56" t="s">
        <v>173</v>
      </c>
      <c r="B2789" s="56">
        <v>2</v>
      </c>
      <c r="C2789" s="56" t="s">
        <v>174</v>
      </c>
      <c r="D2789" s="56" t="s">
        <v>6450</v>
      </c>
      <c r="E2789" s="56" t="s">
        <v>6455</v>
      </c>
      <c r="F2789" s="56" t="s">
        <v>907</v>
      </c>
      <c r="G2789" s="56">
        <v>30</v>
      </c>
      <c r="H2789" s="56">
        <v>50.75</v>
      </c>
      <c r="I2789" s="56" t="s">
        <v>6841</v>
      </c>
      <c r="J2789" s="56" t="s">
        <v>39</v>
      </c>
    </row>
    <row r="2790" spans="1:10" ht="12.75" customHeight="1" x14ac:dyDescent="0.3">
      <c r="A2790" s="56" t="s">
        <v>173</v>
      </c>
      <c r="B2790" s="56">
        <v>3</v>
      </c>
      <c r="C2790" s="56" t="s">
        <v>174</v>
      </c>
      <c r="D2790" s="56" t="s">
        <v>6452</v>
      </c>
      <c r="E2790" s="56" t="s">
        <v>6460</v>
      </c>
      <c r="F2790" s="56" t="s">
        <v>907</v>
      </c>
      <c r="G2790" s="56">
        <v>15</v>
      </c>
      <c r="H2790" s="56">
        <v>66.5</v>
      </c>
      <c r="I2790" s="56" t="s">
        <v>6841</v>
      </c>
      <c r="J2790" s="56" t="s">
        <v>39</v>
      </c>
    </row>
    <row r="2791" spans="1:10" ht="12.75" customHeight="1" x14ac:dyDescent="0.3">
      <c r="A2791" s="56" t="s">
        <v>173</v>
      </c>
      <c r="B2791" s="56">
        <v>4</v>
      </c>
      <c r="C2791" s="56" t="s">
        <v>174</v>
      </c>
      <c r="D2791" s="56" t="s">
        <v>6454</v>
      </c>
      <c r="E2791" s="56" t="s">
        <v>6463</v>
      </c>
      <c r="F2791" s="56" t="s">
        <v>907</v>
      </c>
      <c r="G2791" s="56">
        <v>35</v>
      </c>
      <c r="H2791" s="56">
        <v>43.75</v>
      </c>
      <c r="I2791" s="56" t="s">
        <v>6841</v>
      </c>
      <c r="J2791" s="56" t="s">
        <v>39</v>
      </c>
    </row>
    <row r="2792" spans="1:10" ht="12.75" customHeight="1" x14ac:dyDescent="0.3">
      <c r="A2792" s="56" t="s">
        <v>173</v>
      </c>
      <c r="B2792" s="56">
        <v>5</v>
      </c>
      <c r="C2792" s="56" t="s">
        <v>174</v>
      </c>
      <c r="D2792" s="56" t="s">
        <v>6456</v>
      </c>
      <c r="E2792" s="56" t="s">
        <v>6471</v>
      </c>
      <c r="F2792" s="56" t="s">
        <v>907</v>
      </c>
      <c r="G2792" s="56">
        <v>31</v>
      </c>
      <c r="H2792" s="56">
        <v>48.75</v>
      </c>
      <c r="I2792" s="56" t="s">
        <v>6841</v>
      </c>
      <c r="J2792" s="56" t="s">
        <v>39</v>
      </c>
    </row>
    <row r="2793" spans="1:10" ht="12.75" customHeight="1" x14ac:dyDescent="0.3">
      <c r="A2793" s="56" t="s">
        <v>173</v>
      </c>
      <c r="B2793" s="56">
        <v>6</v>
      </c>
      <c r="C2793" s="56" t="s">
        <v>174</v>
      </c>
      <c r="D2793" s="56" t="s">
        <v>6458</v>
      </c>
      <c r="E2793" s="56" t="s">
        <v>6451</v>
      </c>
      <c r="F2793" s="56" t="s">
        <v>907</v>
      </c>
      <c r="G2793" s="56">
        <v>10</v>
      </c>
      <c r="H2793" s="56">
        <v>0</v>
      </c>
      <c r="I2793" s="56" t="s">
        <v>810</v>
      </c>
      <c r="J2793" s="56" t="s">
        <v>40</v>
      </c>
    </row>
    <row r="2794" spans="1:10" ht="12.75" customHeight="1" x14ac:dyDescent="0.3">
      <c r="A2794" s="56" t="s">
        <v>173</v>
      </c>
      <c r="B2794" s="56">
        <v>7</v>
      </c>
      <c r="C2794" s="56" t="s">
        <v>174</v>
      </c>
      <c r="D2794" s="56" t="s">
        <v>6459</v>
      </c>
      <c r="E2794" s="56" t="s">
        <v>6453</v>
      </c>
      <c r="F2794" s="56" t="s">
        <v>907</v>
      </c>
      <c r="G2794" s="56">
        <v>15</v>
      </c>
      <c r="H2794" s="56">
        <v>0</v>
      </c>
      <c r="I2794" s="56" t="s">
        <v>810</v>
      </c>
      <c r="J2794" s="56" t="s">
        <v>40</v>
      </c>
    </row>
    <row r="2795" spans="1:10" ht="12.75" customHeight="1" x14ac:dyDescent="0.3">
      <c r="A2795" s="56" t="s">
        <v>173</v>
      </c>
      <c r="B2795" s="56">
        <v>8</v>
      </c>
      <c r="C2795" s="56" t="s">
        <v>174</v>
      </c>
      <c r="D2795" s="56" t="s">
        <v>6461</v>
      </c>
      <c r="E2795" s="56" t="s">
        <v>6457</v>
      </c>
      <c r="F2795" s="56" t="s">
        <v>907</v>
      </c>
      <c r="G2795" s="56">
        <v>19</v>
      </c>
      <c r="H2795" s="56">
        <v>0</v>
      </c>
      <c r="I2795" s="56" t="s">
        <v>810</v>
      </c>
      <c r="J2795" s="56" t="s">
        <v>40</v>
      </c>
    </row>
    <row r="2796" spans="1:10" ht="12.75" customHeight="1" x14ac:dyDescent="0.3">
      <c r="A2796" s="56" t="s">
        <v>173</v>
      </c>
      <c r="B2796" s="56">
        <v>9</v>
      </c>
      <c r="C2796" s="56" t="s">
        <v>174</v>
      </c>
      <c r="D2796" s="56" t="s">
        <v>6462</v>
      </c>
      <c r="E2796" s="56" t="s">
        <v>7050</v>
      </c>
      <c r="F2796" s="56" t="s">
        <v>907</v>
      </c>
      <c r="G2796" s="56">
        <v>15</v>
      </c>
      <c r="H2796" s="56">
        <v>0</v>
      </c>
      <c r="I2796" s="56" t="s">
        <v>810</v>
      </c>
      <c r="J2796" s="56" t="s">
        <v>40</v>
      </c>
    </row>
    <row r="2797" spans="1:10" ht="12.75" customHeight="1" x14ac:dyDescent="0.3">
      <c r="A2797" s="56" t="s">
        <v>173</v>
      </c>
      <c r="B2797" s="56">
        <v>10</v>
      </c>
      <c r="C2797" s="56" t="s">
        <v>174</v>
      </c>
      <c r="D2797" s="56" t="s">
        <v>6464</v>
      </c>
      <c r="E2797" s="56" t="s">
        <v>7051</v>
      </c>
      <c r="F2797" s="56" t="s">
        <v>907</v>
      </c>
      <c r="G2797" s="56">
        <v>25</v>
      </c>
      <c r="H2797" s="56">
        <v>0</v>
      </c>
      <c r="I2797" s="56" t="s">
        <v>810</v>
      </c>
      <c r="J2797" s="56" t="s">
        <v>40</v>
      </c>
    </row>
    <row r="2798" spans="1:10" ht="12.75" customHeight="1" x14ac:dyDescent="0.3">
      <c r="A2798" s="56" t="s">
        <v>173</v>
      </c>
      <c r="B2798" s="56">
        <v>11</v>
      </c>
      <c r="C2798" s="56" t="s">
        <v>174</v>
      </c>
      <c r="D2798" s="56" t="s">
        <v>6466</v>
      </c>
      <c r="E2798" s="56" t="s">
        <v>6465</v>
      </c>
      <c r="F2798" s="56" t="s">
        <v>907</v>
      </c>
      <c r="G2798" s="56">
        <v>15</v>
      </c>
      <c r="H2798" s="56">
        <v>0</v>
      </c>
      <c r="I2798" s="56" t="s">
        <v>810</v>
      </c>
      <c r="J2798" s="56" t="s">
        <v>40</v>
      </c>
    </row>
    <row r="2799" spans="1:10" ht="12.75" customHeight="1" x14ac:dyDescent="0.3">
      <c r="A2799" s="56" t="s">
        <v>173</v>
      </c>
      <c r="B2799" s="56">
        <v>12</v>
      </c>
      <c r="C2799" s="56" t="s">
        <v>174</v>
      </c>
      <c r="D2799" s="56" t="s">
        <v>6468</v>
      </c>
      <c r="E2799" s="56" t="s">
        <v>6467</v>
      </c>
      <c r="F2799" s="56" t="s">
        <v>907</v>
      </c>
      <c r="G2799" s="56">
        <v>15</v>
      </c>
      <c r="H2799" s="56">
        <v>0</v>
      </c>
      <c r="I2799" s="56" t="s">
        <v>810</v>
      </c>
      <c r="J2799" s="56" t="s">
        <v>40</v>
      </c>
    </row>
    <row r="2800" spans="1:10" ht="12.75" customHeight="1" x14ac:dyDescent="0.3">
      <c r="A2800" s="56" t="s">
        <v>173</v>
      </c>
      <c r="B2800" s="56">
        <v>13</v>
      </c>
      <c r="C2800" s="56" t="s">
        <v>174</v>
      </c>
      <c r="D2800" s="56" t="s">
        <v>6469</v>
      </c>
      <c r="E2800" s="56" t="s">
        <v>7052</v>
      </c>
      <c r="F2800" s="56" t="s">
        <v>907</v>
      </c>
      <c r="G2800" s="56">
        <v>31.25</v>
      </c>
      <c r="H2800" s="56">
        <v>0</v>
      </c>
      <c r="I2800" s="56" t="s">
        <v>811</v>
      </c>
      <c r="J2800" s="56" t="s">
        <v>40</v>
      </c>
    </row>
    <row r="2801" spans="1:10" ht="12.75" customHeight="1" x14ac:dyDescent="0.3">
      <c r="A2801" s="56" t="s">
        <v>173</v>
      </c>
      <c r="B2801" s="56">
        <v>14</v>
      </c>
      <c r="C2801" s="56" t="s">
        <v>174</v>
      </c>
      <c r="D2801" s="56" t="s">
        <v>6470</v>
      </c>
      <c r="E2801" s="56" t="s">
        <v>6473</v>
      </c>
      <c r="F2801" s="56" t="s">
        <v>907</v>
      </c>
      <c r="G2801" s="56">
        <v>23</v>
      </c>
      <c r="H2801" s="56">
        <v>0</v>
      </c>
      <c r="I2801" s="56" t="s">
        <v>810</v>
      </c>
      <c r="J2801" s="56" t="s">
        <v>40</v>
      </c>
    </row>
    <row r="2802" spans="1:10" ht="12.75" customHeight="1" x14ac:dyDescent="0.3">
      <c r="A2802" s="56" t="s">
        <v>173</v>
      </c>
      <c r="B2802" s="56">
        <v>15</v>
      </c>
      <c r="C2802" s="56" t="s">
        <v>174</v>
      </c>
      <c r="D2802" s="56" t="s">
        <v>6472</v>
      </c>
      <c r="E2802" s="56" t="s">
        <v>7053</v>
      </c>
      <c r="F2802" s="56" t="s">
        <v>907</v>
      </c>
      <c r="G2802" s="56">
        <v>7</v>
      </c>
      <c r="H2802" s="56">
        <v>0</v>
      </c>
      <c r="I2802" s="56" t="s">
        <v>810</v>
      </c>
      <c r="J2802" s="56" t="s">
        <v>40</v>
      </c>
    </row>
    <row r="2803" spans="1:10" ht="12.75" customHeight="1" x14ac:dyDescent="0.3">
      <c r="A2803" s="56" t="s">
        <v>380</v>
      </c>
      <c r="B2803" s="56">
        <v>1</v>
      </c>
      <c r="C2803" s="56" t="s">
        <v>381</v>
      </c>
      <c r="D2803" s="56" t="s">
        <v>6474</v>
      </c>
      <c r="E2803" s="56" t="s">
        <v>7303</v>
      </c>
      <c r="F2803" s="56" t="s">
        <v>907</v>
      </c>
      <c r="G2803" s="56">
        <v>51</v>
      </c>
      <c r="H2803" s="56">
        <v>0</v>
      </c>
      <c r="I2803" s="56" t="s">
        <v>6841</v>
      </c>
      <c r="J2803" s="56" t="s">
        <v>39</v>
      </c>
    </row>
    <row r="2804" spans="1:10" ht="12.75" customHeight="1" x14ac:dyDescent="0.3">
      <c r="A2804" s="56" t="s">
        <v>380</v>
      </c>
      <c r="B2804" s="56">
        <v>2</v>
      </c>
      <c r="C2804" s="56" t="s">
        <v>381</v>
      </c>
      <c r="D2804" s="56" t="s">
        <v>6475</v>
      </c>
      <c r="E2804" s="56" t="s">
        <v>3284</v>
      </c>
      <c r="F2804" s="56" t="s">
        <v>907</v>
      </c>
      <c r="G2804" s="56">
        <v>17</v>
      </c>
      <c r="H2804" s="56">
        <v>43</v>
      </c>
      <c r="I2804" s="56" t="s">
        <v>6841</v>
      </c>
      <c r="J2804" s="56" t="s">
        <v>39</v>
      </c>
    </row>
    <row r="2805" spans="1:10" ht="12.75" customHeight="1" x14ac:dyDescent="0.3">
      <c r="A2805" s="56" t="s">
        <v>380</v>
      </c>
      <c r="B2805" s="56">
        <v>3</v>
      </c>
      <c r="C2805" s="56" t="s">
        <v>381</v>
      </c>
      <c r="D2805" s="56" t="s">
        <v>6476</v>
      </c>
      <c r="E2805" s="56" t="s">
        <v>3285</v>
      </c>
      <c r="F2805" s="56" t="s">
        <v>907</v>
      </c>
      <c r="G2805" s="56">
        <v>17</v>
      </c>
      <c r="H2805" s="56">
        <v>43</v>
      </c>
      <c r="I2805" s="56" t="s">
        <v>6841</v>
      </c>
      <c r="J2805" s="56" t="s">
        <v>39</v>
      </c>
    </row>
    <row r="2806" spans="1:10" ht="12.75" customHeight="1" x14ac:dyDescent="0.3">
      <c r="A2806" s="56" t="s">
        <v>380</v>
      </c>
      <c r="B2806" s="56">
        <v>4</v>
      </c>
      <c r="C2806" s="56" t="s">
        <v>381</v>
      </c>
      <c r="D2806" s="56" t="s">
        <v>6477</v>
      </c>
      <c r="E2806" s="56" t="s">
        <v>3286</v>
      </c>
      <c r="F2806" s="56" t="s">
        <v>907</v>
      </c>
      <c r="G2806" s="56">
        <v>16</v>
      </c>
      <c r="H2806" s="56">
        <v>43</v>
      </c>
      <c r="I2806" s="56" t="s">
        <v>6841</v>
      </c>
      <c r="J2806" s="56" t="s">
        <v>39</v>
      </c>
    </row>
    <row r="2807" spans="1:10" ht="12.75" customHeight="1" x14ac:dyDescent="0.3">
      <c r="A2807" s="56" t="s">
        <v>380</v>
      </c>
      <c r="B2807" s="56">
        <v>5</v>
      </c>
      <c r="C2807" s="56" t="s">
        <v>381</v>
      </c>
      <c r="D2807" s="56" t="s">
        <v>6478</v>
      </c>
      <c r="E2807" s="56" t="s">
        <v>3287</v>
      </c>
      <c r="F2807" s="56" t="s">
        <v>907</v>
      </c>
      <c r="G2807" s="56">
        <v>12</v>
      </c>
      <c r="H2807" s="56">
        <v>47</v>
      </c>
      <c r="I2807" s="56" t="s">
        <v>6841</v>
      </c>
      <c r="J2807" s="56" t="s">
        <v>39</v>
      </c>
    </row>
    <row r="2808" spans="1:10" ht="12.75" customHeight="1" x14ac:dyDescent="0.3">
      <c r="A2808" s="56" t="s">
        <v>380</v>
      </c>
      <c r="B2808" s="56">
        <v>6</v>
      </c>
      <c r="C2808" s="56" t="s">
        <v>381</v>
      </c>
      <c r="D2808" s="56" t="s">
        <v>6479</v>
      </c>
      <c r="E2808" s="56" t="s">
        <v>3288</v>
      </c>
      <c r="F2808" s="56" t="s">
        <v>907</v>
      </c>
      <c r="G2808" s="56">
        <v>21</v>
      </c>
      <c r="H2808" s="56">
        <v>39</v>
      </c>
      <c r="I2808" s="56" t="s">
        <v>6841</v>
      </c>
      <c r="J2808" s="56" t="s">
        <v>39</v>
      </c>
    </row>
    <row r="2809" spans="1:10" ht="12.75" customHeight="1" x14ac:dyDescent="0.3">
      <c r="A2809" s="56" t="s">
        <v>380</v>
      </c>
      <c r="B2809" s="56">
        <v>7</v>
      </c>
      <c r="C2809" s="56" t="s">
        <v>381</v>
      </c>
      <c r="D2809" s="56" t="s">
        <v>6480</v>
      </c>
      <c r="E2809" s="56" t="s">
        <v>3289</v>
      </c>
      <c r="F2809" s="56" t="s">
        <v>907</v>
      </c>
      <c r="G2809" s="56">
        <v>12</v>
      </c>
      <c r="H2809" s="56">
        <v>47</v>
      </c>
      <c r="I2809" s="56" t="s">
        <v>6841</v>
      </c>
      <c r="J2809" s="56" t="s">
        <v>39</v>
      </c>
    </row>
    <row r="2810" spans="1:10" ht="12.75" customHeight="1" x14ac:dyDescent="0.3">
      <c r="A2810" s="56" t="s">
        <v>380</v>
      </c>
      <c r="B2810" s="56">
        <v>8</v>
      </c>
      <c r="C2810" s="56" t="s">
        <v>381</v>
      </c>
      <c r="D2810" s="56" t="s">
        <v>6481</v>
      </c>
      <c r="E2810" s="56" t="s">
        <v>3290</v>
      </c>
      <c r="F2810" s="56" t="s">
        <v>907</v>
      </c>
      <c r="G2810" s="56">
        <v>17</v>
      </c>
      <c r="H2810" s="56">
        <v>35</v>
      </c>
      <c r="I2810" s="56" t="s">
        <v>6841</v>
      </c>
      <c r="J2810" s="56" t="s">
        <v>39</v>
      </c>
    </row>
    <row r="2811" spans="1:10" ht="12.75" customHeight="1" x14ac:dyDescent="0.3">
      <c r="A2811" s="56" t="s">
        <v>175</v>
      </c>
      <c r="B2811" s="56">
        <v>1</v>
      </c>
      <c r="C2811" s="56" t="s">
        <v>176</v>
      </c>
      <c r="D2811" s="56" t="s">
        <v>6482</v>
      </c>
      <c r="E2811" s="56" t="s">
        <v>7054</v>
      </c>
      <c r="F2811" s="56" t="s">
        <v>907</v>
      </c>
      <c r="G2811" s="56">
        <v>23</v>
      </c>
      <c r="H2811" s="56">
        <v>0</v>
      </c>
      <c r="I2811" s="56" t="s">
        <v>810</v>
      </c>
      <c r="J2811" s="56" t="s">
        <v>39</v>
      </c>
    </row>
    <row r="2812" spans="1:10" ht="12.75" customHeight="1" x14ac:dyDescent="0.3">
      <c r="A2812" s="56" t="s">
        <v>175</v>
      </c>
      <c r="B2812" s="56">
        <v>2</v>
      </c>
      <c r="C2812" s="56" t="s">
        <v>176</v>
      </c>
      <c r="D2812" s="56" t="s">
        <v>6483</v>
      </c>
      <c r="E2812" s="56" t="s">
        <v>7055</v>
      </c>
      <c r="F2812" s="56" t="s">
        <v>907</v>
      </c>
      <c r="G2812" s="56">
        <v>32</v>
      </c>
      <c r="H2812" s="56">
        <v>0</v>
      </c>
      <c r="I2812" s="56" t="s">
        <v>810</v>
      </c>
      <c r="J2812" s="56" t="s">
        <v>39</v>
      </c>
    </row>
    <row r="2813" spans="1:10" ht="12.75" customHeight="1" x14ac:dyDescent="0.3">
      <c r="A2813" s="56" t="s">
        <v>175</v>
      </c>
      <c r="B2813" s="56">
        <v>3</v>
      </c>
      <c r="C2813" s="56" t="s">
        <v>176</v>
      </c>
      <c r="D2813" s="56" t="s">
        <v>6484</v>
      </c>
      <c r="E2813" s="56" t="s">
        <v>3303</v>
      </c>
      <c r="F2813" s="56" t="s">
        <v>907</v>
      </c>
      <c r="G2813" s="56">
        <v>21</v>
      </c>
      <c r="H2813" s="56">
        <v>0</v>
      </c>
      <c r="I2813" s="56" t="s">
        <v>810</v>
      </c>
      <c r="J2813" s="56" t="s">
        <v>39</v>
      </c>
    </row>
    <row r="2814" spans="1:10" ht="12.75" customHeight="1" x14ac:dyDescent="0.3">
      <c r="A2814" s="56" t="s">
        <v>175</v>
      </c>
      <c r="B2814" s="56">
        <v>4</v>
      </c>
      <c r="C2814" s="56" t="s">
        <v>176</v>
      </c>
      <c r="D2814" s="56" t="s">
        <v>6485</v>
      </c>
      <c r="E2814" s="56" t="s">
        <v>3304</v>
      </c>
      <c r="F2814" s="56" t="s">
        <v>907</v>
      </c>
      <c r="G2814" s="56">
        <v>24</v>
      </c>
      <c r="H2814" s="56">
        <v>0</v>
      </c>
      <c r="I2814" s="56" t="s">
        <v>6841</v>
      </c>
      <c r="J2814" s="56" t="s">
        <v>39</v>
      </c>
    </row>
    <row r="2815" spans="1:10" ht="12.75" customHeight="1" x14ac:dyDescent="0.3">
      <c r="A2815" s="56" t="s">
        <v>175</v>
      </c>
      <c r="B2815" s="56">
        <v>5</v>
      </c>
      <c r="C2815" s="56" t="s">
        <v>176</v>
      </c>
      <c r="D2815" s="56" t="s">
        <v>6486</v>
      </c>
      <c r="E2815" s="56" t="s">
        <v>532</v>
      </c>
      <c r="F2815" s="56" t="s">
        <v>907</v>
      </c>
      <c r="G2815" s="56">
        <v>24.5</v>
      </c>
      <c r="H2815" s="56">
        <v>0</v>
      </c>
      <c r="I2815" s="56" t="s">
        <v>6841</v>
      </c>
      <c r="J2815" s="56" t="s">
        <v>39</v>
      </c>
    </row>
    <row r="2816" spans="1:10" ht="12.75" customHeight="1" x14ac:dyDescent="0.3">
      <c r="A2816" s="56" t="s">
        <v>175</v>
      </c>
      <c r="B2816" s="56">
        <v>6</v>
      </c>
      <c r="C2816" s="56" t="s">
        <v>176</v>
      </c>
      <c r="D2816" s="56" t="s">
        <v>6487</v>
      </c>
      <c r="E2816" s="56" t="s">
        <v>3305</v>
      </c>
      <c r="F2816" s="56" t="s">
        <v>907</v>
      </c>
      <c r="G2816" s="56">
        <v>24</v>
      </c>
      <c r="H2816" s="56">
        <v>12</v>
      </c>
      <c r="I2816" s="56" t="s">
        <v>6841</v>
      </c>
      <c r="J2816" s="56" t="s">
        <v>39</v>
      </c>
    </row>
    <row r="2817" spans="1:10" ht="12.75" customHeight="1" x14ac:dyDescent="0.3">
      <c r="A2817" s="56" t="s">
        <v>175</v>
      </c>
      <c r="B2817" s="56">
        <v>7</v>
      </c>
      <c r="C2817" s="56" t="s">
        <v>176</v>
      </c>
      <c r="D2817" s="56" t="s">
        <v>6488</v>
      </c>
      <c r="E2817" s="56" t="s">
        <v>1878</v>
      </c>
      <c r="F2817" s="56" t="s">
        <v>907</v>
      </c>
      <c r="G2817" s="56">
        <v>35</v>
      </c>
      <c r="H2817" s="56">
        <v>0</v>
      </c>
      <c r="I2817" s="56" t="s">
        <v>810</v>
      </c>
      <c r="J2817" s="56" t="s">
        <v>39</v>
      </c>
    </row>
    <row r="2818" spans="1:10" ht="12.75" customHeight="1" x14ac:dyDescent="0.3">
      <c r="A2818" s="56" t="s">
        <v>175</v>
      </c>
      <c r="B2818" s="56">
        <v>8</v>
      </c>
      <c r="C2818" s="56" t="s">
        <v>176</v>
      </c>
      <c r="D2818" s="56" t="s">
        <v>6489</v>
      </c>
      <c r="E2818" s="56" t="s">
        <v>3488</v>
      </c>
      <c r="F2818" s="56" t="s">
        <v>907</v>
      </c>
      <c r="G2818" s="56">
        <v>47</v>
      </c>
      <c r="H2818" s="56">
        <v>5</v>
      </c>
      <c r="I2818" s="56" t="s">
        <v>6841</v>
      </c>
      <c r="J2818" s="56" t="s">
        <v>39</v>
      </c>
    </row>
    <row r="2819" spans="1:10" ht="12.75" customHeight="1" x14ac:dyDescent="0.3">
      <c r="A2819" s="56" t="s">
        <v>175</v>
      </c>
      <c r="B2819" s="56">
        <v>9</v>
      </c>
      <c r="C2819" s="56" t="s">
        <v>176</v>
      </c>
      <c r="D2819" s="56" t="s">
        <v>6490</v>
      </c>
      <c r="E2819" s="56" t="s">
        <v>3048</v>
      </c>
      <c r="F2819" s="56" t="s">
        <v>907</v>
      </c>
      <c r="G2819" s="56">
        <v>31</v>
      </c>
      <c r="H2819" s="56">
        <v>69</v>
      </c>
      <c r="I2819" s="56" t="s">
        <v>6841</v>
      </c>
      <c r="J2819" s="56" t="s">
        <v>39</v>
      </c>
    </row>
    <row r="2820" spans="1:10" ht="12.75" customHeight="1" x14ac:dyDescent="0.3">
      <c r="A2820" s="56" t="s">
        <v>177</v>
      </c>
      <c r="B2820" s="56">
        <v>1</v>
      </c>
      <c r="C2820" s="56" t="s">
        <v>565</v>
      </c>
      <c r="D2820" s="56" t="s">
        <v>6491</v>
      </c>
      <c r="E2820" s="56" t="s">
        <v>3306</v>
      </c>
      <c r="F2820" s="56" t="s">
        <v>907</v>
      </c>
      <c r="G2820" s="56">
        <v>15</v>
      </c>
      <c r="H2820" s="56">
        <v>0</v>
      </c>
      <c r="I2820" s="56" t="s">
        <v>6841</v>
      </c>
      <c r="J2820" s="56" t="s">
        <v>39</v>
      </c>
    </row>
    <row r="2821" spans="1:10" ht="12.75" customHeight="1" x14ac:dyDescent="0.3">
      <c r="A2821" s="56" t="s">
        <v>177</v>
      </c>
      <c r="B2821" s="56">
        <v>2</v>
      </c>
      <c r="C2821" s="56" t="s">
        <v>565</v>
      </c>
      <c r="D2821" s="56" t="s">
        <v>6492</v>
      </c>
      <c r="E2821" s="56" t="s">
        <v>3307</v>
      </c>
      <c r="F2821" s="56" t="s">
        <v>907</v>
      </c>
      <c r="G2821" s="56">
        <v>35</v>
      </c>
      <c r="H2821" s="56">
        <v>3</v>
      </c>
      <c r="I2821" s="56" t="s">
        <v>6841</v>
      </c>
      <c r="J2821" s="56" t="s">
        <v>39</v>
      </c>
    </row>
    <row r="2822" spans="1:10" ht="12.75" customHeight="1" x14ac:dyDescent="0.3">
      <c r="A2822" s="56" t="s">
        <v>177</v>
      </c>
      <c r="B2822" s="56">
        <v>3</v>
      </c>
      <c r="C2822" s="56" t="s">
        <v>565</v>
      </c>
      <c r="D2822" s="56" t="s">
        <v>6493</v>
      </c>
      <c r="E2822" s="56" t="s">
        <v>3308</v>
      </c>
      <c r="F2822" s="56" t="s">
        <v>907</v>
      </c>
      <c r="G2822" s="56">
        <v>27</v>
      </c>
      <c r="H2822" s="56">
        <v>0</v>
      </c>
      <c r="I2822" s="56" t="s">
        <v>6841</v>
      </c>
      <c r="J2822" s="56" t="s">
        <v>39</v>
      </c>
    </row>
    <row r="2823" spans="1:10" ht="12.75" customHeight="1" x14ac:dyDescent="0.3">
      <c r="A2823" s="56" t="s">
        <v>177</v>
      </c>
      <c r="B2823" s="56">
        <v>4</v>
      </c>
      <c r="C2823" s="56" t="s">
        <v>565</v>
      </c>
      <c r="D2823" s="56" t="s">
        <v>6494</v>
      </c>
      <c r="E2823" s="56" t="s">
        <v>3309</v>
      </c>
      <c r="F2823" s="56" t="s">
        <v>907</v>
      </c>
      <c r="G2823" s="56">
        <v>31</v>
      </c>
      <c r="H2823" s="56">
        <v>0</v>
      </c>
      <c r="I2823" s="56" t="s">
        <v>6841</v>
      </c>
      <c r="J2823" s="56" t="s">
        <v>39</v>
      </c>
    </row>
    <row r="2824" spans="1:10" ht="12.75" customHeight="1" x14ac:dyDescent="0.3">
      <c r="A2824" s="56" t="s">
        <v>177</v>
      </c>
      <c r="B2824" s="56">
        <v>5</v>
      </c>
      <c r="C2824" s="56" t="s">
        <v>565</v>
      </c>
      <c r="D2824" s="56" t="s">
        <v>6495</v>
      </c>
      <c r="E2824" s="56" t="s">
        <v>3310</v>
      </c>
      <c r="F2824" s="56" t="s">
        <v>907</v>
      </c>
      <c r="G2824" s="56">
        <v>38</v>
      </c>
      <c r="H2824" s="56">
        <v>0</v>
      </c>
      <c r="I2824" s="56" t="s">
        <v>6841</v>
      </c>
      <c r="J2824" s="56" t="s">
        <v>39</v>
      </c>
    </row>
    <row r="2825" spans="1:10" ht="12.75" customHeight="1" x14ac:dyDescent="0.3">
      <c r="A2825" s="56" t="s">
        <v>177</v>
      </c>
      <c r="B2825" s="56">
        <v>6</v>
      </c>
      <c r="C2825" s="56" t="s">
        <v>565</v>
      </c>
      <c r="D2825" s="56" t="s">
        <v>6496</v>
      </c>
      <c r="E2825" s="56" t="s">
        <v>3311</v>
      </c>
      <c r="F2825" s="56" t="s">
        <v>907</v>
      </c>
      <c r="G2825" s="56">
        <v>11</v>
      </c>
      <c r="H2825" s="56">
        <v>0</v>
      </c>
      <c r="I2825" s="56" t="s">
        <v>6841</v>
      </c>
      <c r="J2825" s="56" t="s">
        <v>39</v>
      </c>
    </row>
    <row r="2826" spans="1:10" ht="12.75" customHeight="1" x14ac:dyDescent="0.3">
      <c r="A2826" s="56" t="s">
        <v>177</v>
      </c>
      <c r="B2826" s="56">
        <v>7</v>
      </c>
      <c r="C2826" s="56" t="s">
        <v>565</v>
      </c>
      <c r="D2826" s="56" t="s">
        <v>6497</v>
      </c>
      <c r="E2826" s="56" t="s">
        <v>3312</v>
      </c>
      <c r="F2826" s="56" t="s">
        <v>907</v>
      </c>
      <c r="G2826" s="56">
        <v>48</v>
      </c>
      <c r="H2826" s="56">
        <v>0</v>
      </c>
      <c r="I2826" s="56" t="s">
        <v>6841</v>
      </c>
      <c r="J2826" s="56" t="s">
        <v>39</v>
      </c>
    </row>
    <row r="2827" spans="1:10" ht="12.75" customHeight="1" x14ac:dyDescent="0.3">
      <c r="A2827" s="56" t="s">
        <v>177</v>
      </c>
      <c r="B2827" s="56">
        <v>8</v>
      </c>
      <c r="C2827" s="56" t="s">
        <v>565</v>
      </c>
      <c r="D2827" s="56" t="s">
        <v>6498</v>
      </c>
      <c r="E2827" s="56" t="s">
        <v>3313</v>
      </c>
      <c r="F2827" s="56" t="s">
        <v>907</v>
      </c>
      <c r="G2827" s="56">
        <v>15</v>
      </c>
      <c r="H2827" s="56">
        <v>0</v>
      </c>
      <c r="I2827" s="56" t="s">
        <v>6841</v>
      </c>
      <c r="J2827" s="56" t="s">
        <v>39</v>
      </c>
    </row>
    <row r="2828" spans="1:10" ht="12.75" customHeight="1" x14ac:dyDescent="0.3">
      <c r="A2828" s="56" t="s">
        <v>177</v>
      </c>
      <c r="B2828" s="56">
        <v>9</v>
      </c>
      <c r="C2828" s="56" t="s">
        <v>565</v>
      </c>
      <c r="D2828" s="56" t="s">
        <v>6499</v>
      </c>
      <c r="E2828" s="56" t="s">
        <v>3314</v>
      </c>
      <c r="F2828" s="56" t="s">
        <v>907</v>
      </c>
      <c r="G2828" s="56">
        <v>21</v>
      </c>
      <c r="H2828" s="56">
        <v>0</v>
      </c>
      <c r="I2828" s="56" t="s">
        <v>6841</v>
      </c>
      <c r="J2828" s="56" t="s">
        <v>39</v>
      </c>
    </row>
    <row r="2829" spans="1:10" ht="12.75" customHeight="1" x14ac:dyDescent="0.3">
      <c r="A2829" s="56" t="s">
        <v>177</v>
      </c>
      <c r="B2829" s="56">
        <v>10</v>
      </c>
      <c r="C2829" s="56" t="s">
        <v>565</v>
      </c>
      <c r="D2829" s="56" t="s">
        <v>6500</v>
      </c>
      <c r="E2829" s="56" t="s">
        <v>6501</v>
      </c>
      <c r="F2829" s="56" t="s">
        <v>907</v>
      </c>
      <c r="G2829" s="56">
        <v>0</v>
      </c>
      <c r="H2829" s="56">
        <v>18</v>
      </c>
      <c r="I2829" s="56" t="s">
        <v>810</v>
      </c>
      <c r="J2829" s="56" t="s">
        <v>39</v>
      </c>
    </row>
    <row r="2830" spans="1:10" ht="12.75" customHeight="1" x14ac:dyDescent="0.3">
      <c r="A2830" s="56" t="s">
        <v>566</v>
      </c>
      <c r="B2830" s="56">
        <v>1</v>
      </c>
      <c r="C2830" s="56" t="s">
        <v>567</v>
      </c>
      <c r="D2830" s="56" t="s">
        <v>6502</v>
      </c>
      <c r="E2830" s="56" t="s">
        <v>3319</v>
      </c>
      <c r="F2830" s="56" t="s">
        <v>907</v>
      </c>
      <c r="G2830" s="56">
        <v>34</v>
      </c>
      <c r="H2830" s="56">
        <v>0</v>
      </c>
      <c r="I2830" s="56" t="s">
        <v>6841</v>
      </c>
      <c r="J2830" s="56" t="s">
        <v>39</v>
      </c>
    </row>
    <row r="2831" spans="1:10" ht="12.75" customHeight="1" x14ac:dyDescent="0.3">
      <c r="A2831" s="56" t="s">
        <v>566</v>
      </c>
      <c r="B2831" s="56">
        <v>2</v>
      </c>
      <c r="C2831" s="56" t="s">
        <v>567</v>
      </c>
      <c r="D2831" s="56" t="s">
        <v>6503</v>
      </c>
      <c r="E2831" s="56" t="s">
        <v>3320</v>
      </c>
      <c r="F2831" s="56" t="s">
        <v>907</v>
      </c>
      <c r="G2831" s="56">
        <v>34</v>
      </c>
      <c r="H2831" s="56">
        <v>0</v>
      </c>
      <c r="I2831" s="56" t="s">
        <v>6841</v>
      </c>
      <c r="J2831" s="56" t="s">
        <v>39</v>
      </c>
    </row>
    <row r="2832" spans="1:10" ht="12.75" customHeight="1" x14ac:dyDescent="0.3">
      <c r="A2832" s="56" t="s">
        <v>566</v>
      </c>
      <c r="B2832" s="56">
        <v>3</v>
      </c>
      <c r="C2832" s="56" t="s">
        <v>567</v>
      </c>
      <c r="D2832" s="56" t="s">
        <v>6504</v>
      </c>
      <c r="E2832" s="56" t="s">
        <v>3321</v>
      </c>
      <c r="F2832" s="56" t="s">
        <v>907</v>
      </c>
      <c r="G2832" s="56">
        <v>42</v>
      </c>
      <c r="H2832" s="56">
        <v>0</v>
      </c>
      <c r="I2832" s="56" t="s">
        <v>6841</v>
      </c>
      <c r="J2832" s="56" t="s">
        <v>39</v>
      </c>
    </row>
    <row r="2833" spans="1:10" ht="12.75" customHeight="1" x14ac:dyDescent="0.3">
      <c r="A2833" s="56" t="s">
        <v>566</v>
      </c>
      <c r="B2833" s="56">
        <v>4</v>
      </c>
      <c r="C2833" s="56" t="s">
        <v>567</v>
      </c>
      <c r="D2833" s="56" t="s">
        <v>6505</v>
      </c>
      <c r="E2833" s="56" t="s">
        <v>3322</v>
      </c>
      <c r="F2833" s="56" t="s">
        <v>907</v>
      </c>
      <c r="G2833" s="56">
        <v>39</v>
      </c>
      <c r="H2833" s="56">
        <v>0</v>
      </c>
      <c r="I2833" s="56" t="s">
        <v>6841</v>
      </c>
      <c r="J2833" s="56" t="s">
        <v>39</v>
      </c>
    </row>
    <row r="2834" spans="1:10" ht="12.75" customHeight="1" x14ac:dyDescent="0.3">
      <c r="A2834" s="56" t="s">
        <v>222</v>
      </c>
      <c r="B2834" s="56">
        <v>1</v>
      </c>
      <c r="C2834" s="56" t="s">
        <v>719</v>
      </c>
      <c r="D2834" s="56" t="s">
        <v>6506</v>
      </c>
      <c r="E2834" s="56" t="s">
        <v>3315</v>
      </c>
      <c r="F2834" s="56" t="s">
        <v>907</v>
      </c>
      <c r="G2834" s="56">
        <v>43.75</v>
      </c>
      <c r="H2834" s="56">
        <v>0</v>
      </c>
      <c r="I2834" s="56" t="s">
        <v>6841</v>
      </c>
      <c r="J2834" s="56" t="s">
        <v>39</v>
      </c>
    </row>
    <row r="2835" spans="1:10" ht="12.75" customHeight="1" x14ac:dyDescent="0.3">
      <c r="A2835" s="56" t="s">
        <v>222</v>
      </c>
      <c r="B2835" s="56">
        <v>2</v>
      </c>
      <c r="C2835" s="56" t="s">
        <v>719</v>
      </c>
      <c r="D2835" s="56" t="s">
        <v>6507</v>
      </c>
      <c r="E2835" s="56" t="s">
        <v>3316</v>
      </c>
      <c r="F2835" s="56" t="s">
        <v>907</v>
      </c>
      <c r="G2835" s="56">
        <v>42</v>
      </c>
      <c r="H2835" s="56">
        <v>0</v>
      </c>
      <c r="I2835" s="56" t="s">
        <v>6841</v>
      </c>
      <c r="J2835" s="56" t="s">
        <v>39</v>
      </c>
    </row>
    <row r="2836" spans="1:10" ht="12.75" customHeight="1" x14ac:dyDescent="0.3">
      <c r="A2836" s="56" t="s">
        <v>222</v>
      </c>
      <c r="B2836" s="56">
        <v>3</v>
      </c>
      <c r="C2836" s="56" t="s">
        <v>719</v>
      </c>
      <c r="D2836" s="56" t="s">
        <v>6508</v>
      </c>
      <c r="E2836" s="56" t="s">
        <v>3317</v>
      </c>
      <c r="F2836" s="56" t="s">
        <v>907</v>
      </c>
      <c r="G2836" s="56">
        <v>42</v>
      </c>
      <c r="H2836" s="56">
        <v>0</v>
      </c>
      <c r="I2836" s="56" t="s">
        <v>6841</v>
      </c>
      <c r="J2836" s="56" t="s">
        <v>39</v>
      </c>
    </row>
    <row r="2837" spans="1:10" ht="12.75" customHeight="1" x14ac:dyDescent="0.3">
      <c r="A2837" s="56" t="s">
        <v>222</v>
      </c>
      <c r="B2837" s="56">
        <v>4</v>
      </c>
      <c r="C2837" s="56" t="s">
        <v>719</v>
      </c>
      <c r="D2837" s="56" t="s">
        <v>6509</v>
      </c>
      <c r="E2837" s="56" t="s">
        <v>3318</v>
      </c>
      <c r="F2837" s="56" t="s">
        <v>908</v>
      </c>
      <c r="G2837" s="56">
        <v>11</v>
      </c>
      <c r="H2837" s="56">
        <v>0</v>
      </c>
      <c r="I2837" s="56" t="s">
        <v>6841</v>
      </c>
      <c r="J2837" s="56" t="s">
        <v>39</v>
      </c>
    </row>
    <row r="2838" spans="1:10" ht="12.75" customHeight="1" x14ac:dyDescent="0.3">
      <c r="A2838" s="56" t="s">
        <v>703</v>
      </c>
      <c r="B2838" s="56">
        <v>1</v>
      </c>
      <c r="C2838" s="56" t="s">
        <v>704</v>
      </c>
      <c r="D2838" s="56" t="s">
        <v>6510</v>
      </c>
      <c r="E2838" s="56" t="s">
        <v>3323</v>
      </c>
      <c r="F2838" s="56" t="s">
        <v>907</v>
      </c>
      <c r="G2838" s="56">
        <v>50</v>
      </c>
      <c r="H2838" s="56">
        <v>0</v>
      </c>
      <c r="I2838" s="56" t="s">
        <v>6841</v>
      </c>
      <c r="J2838" s="56" t="s">
        <v>39</v>
      </c>
    </row>
    <row r="2839" spans="1:10" ht="12.75" customHeight="1" x14ac:dyDescent="0.3">
      <c r="A2839" s="56" t="s">
        <v>703</v>
      </c>
      <c r="B2839" s="56">
        <v>2</v>
      </c>
      <c r="C2839" s="56" t="s">
        <v>704</v>
      </c>
      <c r="D2839" s="56" t="s">
        <v>6511</v>
      </c>
      <c r="E2839" s="56" t="s">
        <v>3324</v>
      </c>
      <c r="F2839" s="56" t="s">
        <v>907</v>
      </c>
      <c r="G2839" s="56">
        <v>50</v>
      </c>
      <c r="H2839" s="56">
        <v>0</v>
      </c>
      <c r="I2839" s="56" t="s">
        <v>6841</v>
      </c>
      <c r="J2839" s="56" t="s">
        <v>39</v>
      </c>
    </row>
    <row r="2840" spans="1:10" ht="12.75" customHeight="1" x14ac:dyDescent="0.3">
      <c r="A2840" s="56" t="s">
        <v>703</v>
      </c>
      <c r="B2840" s="56">
        <v>3</v>
      </c>
      <c r="C2840" s="56" t="s">
        <v>704</v>
      </c>
      <c r="D2840" s="56" t="s">
        <v>6512</v>
      </c>
      <c r="E2840" s="56" t="s">
        <v>3325</v>
      </c>
      <c r="F2840" s="56" t="s">
        <v>907</v>
      </c>
      <c r="G2840" s="56">
        <v>71</v>
      </c>
      <c r="H2840" s="56">
        <v>0</v>
      </c>
      <c r="I2840" s="56" t="s">
        <v>6841</v>
      </c>
      <c r="J2840" s="56" t="s">
        <v>39</v>
      </c>
    </row>
    <row r="2841" spans="1:10" ht="12.75" customHeight="1" x14ac:dyDescent="0.3">
      <c r="A2841" s="56" t="s">
        <v>703</v>
      </c>
      <c r="B2841" s="56">
        <v>4</v>
      </c>
      <c r="C2841" s="56" t="s">
        <v>704</v>
      </c>
      <c r="D2841" s="56" t="s">
        <v>6513</v>
      </c>
      <c r="E2841" s="56" t="s">
        <v>3326</v>
      </c>
      <c r="F2841" s="56" t="s">
        <v>907</v>
      </c>
      <c r="G2841" s="56">
        <v>71</v>
      </c>
      <c r="H2841" s="56">
        <v>0</v>
      </c>
      <c r="I2841" s="56" t="s">
        <v>6841</v>
      </c>
      <c r="J2841" s="56" t="s">
        <v>39</v>
      </c>
    </row>
    <row r="2842" spans="1:10" ht="12.75" customHeight="1" x14ac:dyDescent="0.3">
      <c r="A2842" s="56" t="s">
        <v>703</v>
      </c>
      <c r="B2842" s="56">
        <v>5</v>
      </c>
      <c r="C2842" s="56" t="s">
        <v>704</v>
      </c>
      <c r="D2842" s="56" t="s">
        <v>6514</v>
      </c>
      <c r="E2842" s="56" t="s">
        <v>3327</v>
      </c>
      <c r="F2842" s="56" t="s">
        <v>907</v>
      </c>
      <c r="G2842" s="56">
        <v>71</v>
      </c>
      <c r="H2842" s="56">
        <v>0</v>
      </c>
      <c r="I2842" s="56" t="s">
        <v>6841</v>
      </c>
      <c r="J2842" s="56" t="s">
        <v>39</v>
      </c>
    </row>
    <row r="2843" spans="1:10" ht="12.75" customHeight="1" x14ac:dyDescent="0.3">
      <c r="A2843" s="56" t="s">
        <v>703</v>
      </c>
      <c r="B2843" s="56">
        <v>6</v>
      </c>
      <c r="C2843" s="56" t="s">
        <v>704</v>
      </c>
      <c r="D2843" s="56" t="s">
        <v>6515</v>
      </c>
      <c r="E2843" s="56" t="s">
        <v>3328</v>
      </c>
      <c r="F2843" s="56" t="s">
        <v>907</v>
      </c>
      <c r="G2843" s="56">
        <v>65</v>
      </c>
      <c r="H2843" s="56">
        <v>0</v>
      </c>
      <c r="I2843" s="56" t="s">
        <v>6841</v>
      </c>
      <c r="J2843" s="56" t="s">
        <v>39</v>
      </c>
    </row>
    <row r="2844" spans="1:10" ht="12.75" customHeight="1" x14ac:dyDescent="0.3">
      <c r="A2844" s="56" t="s">
        <v>703</v>
      </c>
      <c r="B2844" s="56">
        <v>7</v>
      </c>
      <c r="C2844" s="56" t="s">
        <v>704</v>
      </c>
      <c r="D2844" s="56" t="s">
        <v>6516</v>
      </c>
      <c r="E2844" s="56" t="s">
        <v>3329</v>
      </c>
      <c r="F2844" s="56" t="s">
        <v>907</v>
      </c>
      <c r="G2844" s="56">
        <v>71</v>
      </c>
      <c r="H2844" s="56">
        <v>0</v>
      </c>
      <c r="I2844" s="56" t="s">
        <v>6841</v>
      </c>
      <c r="J2844" s="56" t="s">
        <v>39</v>
      </c>
    </row>
    <row r="2845" spans="1:10" ht="12.75" customHeight="1" x14ac:dyDescent="0.3">
      <c r="A2845" s="56" t="s">
        <v>703</v>
      </c>
      <c r="B2845" s="56">
        <v>8</v>
      </c>
      <c r="C2845" s="56" t="s">
        <v>704</v>
      </c>
      <c r="D2845" s="56" t="s">
        <v>6517</v>
      </c>
      <c r="E2845" s="56" t="s">
        <v>3330</v>
      </c>
      <c r="F2845" s="56" t="s">
        <v>907</v>
      </c>
      <c r="G2845" s="56">
        <v>30</v>
      </c>
      <c r="H2845" s="56">
        <v>0</v>
      </c>
      <c r="I2845" s="56" t="s">
        <v>6841</v>
      </c>
      <c r="J2845" s="56" t="s">
        <v>39</v>
      </c>
    </row>
    <row r="2846" spans="1:10" ht="12.75" customHeight="1" x14ac:dyDescent="0.3">
      <c r="A2846" s="56" t="s">
        <v>382</v>
      </c>
      <c r="B2846" s="56">
        <v>1</v>
      </c>
      <c r="C2846" s="56" t="s">
        <v>383</v>
      </c>
      <c r="D2846" s="56" t="s">
        <v>6518</v>
      </c>
      <c r="E2846" s="56" t="s">
        <v>3291</v>
      </c>
      <c r="F2846" s="56" t="s">
        <v>907</v>
      </c>
      <c r="G2846" s="56">
        <v>43</v>
      </c>
      <c r="H2846" s="56">
        <v>0</v>
      </c>
      <c r="I2846" s="56" t="s">
        <v>6841</v>
      </c>
      <c r="J2846" s="56" t="s">
        <v>39</v>
      </c>
    </row>
    <row r="2847" spans="1:10" ht="12.75" customHeight="1" x14ac:dyDescent="0.3">
      <c r="A2847" s="56" t="s">
        <v>382</v>
      </c>
      <c r="B2847" s="56">
        <v>2</v>
      </c>
      <c r="C2847" s="56" t="s">
        <v>383</v>
      </c>
      <c r="D2847" s="56" t="s">
        <v>6519</v>
      </c>
      <c r="E2847" s="56" t="s">
        <v>3292</v>
      </c>
      <c r="F2847" s="56" t="s">
        <v>907</v>
      </c>
      <c r="G2847" s="56">
        <v>46</v>
      </c>
      <c r="H2847" s="56">
        <v>15</v>
      </c>
      <c r="I2847" s="56" t="s">
        <v>811</v>
      </c>
      <c r="J2847" s="56" t="s">
        <v>39</v>
      </c>
    </row>
    <row r="2848" spans="1:10" ht="12.75" customHeight="1" x14ac:dyDescent="0.3">
      <c r="A2848" s="56" t="s">
        <v>382</v>
      </c>
      <c r="B2848" s="56">
        <v>3</v>
      </c>
      <c r="C2848" s="56" t="s">
        <v>383</v>
      </c>
      <c r="D2848" s="56" t="s">
        <v>6520</v>
      </c>
      <c r="E2848" s="56" t="s">
        <v>3293</v>
      </c>
      <c r="F2848" s="56" t="s">
        <v>907</v>
      </c>
      <c r="G2848" s="56">
        <v>36</v>
      </c>
      <c r="H2848" s="56">
        <v>0</v>
      </c>
      <c r="I2848" s="56" t="s">
        <v>6841</v>
      </c>
      <c r="J2848" s="56" t="s">
        <v>39</v>
      </c>
    </row>
    <row r="2849" spans="1:10" ht="12.75" customHeight="1" x14ac:dyDescent="0.3">
      <c r="A2849" s="56" t="s">
        <v>382</v>
      </c>
      <c r="B2849" s="56">
        <v>4</v>
      </c>
      <c r="C2849" s="56" t="s">
        <v>383</v>
      </c>
      <c r="D2849" s="56" t="s">
        <v>6521</v>
      </c>
      <c r="E2849" s="56" t="s">
        <v>3294</v>
      </c>
      <c r="F2849" s="56" t="s">
        <v>907</v>
      </c>
      <c r="G2849" s="56">
        <v>10</v>
      </c>
      <c r="H2849" s="56">
        <v>0</v>
      </c>
      <c r="I2849" s="56" t="s">
        <v>810</v>
      </c>
      <c r="J2849" s="56" t="s">
        <v>40</v>
      </c>
    </row>
    <row r="2850" spans="1:10" ht="12.75" customHeight="1" x14ac:dyDescent="0.3">
      <c r="A2850" s="56" t="s">
        <v>382</v>
      </c>
      <c r="B2850" s="56">
        <v>5</v>
      </c>
      <c r="C2850" s="56" t="s">
        <v>383</v>
      </c>
      <c r="D2850" s="56" t="s">
        <v>6522</v>
      </c>
      <c r="E2850" s="56" t="s">
        <v>3295</v>
      </c>
      <c r="F2850" s="56" t="s">
        <v>907</v>
      </c>
      <c r="G2850" s="56">
        <v>41</v>
      </c>
      <c r="H2850" s="56">
        <v>0</v>
      </c>
      <c r="I2850" s="56" t="s">
        <v>6841</v>
      </c>
      <c r="J2850" s="56" t="s">
        <v>39</v>
      </c>
    </row>
    <row r="2851" spans="1:10" ht="12.75" customHeight="1" x14ac:dyDescent="0.3">
      <c r="A2851" s="56" t="s">
        <v>382</v>
      </c>
      <c r="B2851" s="56">
        <v>6</v>
      </c>
      <c r="C2851" s="56" t="s">
        <v>383</v>
      </c>
      <c r="D2851" s="56" t="s">
        <v>6523</v>
      </c>
      <c r="E2851" s="56" t="s">
        <v>3296</v>
      </c>
      <c r="F2851" s="56" t="s">
        <v>907</v>
      </c>
      <c r="G2851" s="56">
        <v>35</v>
      </c>
      <c r="H2851" s="56">
        <v>0</v>
      </c>
      <c r="I2851" s="56" t="s">
        <v>6841</v>
      </c>
      <c r="J2851" s="56" t="s">
        <v>39</v>
      </c>
    </row>
    <row r="2852" spans="1:10" ht="12.75" customHeight="1" x14ac:dyDescent="0.3">
      <c r="A2852" s="56" t="s">
        <v>382</v>
      </c>
      <c r="B2852" s="56">
        <v>7</v>
      </c>
      <c r="C2852" s="56" t="s">
        <v>383</v>
      </c>
      <c r="D2852" s="56" t="s">
        <v>6524</v>
      </c>
      <c r="E2852" s="56" t="s">
        <v>3297</v>
      </c>
      <c r="F2852" s="56" t="s">
        <v>907</v>
      </c>
      <c r="G2852" s="56">
        <v>50</v>
      </c>
      <c r="H2852" s="56">
        <v>0</v>
      </c>
      <c r="I2852" s="56" t="s">
        <v>6841</v>
      </c>
      <c r="J2852" s="56" t="s">
        <v>39</v>
      </c>
    </row>
    <row r="2853" spans="1:10" ht="12.75" customHeight="1" x14ac:dyDescent="0.3">
      <c r="A2853" s="56" t="s">
        <v>382</v>
      </c>
      <c r="B2853" s="56">
        <v>8</v>
      </c>
      <c r="C2853" s="56" t="s">
        <v>383</v>
      </c>
      <c r="D2853" s="56" t="s">
        <v>6525</v>
      </c>
      <c r="E2853" s="56" t="s">
        <v>3298</v>
      </c>
      <c r="F2853" s="56" t="s">
        <v>907</v>
      </c>
      <c r="G2853" s="56">
        <v>43</v>
      </c>
      <c r="H2853" s="56">
        <v>0</v>
      </c>
      <c r="I2853" s="56" t="s">
        <v>6841</v>
      </c>
      <c r="J2853" s="56" t="s">
        <v>39</v>
      </c>
    </row>
    <row r="2854" spans="1:10" ht="12.75" customHeight="1" x14ac:dyDescent="0.3">
      <c r="A2854" s="56" t="s">
        <v>382</v>
      </c>
      <c r="B2854" s="56">
        <v>9</v>
      </c>
      <c r="C2854" s="56" t="s">
        <v>383</v>
      </c>
      <c r="D2854" s="56" t="s">
        <v>6526</v>
      </c>
      <c r="E2854" s="56" t="s">
        <v>3299</v>
      </c>
      <c r="F2854" s="56" t="s">
        <v>907</v>
      </c>
      <c r="G2854" s="56">
        <v>36</v>
      </c>
      <c r="H2854" s="56">
        <v>0</v>
      </c>
      <c r="I2854" s="56" t="s">
        <v>6841</v>
      </c>
      <c r="J2854" s="56" t="s">
        <v>39</v>
      </c>
    </row>
    <row r="2855" spans="1:10" ht="12.75" customHeight="1" x14ac:dyDescent="0.3">
      <c r="A2855" s="56" t="s">
        <v>382</v>
      </c>
      <c r="B2855" s="56">
        <v>10</v>
      </c>
      <c r="C2855" s="56" t="s">
        <v>383</v>
      </c>
      <c r="D2855" s="56" t="s">
        <v>6527</v>
      </c>
      <c r="E2855" s="56" t="s">
        <v>3300</v>
      </c>
      <c r="F2855" s="56" t="s">
        <v>907</v>
      </c>
      <c r="G2855" s="56">
        <v>45</v>
      </c>
      <c r="H2855" s="56">
        <v>0</v>
      </c>
      <c r="I2855" s="56" t="s">
        <v>6841</v>
      </c>
      <c r="J2855" s="56" t="s">
        <v>39</v>
      </c>
    </row>
    <row r="2856" spans="1:10" ht="12.75" customHeight="1" x14ac:dyDescent="0.3">
      <c r="A2856" s="56" t="s">
        <v>382</v>
      </c>
      <c r="B2856" s="56">
        <v>11</v>
      </c>
      <c r="C2856" s="56" t="s">
        <v>383</v>
      </c>
      <c r="D2856" s="56" t="s">
        <v>6528</v>
      </c>
      <c r="E2856" s="56" t="s">
        <v>3301</v>
      </c>
      <c r="F2856" s="56" t="s">
        <v>907</v>
      </c>
      <c r="G2856" s="56">
        <v>45</v>
      </c>
      <c r="H2856" s="56">
        <v>0</v>
      </c>
      <c r="I2856" s="56" t="s">
        <v>6841</v>
      </c>
      <c r="J2856" s="56" t="s">
        <v>39</v>
      </c>
    </row>
    <row r="2857" spans="1:10" ht="12.75" customHeight="1" x14ac:dyDescent="0.3">
      <c r="A2857" s="56" t="s">
        <v>382</v>
      </c>
      <c r="B2857" s="56">
        <v>12</v>
      </c>
      <c r="C2857" s="56" t="s">
        <v>383</v>
      </c>
      <c r="D2857" s="56" t="s">
        <v>6529</v>
      </c>
      <c r="E2857" s="56" t="s">
        <v>3302</v>
      </c>
      <c r="F2857" s="56" t="s">
        <v>907</v>
      </c>
      <c r="G2857" s="56">
        <v>12</v>
      </c>
      <c r="H2857" s="56">
        <v>31</v>
      </c>
      <c r="I2857" s="56" t="s">
        <v>6841</v>
      </c>
      <c r="J2857" s="56" t="s">
        <v>39</v>
      </c>
    </row>
    <row r="2858" spans="1:10" ht="12.75" customHeight="1" x14ac:dyDescent="0.3">
      <c r="A2858" s="56" t="s">
        <v>411</v>
      </c>
      <c r="B2858" s="56">
        <v>1</v>
      </c>
      <c r="C2858" s="56" t="s">
        <v>416</v>
      </c>
      <c r="D2858" s="56" t="s">
        <v>6530</v>
      </c>
      <c r="E2858" s="56" t="s">
        <v>7056</v>
      </c>
      <c r="F2858" s="56" t="s">
        <v>907</v>
      </c>
      <c r="G2858" s="56">
        <v>48</v>
      </c>
      <c r="H2858" s="56">
        <v>16</v>
      </c>
      <c r="I2858" s="56" t="s">
        <v>6841</v>
      </c>
      <c r="J2858" s="56" t="s">
        <v>39</v>
      </c>
    </row>
    <row r="2859" spans="1:10" ht="12.75" customHeight="1" x14ac:dyDescent="0.3">
      <c r="A2859" s="56" t="s">
        <v>411</v>
      </c>
      <c r="B2859" s="56">
        <v>2</v>
      </c>
      <c r="C2859" s="56" t="s">
        <v>416</v>
      </c>
      <c r="D2859" s="56" t="s">
        <v>6531</v>
      </c>
      <c r="E2859" s="56" t="s">
        <v>7057</v>
      </c>
      <c r="F2859" s="56" t="s">
        <v>907</v>
      </c>
      <c r="G2859" s="56">
        <v>43</v>
      </c>
      <c r="H2859" s="56">
        <v>0</v>
      </c>
      <c r="I2859" s="56" t="s">
        <v>6841</v>
      </c>
      <c r="J2859" s="56" t="s">
        <v>39</v>
      </c>
    </row>
    <row r="2860" spans="1:10" ht="12.75" customHeight="1" x14ac:dyDescent="0.3">
      <c r="A2860" s="56" t="s">
        <v>411</v>
      </c>
      <c r="B2860" s="56">
        <v>3</v>
      </c>
      <c r="C2860" s="56" t="s">
        <v>416</v>
      </c>
      <c r="D2860" s="56" t="s">
        <v>6532</v>
      </c>
      <c r="E2860" s="56" t="s">
        <v>7058</v>
      </c>
      <c r="F2860" s="56" t="s">
        <v>907</v>
      </c>
      <c r="G2860" s="56">
        <v>43</v>
      </c>
      <c r="H2860" s="56">
        <v>0</v>
      </c>
      <c r="I2860" s="56" t="s">
        <v>6841</v>
      </c>
      <c r="J2860" s="56" t="s">
        <v>39</v>
      </c>
    </row>
    <row r="2861" spans="1:10" ht="12.75" customHeight="1" x14ac:dyDescent="0.3">
      <c r="A2861" s="56" t="s">
        <v>411</v>
      </c>
      <c r="B2861" s="56">
        <v>4</v>
      </c>
      <c r="C2861" s="56" t="s">
        <v>416</v>
      </c>
      <c r="D2861" s="56" t="s">
        <v>6533</v>
      </c>
      <c r="E2861" s="56" t="s">
        <v>7059</v>
      </c>
      <c r="F2861" s="56" t="s">
        <v>907</v>
      </c>
      <c r="G2861" s="56">
        <v>43</v>
      </c>
      <c r="H2861" s="56">
        <v>0</v>
      </c>
      <c r="I2861" s="56" t="s">
        <v>6841</v>
      </c>
      <c r="J2861" s="56" t="s">
        <v>39</v>
      </c>
    </row>
    <row r="2862" spans="1:10" ht="12.75" customHeight="1" x14ac:dyDescent="0.3">
      <c r="A2862" s="56" t="s">
        <v>411</v>
      </c>
      <c r="B2862" s="56">
        <v>5</v>
      </c>
      <c r="C2862" s="56" t="s">
        <v>416</v>
      </c>
      <c r="D2862" s="56" t="s">
        <v>6534</v>
      </c>
      <c r="E2862" s="56" t="s">
        <v>7060</v>
      </c>
      <c r="F2862" s="56" t="s">
        <v>907</v>
      </c>
      <c r="G2862" s="56">
        <v>22</v>
      </c>
      <c r="H2862" s="56">
        <v>0</v>
      </c>
      <c r="I2862" s="56" t="s">
        <v>810</v>
      </c>
      <c r="J2862" s="56" t="s">
        <v>39</v>
      </c>
    </row>
    <row r="2863" spans="1:10" ht="12.75" customHeight="1" x14ac:dyDescent="0.3">
      <c r="A2863" s="56" t="s">
        <v>411</v>
      </c>
      <c r="B2863" s="56">
        <v>6</v>
      </c>
      <c r="C2863" s="56" t="s">
        <v>416</v>
      </c>
      <c r="D2863" s="56" t="s">
        <v>6535</v>
      </c>
      <c r="E2863" s="56" t="s">
        <v>7061</v>
      </c>
      <c r="F2863" s="56" t="s">
        <v>907</v>
      </c>
      <c r="G2863" s="56">
        <v>23</v>
      </c>
      <c r="H2863" s="56">
        <v>0</v>
      </c>
      <c r="I2863" s="56" t="s">
        <v>810</v>
      </c>
      <c r="J2863" s="56" t="s">
        <v>39</v>
      </c>
    </row>
    <row r="2864" spans="1:10" ht="12.75" customHeight="1" x14ac:dyDescent="0.3">
      <c r="A2864" s="56" t="s">
        <v>411</v>
      </c>
      <c r="B2864" s="56">
        <v>7</v>
      </c>
      <c r="C2864" s="56" t="s">
        <v>416</v>
      </c>
      <c r="D2864" s="56" t="s">
        <v>6536</v>
      </c>
      <c r="E2864" s="56" t="s">
        <v>7062</v>
      </c>
      <c r="F2864" s="56" t="s">
        <v>907</v>
      </c>
      <c r="G2864" s="56">
        <v>10</v>
      </c>
      <c r="H2864" s="56">
        <v>0</v>
      </c>
      <c r="I2864" s="56" t="s">
        <v>810</v>
      </c>
      <c r="J2864" s="56" t="s">
        <v>39</v>
      </c>
    </row>
    <row r="2865" spans="1:10" ht="12.75" customHeight="1" x14ac:dyDescent="0.3">
      <c r="A2865" s="56" t="s">
        <v>411</v>
      </c>
      <c r="B2865" s="56">
        <v>8</v>
      </c>
      <c r="C2865" s="56" t="s">
        <v>416</v>
      </c>
      <c r="D2865" s="56" t="s">
        <v>6537</v>
      </c>
      <c r="E2865" s="56" t="s">
        <v>7063</v>
      </c>
      <c r="F2865" s="56" t="s">
        <v>907</v>
      </c>
      <c r="G2865" s="56">
        <v>18</v>
      </c>
      <c r="H2865" s="56">
        <v>0</v>
      </c>
      <c r="I2865" s="56" t="s">
        <v>810</v>
      </c>
      <c r="J2865" s="56" t="s">
        <v>39</v>
      </c>
    </row>
    <row r="2866" spans="1:10" ht="12.75" customHeight="1" x14ac:dyDescent="0.3">
      <c r="A2866" s="56" t="s">
        <v>411</v>
      </c>
      <c r="B2866" s="56">
        <v>9</v>
      </c>
      <c r="C2866" s="56" t="s">
        <v>416</v>
      </c>
      <c r="D2866" s="56" t="s">
        <v>6538</v>
      </c>
      <c r="E2866" s="56" t="s">
        <v>7064</v>
      </c>
      <c r="F2866" s="56" t="s">
        <v>907</v>
      </c>
      <c r="G2866" s="56">
        <v>13</v>
      </c>
      <c r="H2866" s="56">
        <v>0</v>
      </c>
      <c r="I2866" s="56" t="s">
        <v>810</v>
      </c>
      <c r="J2866" s="56" t="s">
        <v>39</v>
      </c>
    </row>
    <row r="2867" spans="1:10" ht="12.75" customHeight="1" x14ac:dyDescent="0.3">
      <c r="A2867" s="56" t="s">
        <v>365</v>
      </c>
      <c r="B2867" s="56">
        <v>1</v>
      </c>
      <c r="C2867" s="56" t="s">
        <v>366</v>
      </c>
      <c r="D2867" s="56" t="s">
        <v>6539</v>
      </c>
      <c r="E2867" s="56" t="s">
        <v>3343</v>
      </c>
      <c r="F2867" s="56" t="s">
        <v>907</v>
      </c>
      <c r="G2867" s="56">
        <v>30</v>
      </c>
      <c r="H2867" s="56">
        <v>0</v>
      </c>
      <c r="I2867" s="56" t="s">
        <v>6841</v>
      </c>
      <c r="J2867" s="56" t="s">
        <v>39</v>
      </c>
    </row>
    <row r="2868" spans="1:10" ht="12.75" customHeight="1" x14ac:dyDescent="0.3">
      <c r="A2868" s="56" t="s">
        <v>365</v>
      </c>
      <c r="B2868" s="56">
        <v>2</v>
      </c>
      <c r="C2868" s="56" t="s">
        <v>366</v>
      </c>
      <c r="D2868" s="56" t="s">
        <v>6540</v>
      </c>
      <c r="E2868" s="56" t="s">
        <v>3344</v>
      </c>
      <c r="F2868" s="56" t="s">
        <v>907</v>
      </c>
      <c r="G2868" s="56">
        <v>30</v>
      </c>
      <c r="H2868" s="56">
        <v>0</v>
      </c>
      <c r="I2868" s="56" t="s">
        <v>6841</v>
      </c>
      <c r="J2868" s="56" t="s">
        <v>39</v>
      </c>
    </row>
    <row r="2869" spans="1:10" ht="12.75" customHeight="1" x14ac:dyDescent="0.3">
      <c r="A2869" s="56" t="s">
        <v>365</v>
      </c>
      <c r="B2869" s="56">
        <v>3</v>
      </c>
      <c r="C2869" s="56" t="s">
        <v>366</v>
      </c>
      <c r="D2869" s="56" t="s">
        <v>6541</v>
      </c>
      <c r="E2869" s="56" t="s">
        <v>3345</v>
      </c>
      <c r="F2869" s="56" t="s">
        <v>907</v>
      </c>
      <c r="G2869" s="56">
        <v>30</v>
      </c>
      <c r="H2869" s="56">
        <v>0</v>
      </c>
      <c r="I2869" s="56" t="s">
        <v>6841</v>
      </c>
      <c r="J2869" s="56" t="s">
        <v>39</v>
      </c>
    </row>
    <row r="2870" spans="1:10" ht="12.75" customHeight="1" x14ac:dyDescent="0.3">
      <c r="A2870" s="56" t="s">
        <v>365</v>
      </c>
      <c r="B2870" s="56">
        <v>4</v>
      </c>
      <c r="C2870" s="56" t="s">
        <v>366</v>
      </c>
      <c r="D2870" s="56" t="s">
        <v>6542</v>
      </c>
      <c r="E2870" s="56" t="s">
        <v>3346</v>
      </c>
      <c r="F2870" s="56" t="s">
        <v>907</v>
      </c>
      <c r="G2870" s="56">
        <v>63</v>
      </c>
      <c r="H2870" s="56">
        <v>0</v>
      </c>
      <c r="I2870" s="56" t="s">
        <v>6841</v>
      </c>
      <c r="J2870" s="56" t="s">
        <v>39</v>
      </c>
    </row>
    <row r="2871" spans="1:10" ht="12.75" customHeight="1" x14ac:dyDescent="0.3">
      <c r="A2871" s="56" t="s">
        <v>365</v>
      </c>
      <c r="B2871" s="56">
        <v>5</v>
      </c>
      <c r="C2871" s="56" t="s">
        <v>366</v>
      </c>
      <c r="D2871" s="56" t="s">
        <v>6543</v>
      </c>
      <c r="E2871" s="56" t="s">
        <v>3347</v>
      </c>
      <c r="F2871" s="56" t="s">
        <v>907</v>
      </c>
      <c r="G2871" s="56">
        <v>63</v>
      </c>
      <c r="H2871" s="56">
        <v>0</v>
      </c>
      <c r="I2871" s="56" t="s">
        <v>6841</v>
      </c>
      <c r="J2871" s="56" t="s">
        <v>39</v>
      </c>
    </row>
    <row r="2872" spans="1:10" ht="12.75" customHeight="1" x14ac:dyDescent="0.3">
      <c r="A2872" s="56" t="s">
        <v>365</v>
      </c>
      <c r="B2872" s="56">
        <v>6</v>
      </c>
      <c r="C2872" s="56" t="s">
        <v>366</v>
      </c>
      <c r="D2872" s="56" t="s">
        <v>6544</v>
      </c>
      <c r="E2872" s="56" t="s">
        <v>3348</v>
      </c>
      <c r="F2872" s="56" t="s">
        <v>907</v>
      </c>
      <c r="G2872" s="56">
        <v>63</v>
      </c>
      <c r="H2872" s="56">
        <v>0</v>
      </c>
      <c r="I2872" s="56" t="s">
        <v>6841</v>
      </c>
      <c r="J2872" s="56" t="s">
        <v>39</v>
      </c>
    </row>
    <row r="2873" spans="1:10" ht="12.75" customHeight="1" x14ac:dyDescent="0.3">
      <c r="A2873" s="56" t="s">
        <v>365</v>
      </c>
      <c r="B2873" s="56">
        <v>7</v>
      </c>
      <c r="C2873" s="56" t="s">
        <v>366</v>
      </c>
      <c r="D2873" s="56" t="s">
        <v>6545</v>
      </c>
      <c r="E2873" s="56" t="s">
        <v>3349</v>
      </c>
      <c r="F2873" s="56" t="s">
        <v>907</v>
      </c>
      <c r="G2873" s="56">
        <v>18</v>
      </c>
      <c r="H2873" s="56">
        <v>0</v>
      </c>
      <c r="I2873" s="56" t="s">
        <v>6841</v>
      </c>
      <c r="J2873" s="56" t="s">
        <v>39</v>
      </c>
    </row>
    <row r="2874" spans="1:10" ht="12.75" customHeight="1" x14ac:dyDescent="0.3">
      <c r="A2874" s="56" t="s">
        <v>365</v>
      </c>
      <c r="B2874" s="56">
        <v>8</v>
      </c>
      <c r="C2874" s="56" t="s">
        <v>366</v>
      </c>
      <c r="D2874" s="56" t="s">
        <v>6546</v>
      </c>
      <c r="E2874" s="56" t="s">
        <v>3350</v>
      </c>
      <c r="F2874" s="56" t="s">
        <v>907</v>
      </c>
      <c r="G2874" s="56">
        <v>65</v>
      </c>
      <c r="H2874" s="56">
        <v>0</v>
      </c>
      <c r="I2874" s="56" t="s">
        <v>6841</v>
      </c>
      <c r="J2874" s="56" t="s">
        <v>39</v>
      </c>
    </row>
    <row r="2875" spans="1:10" ht="12.75" customHeight="1" x14ac:dyDescent="0.3">
      <c r="A2875" s="56" t="s">
        <v>365</v>
      </c>
      <c r="B2875" s="56">
        <v>9</v>
      </c>
      <c r="C2875" s="56" t="s">
        <v>366</v>
      </c>
      <c r="D2875" s="56" t="s">
        <v>6547</v>
      </c>
      <c r="E2875" s="56" t="s">
        <v>3351</v>
      </c>
      <c r="F2875" s="56" t="s">
        <v>907</v>
      </c>
      <c r="G2875" s="56">
        <v>30</v>
      </c>
      <c r="H2875" s="56">
        <v>0</v>
      </c>
      <c r="I2875" s="56" t="s">
        <v>6841</v>
      </c>
      <c r="J2875" s="56" t="s">
        <v>39</v>
      </c>
    </row>
    <row r="2876" spans="1:10" ht="12.75" customHeight="1" x14ac:dyDescent="0.3">
      <c r="A2876" s="56" t="s">
        <v>705</v>
      </c>
      <c r="B2876" s="56">
        <v>1</v>
      </c>
      <c r="C2876" s="56" t="s">
        <v>706</v>
      </c>
      <c r="D2876" s="56" t="s">
        <v>6548</v>
      </c>
      <c r="E2876" s="56" t="s">
        <v>3332</v>
      </c>
      <c r="F2876" s="56" t="s">
        <v>907</v>
      </c>
      <c r="G2876" s="56">
        <v>49</v>
      </c>
      <c r="H2876" s="56">
        <v>0</v>
      </c>
      <c r="I2876" s="56" t="s">
        <v>811</v>
      </c>
      <c r="J2876" s="56" t="s">
        <v>39</v>
      </c>
    </row>
    <row r="2877" spans="1:10" ht="12.75" customHeight="1" x14ac:dyDescent="0.3">
      <c r="A2877" s="56" t="s">
        <v>705</v>
      </c>
      <c r="B2877" s="56">
        <v>2</v>
      </c>
      <c r="C2877" s="56" t="s">
        <v>706</v>
      </c>
      <c r="D2877" s="56" t="s">
        <v>6549</v>
      </c>
      <c r="E2877" s="56" t="s">
        <v>3333</v>
      </c>
      <c r="F2877" s="56" t="s">
        <v>907</v>
      </c>
      <c r="G2877" s="56">
        <v>54</v>
      </c>
      <c r="H2877" s="56">
        <v>0</v>
      </c>
      <c r="I2877" s="56" t="s">
        <v>811</v>
      </c>
      <c r="J2877" s="56" t="s">
        <v>39</v>
      </c>
    </row>
    <row r="2878" spans="1:10" ht="12.75" customHeight="1" x14ac:dyDescent="0.3">
      <c r="A2878" s="56" t="s">
        <v>705</v>
      </c>
      <c r="B2878" s="56">
        <v>3</v>
      </c>
      <c r="C2878" s="56" t="s">
        <v>706</v>
      </c>
      <c r="D2878" s="56" t="s">
        <v>6550</v>
      </c>
      <c r="E2878" s="56" t="s">
        <v>3334</v>
      </c>
      <c r="F2878" s="56" t="s">
        <v>907</v>
      </c>
      <c r="G2878" s="56">
        <v>32.5</v>
      </c>
      <c r="H2878" s="56">
        <v>0</v>
      </c>
      <c r="I2878" s="56" t="s">
        <v>811</v>
      </c>
      <c r="J2878" s="56" t="s">
        <v>39</v>
      </c>
    </row>
    <row r="2879" spans="1:10" ht="12.75" customHeight="1" x14ac:dyDescent="0.3">
      <c r="A2879" s="56" t="s">
        <v>705</v>
      </c>
      <c r="B2879" s="56">
        <v>4</v>
      </c>
      <c r="C2879" s="56" t="s">
        <v>706</v>
      </c>
      <c r="D2879" s="56" t="s">
        <v>6551</v>
      </c>
      <c r="E2879" s="56" t="s">
        <v>3335</v>
      </c>
      <c r="F2879" s="56" t="s">
        <v>907</v>
      </c>
      <c r="G2879" s="56">
        <v>32.5</v>
      </c>
      <c r="H2879" s="56">
        <v>0</v>
      </c>
      <c r="I2879" s="56" t="s">
        <v>811</v>
      </c>
      <c r="J2879" s="56" t="s">
        <v>39</v>
      </c>
    </row>
    <row r="2880" spans="1:10" ht="12.75" customHeight="1" x14ac:dyDescent="0.3">
      <c r="A2880" s="56" t="s">
        <v>705</v>
      </c>
      <c r="B2880" s="56">
        <v>5</v>
      </c>
      <c r="C2880" s="56" t="s">
        <v>706</v>
      </c>
      <c r="D2880" s="56" t="s">
        <v>6552</v>
      </c>
      <c r="E2880" s="56" t="s">
        <v>3336</v>
      </c>
      <c r="F2880" s="56" t="s">
        <v>907</v>
      </c>
      <c r="G2880" s="56">
        <v>32.5</v>
      </c>
      <c r="H2880" s="56">
        <v>0</v>
      </c>
      <c r="I2880" s="56" t="s">
        <v>811</v>
      </c>
      <c r="J2880" s="56" t="s">
        <v>39</v>
      </c>
    </row>
    <row r="2881" spans="1:10" ht="12.75" customHeight="1" x14ac:dyDescent="0.3">
      <c r="A2881" s="56" t="s">
        <v>705</v>
      </c>
      <c r="B2881" s="56">
        <v>6</v>
      </c>
      <c r="C2881" s="56" t="s">
        <v>706</v>
      </c>
      <c r="D2881" s="56" t="s">
        <v>6553</v>
      </c>
      <c r="E2881" s="56" t="s">
        <v>3337</v>
      </c>
      <c r="F2881" s="56" t="s">
        <v>907</v>
      </c>
      <c r="G2881" s="56">
        <v>53</v>
      </c>
      <c r="H2881" s="56">
        <v>0</v>
      </c>
      <c r="I2881" s="56" t="s">
        <v>811</v>
      </c>
      <c r="J2881" s="56" t="s">
        <v>39</v>
      </c>
    </row>
    <row r="2882" spans="1:10" ht="12.75" customHeight="1" x14ac:dyDescent="0.3">
      <c r="A2882" s="56" t="s">
        <v>705</v>
      </c>
      <c r="B2882" s="56">
        <v>7</v>
      </c>
      <c r="C2882" s="56" t="s">
        <v>706</v>
      </c>
      <c r="D2882" s="56" t="s">
        <v>6554</v>
      </c>
      <c r="E2882" s="56" t="s">
        <v>3338</v>
      </c>
      <c r="F2882" s="56" t="s">
        <v>907</v>
      </c>
      <c r="G2882" s="56">
        <v>32.5</v>
      </c>
      <c r="H2882" s="56">
        <v>0</v>
      </c>
      <c r="I2882" s="56" t="s">
        <v>811</v>
      </c>
      <c r="J2882" s="56" t="s">
        <v>39</v>
      </c>
    </row>
    <row r="2883" spans="1:10" ht="12.75" customHeight="1" x14ac:dyDescent="0.3">
      <c r="A2883" s="56" t="s">
        <v>705</v>
      </c>
      <c r="B2883" s="56">
        <v>8</v>
      </c>
      <c r="C2883" s="56" t="s">
        <v>706</v>
      </c>
      <c r="D2883" s="56" t="s">
        <v>6555</v>
      </c>
      <c r="E2883" s="56" t="s">
        <v>3339</v>
      </c>
      <c r="F2883" s="56" t="s">
        <v>907</v>
      </c>
      <c r="G2883" s="56">
        <v>32.5</v>
      </c>
      <c r="H2883" s="56">
        <v>0</v>
      </c>
      <c r="I2883" s="56" t="s">
        <v>811</v>
      </c>
      <c r="J2883" s="56" t="s">
        <v>39</v>
      </c>
    </row>
    <row r="2884" spans="1:10" ht="12.75" customHeight="1" x14ac:dyDescent="0.3">
      <c r="A2884" s="56" t="s">
        <v>705</v>
      </c>
      <c r="B2884" s="56">
        <v>9</v>
      </c>
      <c r="C2884" s="56" t="s">
        <v>706</v>
      </c>
      <c r="D2884" s="56" t="s">
        <v>6556</v>
      </c>
      <c r="E2884" s="56" t="s">
        <v>3340</v>
      </c>
      <c r="F2884" s="56" t="s">
        <v>907</v>
      </c>
      <c r="G2884" s="56">
        <v>50</v>
      </c>
      <c r="H2884" s="56">
        <v>0</v>
      </c>
      <c r="I2884" s="56" t="s">
        <v>811</v>
      </c>
      <c r="J2884" s="56" t="s">
        <v>39</v>
      </c>
    </row>
    <row r="2885" spans="1:10" ht="12.75" customHeight="1" x14ac:dyDescent="0.3">
      <c r="A2885" s="56" t="s">
        <v>705</v>
      </c>
      <c r="B2885" s="56">
        <v>10</v>
      </c>
      <c r="C2885" s="56" t="s">
        <v>706</v>
      </c>
      <c r="D2885" s="56" t="s">
        <v>6557</v>
      </c>
      <c r="E2885" s="56" t="s">
        <v>3341</v>
      </c>
      <c r="F2885" s="56" t="s">
        <v>907</v>
      </c>
      <c r="G2885" s="56">
        <v>46</v>
      </c>
      <c r="H2885" s="56">
        <v>0</v>
      </c>
      <c r="I2885" s="56" t="s">
        <v>811</v>
      </c>
      <c r="J2885" s="56" t="s">
        <v>39</v>
      </c>
    </row>
    <row r="2886" spans="1:10" ht="12.75" customHeight="1" x14ac:dyDescent="0.3">
      <c r="A2886" s="56" t="s">
        <v>705</v>
      </c>
      <c r="B2886" s="56">
        <v>11</v>
      </c>
      <c r="C2886" s="56" t="s">
        <v>706</v>
      </c>
      <c r="D2886" s="56" t="s">
        <v>6558</v>
      </c>
      <c r="E2886" s="56" t="s">
        <v>3342</v>
      </c>
      <c r="F2886" s="56" t="s">
        <v>907</v>
      </c>
      <c r="G2886" s="56">
        <v>30</v>
      </c>
      <c r="H2886" s="56">
        <v>0</v>
      </c>
      <c r="I2886" s="56" t="s">
        <v>811</v>
      </c>
      <c r="J2886" s="56" t="s">
        <v>39</v>
      </c>
    </row>
    <row r="2887" spans="1:10" ht="12.75" customHeight="1" x14ac:dyDescent="0.3">
      <c r="A2887" s="56" t="s">
        <v>568</v>
      </c>
      <c r="B2887" s="56">
        <v>1</v>
      </c>
      <c r="C2887" s="56" t="s">
        <v>271</v>
      </c>
      <c r="D2887" s="56" t="s">
        <v>6559</v>
      </c>
      <c r="E2887" s="56" t="s">
        <v>1739</v>
      </c>
      <c r="F2887" s="56" t="s">
        <v>907</v>
      </c>
      <c r="G2887" s="56">
        <v>35</v>
      </c>
      <c r="H2887" s="56">
        <v>0</v>
      </c>
      <c r="I2887" s="56" t="s">
        <v>811</v>
      </c>
      <c r="J2887" s="56" t="s">
        <v>39</v>
      </c>
    </row>
    <row r="2888" spans="1:10" ht="12.75" customHeight="1" x14ac:dyDescent="0.3">
      <c r="A2888" s="56" t="s">
        <v>568</v>
      </c>
      <c r="B2888" s="56">
        <v>2</v>
      </c>
      <c r="C2888" s="56" t="s">
        <v>271</v>
      </c>
      <c r="D2888" s="56" t="s">
        <v>6560</v>
      </c>
      <c r="E2888" s="56" t="s">
        <v>3352</v>
      </c>
      <c r="F2888" s="56" t="s">
        <v>907</v>
      </c>
      <c r="G2888" s="56">
        <v>41</v>
      </c>
      <c r="H2888" s="56">
        <v>0</v>
      </c>
      <c r="I2888" s="56" t="s">
        <v>811</v>
      </c>
      <c r="J2888" s="56" t="s">
        <v>39</v>
      </c>
    </row>
    <row r="2889" spans="1:10" ht="12.75" customHeight="1" x14ac:dyDescent="0.3">
      <c r="A2889" s="56" t="s">
        <v>568</v>
      </c>
      <c r="B2889" s="56">
        <v>3</v>
      </c>
      <c r="C2889" s="56" t="s">
        <v>271</v>
      </c>
      <c r="D2889" s="56" t="s">
        <v>6561</v>
      </c>
      <c r="E2889" s="56" t="s">
        <v>3353</v>
      </c>
      <c r="F2889" s="56" t="s">
        <v>907</v>
      </c>
      <c r="G2889" s="56">
        <v>19.5</v>
      </c>
      <c r="H2889" s="56">
        <v>0</v>
      </c>
      <c r="I2889" s="56" t="s">
        <v>811</v>
      </c>
      <c r="J2889" s="56" t="s">
        <v>39</v>
      </c>
    </row>
    <row r="2890" spans="1:10" ht="12.75" customHeight="1" x14ac:dyDescent="0.3">
      <c r="A2890" s="56" t="s">
        <v>568</v>
      </c>
      <c r="B2890" s="56">
        <v>4</v>
      </c>
      <c r="C2890" s="56" t="s">
        <v>271</v>
      </c>
      <c r="D2890" s="56" t="s">
        <v>6562</v>
      </c>
      <c r="E2890" s="56" t="s">
        <v>3354</v>
      </c>
      <c r="F2890" s="56" t="s">
        <v>907</v>
      </c>
      <c r="G2890" s="56">
        <v>12</v>
      </c>
      <c r="H2890" s="56">
        <v>0</v>
      </c>
      <c r="I2890" s="56" t="s">
        <v>810</v>
      </c>
      <c r="J2890" s="56" t="s">
        <v>40</v>
      </c>
    </row>
    <row r="2891" spans="1:10" ht="12.75" customHeight="1" x14ac:dyDescent="0.3">
      <c r="A2891" s="56" t="s">
        <v>568</v>
      </c>
      <c r="B2891" s="56">
        <v>5</v>
      </c>
      <c r="C2891" s="56" t="s">
        <v>271</v>
      </c>
      <c r="D2891" s="56" t="s">
        <v>6563</v>
      </c>
      <c r="E2891" s="56" t="s">
        <v>3355</v>
      </c>
      <c r="F2891" s="56" t="s">
        <v>907</v>
      </c>
      <c r="G2891" s="56">
        <v>33</v>
      </c>
      <c r="H2891" s="56">
        <v>0</v>
      </c>
      <c r="I2891" s="56" t="s">
        <v>811</v>
      </c>
      <c r="J2891" s="56" t="s">
        <v>39</v>
      </c>
    </row>
    <row r="2892" spans="1:10" ht="12.75" customHeight="1" x14ac:dyDescent="0.3">
      <c r="A2892" s="56" t="s">
        <v>568</v>
      </c>
      <c r="B2892" s="56">
        <v>6</v>
      </c>
      <c r="C2892" s="56" t="s">
        <v>271</v>
      </c>
      <c r="D2892" s="56" t="s">
        <v>6564</v>
      </c>
      <c r="E2892" s="56" t="s">
        <v>3356</v>
      </c>
      <c r="F2892" s="56" t="s">
        <v>907</v>
      </c>
      <c r="G2892" s="56">
        <v>57</v>
      </c>
      <c r="H2892" s="56">
        <v>43</v>
      </c>
      <c r="I2892" s="56" t="s">
        <v>811</v>
      </c>
      <c r="J2892" s="56" t="s">
        <v>39</v>
      </c>
    </row>
    <row r="2893" spans="1:10" ht="12.75" customHeight="1" x14ac:dyDescent="0.3">
      <c r="A2893" s="56" t="s">
        <v>568</v>
      </c>
      <c r="B2893" s="56">
        <v>7</v>
      </c>
      <c r="C2893" s="56" t="s">
        <v>271</v>
      </c>
      <c r="D2893" s="56" t="s">
        <v>6565</v>
      </c>
      <c r="E2893" s="56" t="s">
        <v>3357</v>
      </c>
      <c r="F2893" s="56" t="s">
        <v>907</v>
      </c>
      <c r="G2893" s="56">
        <v>28.5</v>
      </c>
      <c r="H2893" s="56">
        <v>0</v>
      </c>
      <c r="I2893" s="56" t="s">
        <v>811</v>
      </c>
      <c r="J2893" s="56" t="s">
        <v>39</v>
      </c>
    </row>
    <row r="2894" spans="1:10" ht="12.75" customHeight="1" x14ac:dyDescent="0.3">
      <c r="A2894" s="56" t="s">
        <v>568</v>
      </c>
      <c r="B2894" s="56">
        <v>8</v>
      </c>
      <c r="C2894" s="56" t="s">
        <v>271</v>
      </c>
      <c r="D2894" s="56" t="s">
        <v>6566</v>
      </c>
      <c r="E2894" s="56" t="s">
        <v>3358</v>
      </c>
      <c r="F2894" s="56" t="s">
        <v>907</v>
      </c>
      <c r="G2894" s="56">
        <v>27.5</v>
      </c>
      <c r="H2894" s="56">
        <v>0</v>
      </c>
      <c r="I2894" s="56" t="s">
        <v>811</v>
      </c>
      <c r="J2894" s="56" t="s">
        <v>39</v>
      </c>
    </row>
    <row r="2895" spans="1:10" ht="12.75" customHeight="1" x14ac:dyDescent="0.3">
      <c r="A2895" s="56" t="s">
        <v>568</v>
      </c>
      <c r="B2895" s="56">
        <v>9</v>
      </c>
      <c r="C2895" s="56" t="s">
        <v>271</v>
      </c>
      <c r="D2895" s="56" t="s">
        <v>6567</v>
      </c>
      <c r="E2895" s="56" t="s">
        <v>3359</v>
      </c>
      <c r="F2895" s="56" t="s">
        <v>907</v>
      </c>
      <c r="G2895" s="56">
        <v>29.5</v>
      </c>
      <c r="H2895" s="56">
        <v>0</v>
      </c>
      <c r="I2895" s="56" t="s">
        <v>811</v>
      </c>
      <c r="J2895" s="56" t="s">
        <v>39</v>
      </c>
    </row>
    <row r="2896" spans="1:10" ht="12.75" customHeight="1" x14ac:dyDescent="0.3">
      <c r="A2896" s="56" t="s">
        <v>568</v>
      </c>
      <c r="B2896" s="56">
        <v>10</v>
      </c>
      <c r="C2896" s="56" t="s">
        <v>271</v>
      </c>
      <c r="D2896" s="56" t="s">
        <v>6568</v>
      </c>
      <c r="E2896" s="56" t="s">
        <v>3360</v>
      </c>
      <c r="F2896" s="56" t="s">
        <v>907</v>
      </c>
      <c r="G2896" s="56">
        <v>43</v>
      </c>
      <c r="H2896" s="56">
        <v>0</v>
      </c>
      <c r="I2896" s="56" t="s">
        <v>811</v>
      </c>
      <c r="J2896" s="56" t="s">
        <v>39</v>
      </c>
    </row>
    <row r="2897" spans="1:10" ht="12.75" customHeight="1" x14ac:dyDescent="0.3">
      <c r="A2897" s="56" t="s">
        <v>568</v>
      </c>
      <c r="B2897" s="56">
        <v>11</v>
      </c>
      <c r="C2897" s="56" t="s">
        <v>271</v>
      </c>
      <c r="D2897" s="56" t="s">
        <v>6569</v>
      </c>
      <c r="E2897" s="56" t="s">
        <v>3361</v>
      </c>
      <c r="F2897" s="56" t="s">
        <v>907</v>
      </c>
      <c r="G2897" s="56">
        <v>23.5</v>
      </c>
      <c r="H2897" s="56">
        <v>0</v>
      </c>
      <c r="I2897" s="56" t="s">
        <v>811</v>
      </c>
      <c r="J2897" s="56" t="s">
        <v>39</v>
      </c>
    </row>
    <row r="2898" spans="1:10" ht="12.75" customHeight="1" x14ac:dyDescent="0.3">
      <c r="A2898" s="56" t="s">
        <v>568</v>
      </c>
      <c r="B2898" s="56">
        <v>12</v>
      </c>
      <c r="C2898" s="56" t="s">
        <v>271</v>
      </c>
      <c r="D2898" s="56" t="s">
        <v>6570</v>
      </c>
      <c r="E2898" s="56" t="s">
        <v>3362</v>
      </c>
      <c r="F2898" s="56" t="s">
        <v>907</v>
      </c>
      <c r="G2898" s="56">
        <v>44.5</v>
      </c>
      <c r="H2898" s="56">
        <v>0</v>
      </c>
      <c r="I2898" s="56" t="s">
        <v>811</v>
      </c>
      <c r="J2898" s="56" t="s">
        <v>39</v>
      </c>
    </row>
    <row r="2899" spans="1:10" ht="12.75" customHeight="1" x14ac:dyDescent="0.3">
      <c r="A2899" s="56" t="s">
        <v>568</v>
      </c>
      <c r="B2899" s="56">
        <v>13</v>
      </c>
      <c r="C2899" s="56" t="s">
        <v>271</v>
      </c>
      <c r="D2899" s="56" t="s">
        <v>7065</v>
      </c>
      <c r="E2899" s="56" t="s">
        <v>7066</v>
      </c>
      <c r="F2899" s="56" t="s">
        <v>907</v>
      </c>
      <c r="G2899" s="56">
        <v>104.5</v>
      </c>
      <c r="H2899" s="56">
        <v>0</v>
      </c>
      <c r="I2899" s="56" t="s">
        <v>811</v>
      </c>
      <c r="J2899" s="56" t="s">
        <v>39</v>
      </c>
    </row>
    <row r="2900" spans="1:10" ht="12.75" customHeight="1" x14ac:dyDescent="0.3">
      <c r="A2900" s="56" t="s">
        <v>130</v>
      </c>
      <c r="B2900" s="56">
        <v>1</v>
      </c>
      <c r="C2900" s="56" t="s">
        <v>131</v>
      </c>
      <c r="D2900" s="56" t="s">
        <v>6571</v>
      </c>
      <c r="E2900" s="56" t="s">
        <v>3363</v>
      </c>
      <c r="F2900" s="56" t="s">
        <v>907</v>
      </c>
      <c r="G2900" s="56">
        <v>38</v>
      </c>
      <c r="H2900" s="56">
        <v>0</v>
      </c>
      <c r="I2900" s="56" t="s">
        <v>6841</v>
      </c>
      <c r="J2900" s="56" t="s">
        <v>39</v>
      </c>
    </row>
    <row r="2901" spans="1:10" ht="12.75" customHeight="1" x14ac:dyDescent="0.3">
      <c r="A2901" s="56" t="s">
        <v>130</v>
      </c>
      <c r="B2901" s="56">
        <v>2</v>
      </c>
      <c r="C2901" s="56" t="s">
        <v>131</v>
      </c>
      <c r="D2901" s="56" t="s">
        <v>6572</v>
      </c>
      <c r="E2901" s="56" t="s">
        <v>3364</v>
      </c>
      <c r="F2901" s="56" t="s">
        <v>907</v>
      </c>
      <c r="G2901" s="56">
        <v>35</v>
      </c>
      <c r="H2901" s="56">
        <v>0</v>
      </c>
      <c r="I2901" s="56" t="s">
        <v>6841</v>
      </c>
      <c r="J2901" s="56" t="s">
        <v>39</v>
      </c>
    </row>
    <row r="2902" spans="1:10" ht="12.75" customHeight="1" x14ac:dyDescent="0.3">
      <c r="A2902" s="56" t="s">
        <v>130</v>
      </c>
      <c r="B2902" s="56">
        <v>3</v>
      </c>
      <c r="C2902" s="56" t="s">
        <v>131</v>
      </c>
      <c r="D2902" s="56" t="s">
        <v>6573</v>
      </c>
      <c r="E2902" s="56" t="s">
        <v>3365</v>
      </c>
      <c r="F2902" s="56" t="s">
        <v>907</v>
      </c>
      <c r="G2902" s="56">
        <v>19</v>
      </c>
      <c r="H2902" s="56">
        <v>0</v>
      </c>
      <c r="I2902" s="56" t="s">
        <v>810</v>
      </c>
      <c r="J2902" s="56" t="s">
        <v>40</v>
      </c>
    </row>
    <row r="2903" spans="1:10" ht="12.75" customHeight="1" x14ac:dyDescent="0.3">
      <c r="A2903" s="56" t="s">
        <v>130</v>
      </c>
      <c r="B2903" s="56">
        <v>4</v>
      </c>
      <c r="C2903" s="56" t="s">
        <v>131</v>
      </c>
      <c r="D2903" s="56" t="s">
        <v>6574</v>
      </c>
      <c r="E2903" s="56" t="s">
        <v>3366</v>
      </c>
      <c r="F2903" s="56" t="s">
        <v>907</v>
      </c>
      <c r="G2903" s="56">
        <v>35</v>
      </c>
      <c r="H2903" s="56">
        <v>0</v>
      </c>
      <c r="I2903" s="56" t="s">
        <v>6841</v>
      </c>
      <c r="J2903" s="56" t="s">
        <v>39</v>
      </c>
    </row>
    <row r="2904" spans="1:10" ht="12.75" customHeight="1" x14ac:dyDescent="0.3">
      <c r="A2904" s="56" t="s">
        <v>130</v>
      </c>
      <c r="B2904" s="56">
        <v>5</v>
      </c>
      <c r="C2904" s="56" t="s">
        <v>131</v>
      </c>
      <c r="D2904" s="56" t="s">
        <v>6575</v>
      </c>
      <c r="E2904" s="56" t="s">
        <v>3367</v>
      </c>
      <c r="F2904" s="56" t="s">
        <v>907</v>
      </c>
      <c r="G2904" s="56">
        <v>23</v>
      </c>
      <c r="H2904" s="56">
        <v>0</v>
      </c>
      <c r="I2904" s="56" t="s">
        <v>810</v>
      </c>
      <c r="J2904" s="56" t="s">
        <v>40</v>
      </c>
    </row>
    <row r="2905" spans="1:10" ht="12.75" customHeight="1" x14ac:dyDescent="0.3">
      <c r="A2905" s="56" t="s">
        <v>130</v>
      </c>
      <c r="B2905" s="56">
        <v>6</v>
      </c>
      <c r="C2905" s="56" t="s">
        <v>131</v>
      </c>
      <c r="D2905" s="56" t="s">
        <v>6576</v>
      </c>
      <c r="E2905" s="56" t="s">
        <v>3368</v>
      </c>
      <c r="F2905" s="56" t="s">
        <v>907</v>
      </c>
      <c r="G2905" s="56">
        <v>30.5</v>
      </c>
      <c r="H2905" s="56">
        <v>0</v>
      </c>
      <c r="I2905" s="56" t="s">
        <v>810</v>
      </c>
      <c r="J2905" s="56" t="s">
        <v>40</v>
      </c>
    </row>
    <row r="2906" spans="1:10" ht="12.75" customHeight="1" x14ac:dyDescent="0.3">
      <c r="A2906" s="56" t="s">
        <v>130</v>
      </c>
      <c r="B2906" s="56">
        <v>7</v>
      </c>
      <c r="C2906" s="56" t="s">
        <v>131</v>
      </c>
      <c r="D2906" s="56" t="s">
        <v>6577</v>
      </c>
      <c r="E2906" s="56" t="s">
        <v>3369</v>
      </c>
      <c r="F2906" s="56" t="s">
        <v>907</v>
      </c>
      <c r="G2906" s="56">
        <v>7</v>
      </c>
      <c r="H2906" s="56">
        <v>0</v>
      </c>
      <c r="I2906" s="56" t="s">
        <v>810</v>
      </c>
      <c r="J2906" s="56" t="s">
        <v>39</v>
      </c>
    </row>
    <row r="2907" spans="1:10" ht="12.75" customHeight="1" x14ac:dyDescent="0.3">
      <c r="A2907" s="56" t="s">
        <v>130</v>
      </c>
      <c r="B2907" s="56">
        <v>8</v>
      </c>
      <c r="C2907" s="56" t="s">
        <v>131</v>
      </c>
      <c r="D2907" s="56" t="s">
        <v>6578</v>
      </c>
      <c r="E2907" s="56" t="s">
        <v>3370</v>
      </c>
      <c r="F2907" s="56" t="s">
        <v>907</v>
      </c>
      <c r="G2907" s="56">
        <v>26</v>
      </c>
      <c r="H2907" s="56">
        <v>0</v>
      </c>
      <c r="I2907" s="56" t="s">
        <v>6841</v>
      </c>
      <c r="J2907" s="56" t="s">
        <v>39</v>
      </c>
    </row>
    <row r="2908" spans="1:10" ht="12.75" customHeight="1" x14ac:dyDescent="0.3">
      <c r="A2908" s="56" t="s">
        <v>130</v>
      </c>
      <c r="B2908" s="56">
        <v>9</v>
      </c>
      <c r="C2908" s="56" t="s">
        <v>131</v>
      </c>
      <c r="D2908" s="56" t="s">
        <v>6579</v>
      </c>
      <c r="E2908" s="56" t="s">
        <v>3371</v>
      </c>
      <c r="F2908" s="56" t="s">
        <v>907</v>
      </c>
      <c r="G2908" s="56">
        <v>10</v>
      </c>
      <c r="H2908" s="56">
        <v>0</v>
      </c>
      <c r="I2908" s="56" t="s">
        <v>810</v>
      </c>
      <c r="J2908" s="56" t="s">
        <v>40</v>
      </c>
    </row>
    <row r="2909" spans="1:10" ht="12.75" customHeight="1" x14ac:dyDescent="0.3">
      <c r="A2909" s="56" t="s">
        <v>130</v>
      </c>
      <c r="B2909" s="56">
        <v>10</v>
      </c>
      <c r="C2909" s="56" t="s">
        <v>131</v>
      </c>
      <c r="D2909" s="56" t="s">
        <v>6580</v>
      </c>
      <c r="E2909" s="56" t="s">
        <v>3372</v>
      </c>
      <c r="F2909" s="56" t="s">
        <v>907</v>
      </c>
      <c r="G2909" s="56">
        <v>25.5</v>
      </c>
      <c r="H2909" s="56">
        <v>0</v>
      </c>
      <c r="I2909" s="56" t="s">
        <v>810</v>
      </c>
      <c r="J2909" s="56" t="s">
        <v>40</v>
      </c>
    </row>
    <row r="2910" spans="1:10" ht="12.75" customHeight="1" x14ac:dyDescent="0.3">
      <c r="A2910" s="56" t="s">
        <v>130</v>
      </c>
      <c r="B2910" s="56">
        <v>11</v>
      </c>
      <c r="C2910" s="56" t="s">
        <v>131</v>
      </c>
      <c r="D2910" s="56" t="s">
        <v>6581</v>
      </c>
      <c r="E2910" s="56" t="s">
        <v>3373</v>
      </c>
      <c r="F2910" s="56" t="s">
        <v>907</v>
      </c>
      <c r="G2910" s="56">
        <v>42</v>
      </c>
      <c r="H2910" s="56">
        <v>0</v>
      </c>
      <c r="I2910" s="56" t="s">
        <v>810</v>
      </c>
      <c r="J2910" s="56" t="s">
        <v>40</v>
      </c>
    </row>
    <row r="2911" spans="1:10" ht="12.75" customHeight="1" x14ac:dyDescent="0.3">
      <c r="A2911" s="56" t="s">
        <v>130</v>
      </c>
      <c r="B2911" s="56">
        <v>12</v>
      </c>
      <c r="C2911" s="56" t="s">
        <v>131</v>
      </c>
      <c r="D2911" s="56" t="s">
        <v>6582</v>
      </c>
      <c r="E2911" s="56" t="s">
        <v>3374</v>
      </c>
      <c r="F2911" s="56" t="s">
        <v>907</v>
      </c>
      <c r="G2911" s="56">
        <v>12</v>
      </c>
      <c r="H2911" s="56">
        <v>0</v>
      </c>
      <c r="I2911" s="56" t="s">
        <v>810</v>
      </c>
      <c r="J2911" s="56" t="s">
        <v>40</v>
      </c>
    </row>
    <row r="2912" spans="1:10" ht="12.75" customHeight="1" x14ac:dyDescent="0.3">
      <c r="A2912" s="56" t="s">
        <v>130</v>
      </c>
      <c r="B2912" s="56">
        <v>13</v>
      </c>
      <c r="C2912" s="56" t="s">
        <v>131</v>
      </c>
      <c r="D2912" s="56" t="s">
        <v>6583</v>
      </c>
      <c r="E2912" s="56" t="s">
        <v>3375</v>
      </c>
      <c r="F2912" s="56" t="s">
        <v>907</v>
      </c>
      <c r="G2912" s="56">
        <v>24</v>
      </c>
      <c r="H2912" s="56">
        <v>0</v>
      </c>
      <c r="I2912" s="56" t="s">
        <v>810</v>
      </c>
      <c r="J2912" s="56" t="s">
        <v>40</v>
      </c>
    </row>
    <row r="2913" spans="1:10" ht="12.75" customHeight="1" x14ac:dyDescent="0.3">
      <c r="A2913" s="56" t="s">
        <v>130</v>
      </c>
      <c r="B2913" s="56">
        <v>14</v>
      </c>
      <c r="C2913" s="56" t="s">
        <v>131</v>
      </c>
      <c r="D2913" s="56" t="s">
        <v>6584</v>
      </c>
      <c r="E2913" s="56" t="s">
        <v>3376</v>
      </c>
      <c r="F2913" s="56" t="s">
        <v>907</v>
      </c>
      <c r="G2913" s="56">
        <v>45</v>
      </c>
      <c r="H2913" s="56">
        <v>0</v>
      </c>
      <c r="I2913" s="56" t="s">
        <v>6841</v>
      </c>
      <c r="J2913" s="56" t="s">
        <v>39</v>
      </c>
    </row>
    <row r="2914" spans="1:10" ht="12.75" customHeight="1" x14ac:dyDescent="0.3">
      <c r="A2914" s="56" t="s">
        <v>130</v>
      </c>
      <c r="B2914" s="56">
        <v>15</v>
      </c>
      <c r="C2914" s="56" t="s">
        <v>131</v>
      </c>
      <c r="D2914" s="56" t="s">
        <v>6585</v>
      </c>
      <c r="E2914" s="56" t="s">
        <v>3377</v>
      </c>
      <c r="F2914" s="56" t="s">
        <v>907</v>
      </c>
      <c r="G2914" s="56">
        <v>15</v>
      </c>
      <c r="H2914" s="56">
        <v>0</v>
      </c>
      <c r="I2914" s="56" t="s">
        <v>810</v>
      </c>
      <c r="J2914" s="56" t="s">
        <v>40</v>
      </c>
    </row>
    <row r="2915" spans="1:10" ht="12.75" customHeight="1" x14ac:dyDescent="0.3">
      <c r="A2915" s="56" t="s">
        <v>130</v>
      </c>
      <c r="B2915" s="56">
        <v>16</v>
      </c>
      <c r="C2915" s="56" t="s">
        <v>131</v>
      </c>
      <c r="D2915" s="56" t="s">
        <v>6586</v>
      </c>
      <c r="E2915" s="56" t="s">
        <v>3378</v>
      </c>
      <c r="F2915" s="56" t="s">
        <v>907</v>
      </c>
      <c r="G2915" s="56">
        <v>8.5</v>
      </c>
      <c r="H2915" s="56">
        <v>0</v>
      </c>
      <c r="I2915" s="56" t="s">
        <v>810</v>
      </c>
      <c r="J2915" s="56" t="s">
        <v>40</v>
      </c>
    </row>
    <row r="2916" spans="1:10" ht="12.75" customHeight="1" x14ac:dyDescent="0.3">
      <c r="A2916" s="56" t="s">
        <v>130</v>
      </c>
      <c r="B2916" s="56">
        <v>17</v>
      </c>
      <c r="C2916" s="56" t="s">
        <v>131</v>
      </c>
      <c r="D2916" s="56" t="s">
        <v>6587</v>
      </c>
      <c r="E2916" s="56" t="s">
        <v>3379</v>
      </c>
      <c r="F2916" s="56" t="s">
        <v>907</v>
      </c>
      <c r="G2916" s="56">
        <v>54</v>
      </c>
      <c r="H2916" s="56">
        <v>0</v>
      </c>
      <c r="I2916" s="56" t="s">
        <v>6841</v>
      </c>
      <c r="J2916" s="56" t="s">
        <v>39</v>
      </c>
    </row>
    <row r="2917" spans="1:10" ht="12.75" customHeight="1" x14ac:dyDescent="0.3">
      <c r="A2917" s="56" t="s">
        <v>130</v>
      </c>
      <c r="B2917" s="56">
        <v>18</v>
      </c>
      <c r="C2917" s="56" t="s">
        <v>131</v>
      </c>
      <c r="D2917" s="56" t="s">
        <v>6588</v>
      </c>
      <c r="E2917" s="56" t="s">
        <v>3380</v>
      </c>
      <c r="F2917" s="56" t="s">
        <v>907</v>
      </c>
      <c r="G2917" s="56">
        <v>32</v>
      </c>
      <c r="H2917" s="56">
        <v>0</v>
      </c>
      <c r="I2917" s="56" t="s">
        <v>6841</v>
      </c>
      <c r="J2917" s="56" t="s">
        <v>39</v>
      </c>
    </row>
    <row r="2918" spans="1:10" ht="12.75" customHeight="1" x14ac:dyDescent="0.3">
      <c r="A2918" s="56" t="s">
        <v>130</v>
      </c>
      <c r="B2918" s="56">
        <v>19</v>
      </c>
      <c r="C2918" s="56" t="s">
        <v>131</v>
      </c>
      <c r="D2918" s="56" t="s">
        <v>6589</v>
      </c>
      <c r="E2918" s="56" t="s">
        <v>3381</v>
      </c>
      <c r="F2918" s="56" t="s">
        <v>907</v>
      </c>
      <c r="G2918" s="56">
        <v>54</v>
      </c>
      <c r="H2918" s="56">
        <v>0</v>
      </c>
      <c r="I2918" s="56" t="s">
        <v>6841</v>
      </c>
      <c r="J2918" s="56" t="s">
        <v>39</v>
      </c>
    </row>
    <row r="2919" spans="1:10" ht="12.75" customHeight="1" x14ac:dyDescent="0.3">
      <c r="A2919" s="56" t="s">
        <v>130</v>
      </c>
      <c r="B2919" s="56">
        <v>20</v>
      </c>
      <c r="C2919" s="56" t="s">
        <v>131</v>
      </c>
      <c r="D2919" s="56" t="s">
        <v>6590</v>
      </c>
      <c r="E2919" s="56" t="s">
        <v>3382</v>
      </c>
      <c r="F2919" s="56" t="s">
        <v>907</v>
      </c>
      <c r="G2919" s="56">
        <v>27</v>
      </c>
      <c r="H2919" s="56">
        <v>0</v>
      </c>
      <c r="I2919" s="56" t="s">
        <v>6841</v>
      </c>
      <c r="J2919" s="56" t="s">
        <v>39</v>
      </c>
    </row>
    <row r="2920" spans="1:10" ht="12.75" customHeight="1" x14ac:dyDescent="0.3">
      <c r="A2920" s="56" t="s">
        <v>130</v>
      </c>
      <c r="B2920" s="56">
        <v>21</v>
      </c>
      <c r="C2920" s="56" t="s">
        <v>131</v>
      </c>
      <c r="D2920" s="56" t="s">
        <v>6591</v>
      </c>
      <c r="E2920" s="56" t="s">
        <v>3383</v>
      </c>
      <c r="F2920" s="56" t="s">
        <v>907</v>
      </c>
      <c r="G2920" s="56">
        <v>54</v>
      </c>
      <c r="H2920" s="56">
        <v>0</v>
      </c>
      <c r="I2920" s="56" t="s">
        <v>6841</v>
      </c>
      <c r="J2920" s="56" t="s">
        <v>39</v>
      </c>
    </row>
    <row r="2921" spans="1:10" ht="12.75" customHeight="1" x14ac:dyDescent="0.3">
      <c r="A2921" s="56" t="s">
        <v>130</v>
      </c>
      <c r="B2921" s="56">
        <v>22</v>
      </c>
      <c r="C2921" s="56" t="s">
        <v>131</v>
      </c>
      <c r="D2921" s="56" t="s">
        <v>6592</v>
      </c>
      <c r="E2921" s="56" t="s">
        <v>3384</v>
      </c>
      <c r="F2921" s="56" t="s">
        <v>907</v>
      </c>
      <c r="G2921" s="56">
        <v>20</v>
      </c>
      <c r="H2921" s="56">
        <v>0</v>
      </c>
      <c r="I2921" s="56" t="s">
        <v>6841</v>
      </c>
      <c r="J2921" s="56" t="s">
        <v>39</v>
      </c>
    </row>
    <row r="2922" spans="1:10" ht="12.75" customHeight="1" x14ac:dyDescent="0.3">
      <c r="A2922" s="56" t="s">
        <v>130</v>
      </c>
      <c r="B2922" s="56">
        <v>23</v>
      </c>
      <c r="C2922" s="56" t="s">
        <v>131</v>
      </c>
      <c r="D2922" s="56" t="s">
        <v>6593</v>
      </c>
      <c r="E2922" s="56" t="s">
        <v>3385</v>
      </c>
      <c r="F2922" s="56" t="s">
        <v>907</v>
      </c>
      <c r="G2922" s="56">
        <v>35</v>
      </c>
      <c r="H2922" s="56">
        <v>0</v>
      </c>
      <c r="I2922" s="56" t="s">
        <v>6841</v>
      </c>
      <c r="J2922" s="56" t="s">
        <v>39</v>
      </c>
    </row>
    <row r="2923" spans="1:10" ht="12.75" customHeight="1" x14ac:dyDescent="0.3">
      <c r="A2923" s="56" t="s">
        <v>130</v>
      </c>
      <c r="B2923" s="56">
        <v>24</v>
      </c>
      <c r="C2923" s="56" t="s">
        <v>131</v>
      </c>
      <c r="D2923" s="56" t="s">
        <v>6594</v>
      </c>
      <c r="E2923" s="56" t="s">
        <v>3386</v>
      </c>
      <c r="F2923" s="56" t="s">
        <v>907</v>
      </c>
      <c r="G2923" s="56">
        <v>42.5</v>
      </c>
      <c r="H2923" s="56">
        <v>0</v>
      </c>
      <c r="I2923" s="56" t="s">
        <v>6841</v>
      </c>
      <c r="J2923" s="56" t="s">
        <v>39</v>
      </c>
    </row>
    <row r="2924" spans="1:10" ht="12.75" customHeight="1" x14ac:dyDescent="0.3">
      <c r="A2924" s="56" t="s">
        <v>130</v>
      </c>
      <c r="B2924" s="56">
        <v>25</v>
      </c>
      <c r="C2924" s="56" t="s">
        <v>131</v>
      </c>
      <c r="D2924" s="56" t="s">
        <v>6595</v>
      </c>
      <c r="E2924" s="56" t="s">
        <v>1879</v>
      </c>
      <c r="F2924" s="56" t="s">
        <v>907</v>
      </c>
      <c r="G2924" s="56">
        <v>45</v>
      </c>
      <c r="H2924" s="56">
        <v>0</v>
      </c>
      <c r="I2924" s="56" t="s">
        <v>6841</v>
      </c>
      <c r="J2924" s="56" t="s">
        <v>39</v>
      </c>
    </row>
    <row r="2925" spans="1:10" ht="12.75" customHeight="1" x14ac:dyDescent="0.3">
      <c r="A2925" s="56" t="s">
        <v>130</v>
      </c>
      <c r="B2925" s="56">
        <v>26</v>
      </c>
      <c r="C2925" s="56" t="s">
        <v>131</v>
      </c>
      <c r="D2925" s="56" t="s">
        <v>6596</v>
      </c>
      <c r="E2925" s="56" t="s">
        <v>3387</v>
      </c>
      <c r="F2925" s="56" t="s">
        <v>907</v>
      </c>
      <c r="G2925" s="56">
        <v>20.5</v>
      </c>
      <c r="H2925" s="56">
        <v>0</v>
      </c>
      <c r="I2925" s="56" t="s">
        <v>810</v>
      </c>
      <c r="J2925" s="56" t="s">
        <v>40</v>
      </c>
    </row>
    <row r="2926" spans="1:10" ht="12.75" customHeight="1" x14ac:dyDescent="0.3">
      <c r="A2926" s="56" t="s">
        <v>130</v>
      </c>
      <c r="B2926" s="56">
        <v>27</v>
      </c>
      <c r="C2926" s="56" t="s">
        <v>131</v>
      </c>
      <c r="D2926" s="56" t="s">
        <v>6597</v>
      </c>
      <c r="E2926" s="56" t="s">
        <v>3388</v>
      </c>
      <c r="F2926" s="56" t="s">
        <v>907</v>
      </c>
      <c r="G2926" s="56">
        <v>54</v>
      </c>
      <c r="H2926" s="56">
        <v>0</v>
      </c>
      <c r="I2926" s="56" t="s">
        <v>6841</v>
      </c>
      <c r="J2926" s="56" t="s">
        <v>39</v>
      </c>
    </row>
    <row r="2927" spans="1:10" ht="12.75" customHeight="1" x14ac:dyDescent="0.3">
      <c r="A2927" s="56" t="s">
        <v>130</v>
      </c>
      <c r="B2927" s="56">
        <v>28</v>
      </c>
      <c r="C2927" s="56" t="s">
        <v>131</v>
      </c>
      <c r="D2927" s="56" t="s">
        <v>6598</v>
      </c>
      <c r="E2927" s="56" t="s">
        <v>3389</v>
      </c>
      <c r="F2927" s="56" t="s">
        <v>907</v>
      </c>
      <c r="G2927" s="56">
        <v>16</v>
      </c>
      <c r="H2927" s="56">
        <v>0</v>
      </c>
      <c r="I2927" s="56" t="s">
        <v>810</v>
      </c>
      <c r="J2927" s="56" t="s">
        <v>40</v>
      </c>
    </row>
    <row r="2928" spans="1:10" ht="12.75" customHeight="1" x14ac:dyDescent="0.3">
      <c r="A2928" s="56" t="s">
        <v>130</v>
      </c>
      <c r="B2928" s="56">
        <v>29</v>
      </c>
      <c r="C2928" s="56" t="s">
        <v>131</v>
      </c>
      <c r="D2928" s="56" t="s">
        <v>6599</v>
      </c>
      <c r="E2928" s="56" t="s">
        <v>3390</v>
      </c>
      <c r="F2928" s="56" t="s">
        <v>907</v>
      </c>
      <c r="G2928" s="56">
        <v>20</v>
      </c>
      <c r="H2928" s="56">
        <v>0</v>
      </c>
      <c r="I2928" s="56" t="s">
        <v>6841</v>
      </c>
      <c r="J2928" s="56" t="s">
        <v>39</v>
      </c>
    </row>
    <row r="2929" spans="1:10" ht="12.75" customHeight="1" x14ac:dyDescent="0.3">
      <c r="A2929" s="56" t="s">
        <v>130</v>
      </c>
      <c r="B2929" s="56">
        <v>30</v>
      </c>
      <c r="C2929" s="56" t="s">
        <v>131</v>
      </c>
      <c r="D2929" s="56" t="s">
        <v>6600</v>
      </c>
      <c r="E2929" s="56" t="s">
        <v>3391</v>
      </c>
      <c r="F2929" s="56" t="s">
        <v>907</v>
      </c>
      <c r="G2929" s="56">
        <v>25</v>
      </c>
      <c r="H2929" s="56">
        <v>0</v>
      </c>
      <c r="I2929" s="56" t="s">
        <v>6841</v>
      </c>
      <c r="J2929" s="56" t="s">
        <v>39</v>
      </c>
    </row>
    <row r="2930" spans="1:10" ht="12.75" customHeight="1" x14ac:dyDescent="0.3">
      <c r="A2930" s="56" t="s">
        <v>130</v>
      </c>
      <c r="B2930" s="56">
        <v>31</v>
      </c>
      <c r="C2930" s="56" t="s">
        <v>131</v>
      </c>
      <c r="D2930" s="56" t="s">
        <v>6601</v>
      </c>
      <c r="E2930" s="56" t="s">
        <v>3392</v>
      </c>
      <c r="F2930" s="56" t="s">
        <v>907</v>
      </c>
      <c r="G2930" s="56">
        <v>15</v>
      </c>
      <c r="H2930" s="56">
        <v>0</v>
      </c>
      <c r="I2930" s="56" t="s">
        <v>6841</v>
      </c>
      <c r="J2930" s="56" t="s">
        <v>39</v>
      </c>
    </row>
    <row r="2931" spans="1:10" ht="12.75" customHeight="1" x14ac:dyDescent="0.3">
      <c r="A2931" s="56" t="s">
        <v>130</v>
      </c>
      <c r="B2931" s="56">
        <v>32</v>
      </c>
      <c r="C2931" s="56" t="s">
        <v>131</v>
      </c>
      <c r="D2931" s="56" t="s">
        <v>6602</v>
      </c>
      <c r="E2931" s="56" t="s">
        <v>3393</v>
      </c>
      <c r="F2931" s="56" t="s">
        <v>908</v>
      </c>
      <c r="G2931" s="56">
        <v>15.5</v>
      </c>
      <c r="H2931" s="56">
        <v>0</v>
      </c>
      <c r="I2931" s="56" t="s">
        <v>6841</v>
      </c>
      <c r="J2931" s="56" t="s">
        <v>39</v>
      </c>
    </row>
    <row r="2932" spans="1:10" ht="12.75" customHeight="1" x14ac:dyDescent="0.3">
      <c r="A2932" s="56" t="s">
        <v>130</v>
      </c>
      <c r="B2932" s="56">
        <v>33</v>
      </c>
      <c r="C2932" s="56" t="s">
        <v>131</v>
      </c>
      <c r="D2932" s="56" t="s">
        <v>6603</v>
      </c>
      <c r="E2932" s="56" t="s">
        <v>3394</v>
      </c>
      <c r="F2932" s="56" t="s">
        <v>908</v>
      </c>
      <c r="G2932" s="56">
        <v>14.06</v>
      </c>
      <c r="H2932" s="56">
        <v>0</v>
      </c>
      <c r="I2932" s="56" t="s">
        <v>6841</v>
      </c>
      <c r="J2932" s="56" t="s">
        <v>39</v>
      </c>
    </row>
    <row r="2933" spans="1:10" ht="12.75" customHeight="1" x14ac:dyDescent="0.3">
      <c r="A2933" s="56" t="s">
        <v>130</v>
      </c>
      <c r="B2933" s="56">
        <v>34</v>
      </c>
      <c r="C2933" s="56" t="s">
        <v>131</v>
      </c>
      <c r="D2933" s="56" t="s">
        <v>6604</v>
      </c>
      <c r="E2933" s="56" t="s">
        <v>3395</v>
      </c>
      <c r="F2933" s="56" t="s">
        <v>908</v>
      </c>
      <c r="G2933" s="56">
        <v>16.690000000000001</v>
      </c>
      <c r="H2933" s="56">
        <v>0</v>
      </c>
      <c r="I2933" s="56" t="s">
        <v>6841</v>
      </c>
      <c r="J2933" s="56" t="s">
        <v>39</v>
      </c>
    </row>
    <row r="2934" spans="1:10" ht="12.75" customHeight="1" x14ac:dyDescent="0.3">
      <c r="A2934" s="56" t="s">
        <v>569</v>
      </c>
      <c r="B2934" s="56">
        <v>1</v>
      </c>
      <c r="C2934" s="56" t="s">
        <v>570</v>
      </c>
      <c r="D2934" s="56" t="s">
        <v>6605</v>
      </c>
      <c r="E2934" s="56" t="s">
        <v>3396</v>
      </c>
      <c r="F2934" s="56" t="s">
        <v>907</v>
      </c>
      <c r="G2934" s="56">
        <v>19</v>
      </c>
      <c r="H2934" s="56">
        <v>0</v>
      </c>
      <c r="I2934" s="56" t="s">
        <v>6841</v>
      </c>
      <c r="J2934" s="56" t="s">
        <v>39</v>
      </c>
    </row>
    <row r="2935" spans="1:10" ht="12.75" customHeight="1" x14ac:dyDescent="0.3">
      <c r="A2935" s="56" t="s">
        <v>569</v>
      </c>
      <c r="B2935" s="56">
        <v>2</v>
      </c>
      <c r="C2935" s="56" t="s">
        <v>570</v>
      </c>
      <c r="D2935" s="56" t="s">
        <v>6606</v>
      </c>
      <c r="E2935" s="56" t="s">
        <v>3397</v>
      </c>
      <c r="F2935" s="56" t="s">
        <v>907</v>
      </c>
      <c r="G2935" s="56">
        <v>26</v>
      </c>
      <c r="H2935" s="56">
        <v>0</v>
      </c>
      <c r="I2935" s="56" t="s">
        <v>6841</v>
      </c>
      <c r="J2935" s="56" t="s">
        <v>39</v>
      </c>
    </row>
    <row r="2936" spans="1:10" ht="12.75" customHeight="1" x14ac:dyDescent="0.3">
      <c r="A2936" s="56" t="s">
        <v>569</v>
      </c>
      <c r="B2936" s="56">
        <v>3</v>
      </c>
      <c r="C2936" s="56" t="s">
        <v>570</v>
      </c>
      <c r="D2936" s="56" t="s">
        <v>6607</v>
      </c>
      <c r="E2936" s="56" t="s">
        <v>3398</v>
      </c>
      <c r="F2936" s="56" t="s">
        <v>907</v>
      </c>
      <c r="G2936" s="56">
        <v>15.5</v>
      </c>
      <c r="H2936" s="56">
        <v>0</v>
      </c>
      <c r="I2936" s="56" t="s">
        <v>6841</v>
      </c>
      <c r="J2936" s="56" t="s">
        <v>39</v>
      </c>
    </row>
    <row r="2937" spans="1:10" ht="12.75" customHeight="1" x14ac:dyDescent="0.3">
      <c r="A2937" s="56" t="s">
        <v>569</v>
      </c>
      <c r="B2937" s="56">
        <v>4</v>
      </c>
      <c r="C2937" s="56" t="s">
        <v>570</v>
      </c>
      <c r="D2937" s="56" t="s">
        <v>6608</v>
      </c>
      <c r="E2937" s="56" t="s">
        <v>3399</v>
      </c>
      <c r="F2937" s="56" t="s">
        <v>907</v>
      </c>
      <c r="G2937" s="56">
        <v>19</v>
      </c>
      <c r="H2937" s="56">
        <v>0</v>
      </c>
      <c r="I2937" s="56" t="s">
        <v>6841</v>
      </c>
      <c r="J2937" s="56" t="s">
        <v>39</v>
      </c>
    </row>
    <row r="2938" spans="1:10" ht="12.75" customHeight="1" x14ac:dyDescent="0.3">
      <c r="A2938" s="56" t="s">
        <v>569</v>
      </c>
      <c r="B2938" s="56">
        <v>5</v>
      </c>
      <c r="C2938" s="56" t="s">
        <v>570</v>
      </c>
      <c r="D2938" s="56" t="s">
        <v>6609</v>
      </c>
      <c r="E2938" s="56" t="s">
        <v>3400</v>
      </c>
      <c r="F2938" s="56" t="s">
        <v>907</v>
      </c>
      <c r="G2938" s="56">
        <v>47</v>
      </c>
      <c r="H2938" s="56">
        <v>0</v>
      </c>
      <c r="I2938" s="56" t="s">
        <v>6841</v>
      </c>
      <c r="J2938" s="56" t="s">
        <v>39</v>
      </c>
    </row>
    <row r="2939" spans="1:10" ht="12.75" customHeight="1" x14ac:dyDescent="0.3">
      <c r="A2939" s="56" t="s">
        <v>569</v>
      </c>
      <c r="B2939" s="56">
        <v>6</v>
      </c>
      <c r="C2939" s="56" t="s">
        <v>570</v>
      </c>
      <c r="D2939" s="56" t="s">
        <v>6610</v>
      </c>
      <c r="E2939" s="56" t="s">
        <v>3401</v>
      </c>
      <c r="F2939" s="56" t="s">
        <v>907</v>
      </c>
      <c r="G2939" s="56">
        <v>22</v>
      </c>
      <c r="H2939" s="56">
        <v>0</v>
      </c>
      <c r="I2939" s="56" t="s">
        <v>6841</v>
      </c>
      <c r="J2939" s="56" t="s">
        <v>39</v>
      </c>
    </row>
    <row r="2940" spans="1:10" ht="12.75" customHeight="1" x14ac:dyDescent="0.3">
      <c r="A2940" s="56" t="s">
        <v>569</v>
      </c>
      <c r="B2940" s="56">
        <v>7</v>
      </c>
      <c r="C2940" s="56" t="s">
        <v>570</v>
      </c>
      <c r="D2940" s="56" t="s">
        <v>6611</v>
      </c>
      <c r="E2940" s="56" t="s">
        <v>3402</v>
      </c>
      <c r="F2940" s="56" t="s">
        <v>907</v>
      </c>
      <c r="G2940" s="56">
        <v>33.5</v>
      </c>
      <c r="H2940" s="56">
        <v>0</v>
      </c>
      <c r="I2940" s="56" t="s">
        <v>6841</v>
      </c>
      <c r="J2940" s="56" t="s">
        <v>39</v>
      </c>
    </row>
    <row r="2941" spans="1:10" ht="12.75" customHeight="1" x14ac:dyDescent="0.3">
      <c r="A2941" s="56" t="s">
        <v>569</v>
      </c>
      <c r="B2941" s="56">
        <v>8</v>
      </c>
      <c r="C2941" s="56" t="s">
        <v>570</v>
      </c>
      <c r="D2941" s="56" t="s">
        <v>6612</v>
      </c>
      <c r="E2941" s="56" t="s">
        <v>3403</v>
      </c>
      <c r="F2941" s="56" t="s">
        <v>907</v>
      </c>
      <c r="G2941" s="56">
        <v>23.5</v>
      </c>
      <c r="H2941" s="56">
        <v>0</v>
      </c>
      <c r="I2941" s="56" t="s">
        <v>6841</v>
      </c>
      <c r="J2941" s="56" t="s">
        <v>39</v>
      </c>
    </row>
    <row r="2942" spans="1:10" ht="12.75" customHeight="1" x14ac:dyDescent="0.3">
      <c r="A2942" s="56" t="s">
        <v>569</v>
      </c>
      <c r="B2942" s="56">
        <v>9</v>
      </c>
      <c r="C2942" s="56" t="s">
        <v>570</v>
      </c>
      <c r="D2942" s="56" t="s">
        <v>6613</v>
      </c>
      <c r="E2942" s="56" t="s">
        <v>7067</v>
      </c>
      <c r="F2942" s="56" t="s">
        <v>908</v>
      </c>
      <c r="G2942" s="56">
        <v>16.2</v>
      </c>
      <c r="H2942" s="56">
        <v>0</v>
      </c>
      <c r="I2942" s="56" t="s">
        <v>6841</v>
      </c>
      <c r="J2942" s="56" t="s">
        <v>39</v>
      </c>
    </row>
    <row r="2943" spans="1:10" ht="12.75" customHeight="1" x14ac:dyDescent="0.3">
      <c r="A2943" s="56" t="s">
        <v>219</v>
      </c>
      <c r="B2943" s="56">
        <v>1</v>
      </c>
      <c r="C2943" s="56" t="s">
        <v>23</v>
      </c>
      <c r="D2943" s="56" t="s">
        <v>6614</v>
      </c>
      <c r="E2943" s="56" t="s">
        <v>3427</v>
      </c>
      <c r="F2943" s="56" t="s">
        <v>907</v>
      </c>
      <c r="G2943" s="56">
        <v>43.5</v>
      </c>
      <c r="H2943" s="56">
        <v>0</v>
      </c>
      <c r="I2943" s="56" t="s">
        <v>6841</v>
      </c>
      <c r="J2943" s="56" t="s">
        <v>39</v>
      </c>
    </row>
    <row r="2944" spans="1:10" ht="12.75" customHeight="1" x14ac:dyDescent="0.3">
      <c r="A2944" s="56" t="s">
        <v>219</v>
      </c>
      <c r="B2944" s="56">
        <v>2</v>
      </c>
      <c r="C2944" s="56" t="s">
        <v>23</v>
      </c>
      <c r="D2944" s="56" t="s">
        <v>6615</v>
      </c>
      <c r="E2944" s="56" t="s">
        <v>3428</v>
      </c>
      <c r="F2944" s="56" t="s">
        <v>907</v>
      </c>
      <c r="G2944" s="56">
        <v>31</v>
      </c>
      <c r="H2944" s="56">
        <v>0</v>
      </c>
      <c r="I2944" s="56" t="s">
        <v>6841</v>
      </c>
      <c r="J2944" s="56" t="s">
        <v>39</v>
      </c>
    </row>
    <row r="2945" spans="1:10" ht="12.75" customHeight="1" x14ac:dyDescent="0.3">
      <c r="A2945" s="56" t="s">
        <v>219</v>
      </c>
      <c r="B2945" s="56">
        <v>3</v>
      </c>
      <c r="C2945" s="56" t="s">
        <v>23</v>
      </c>
      <c r="D2945" s="56" t="s">
        <v>6616</v>
      </c>
      <c r="E2945" s="56" t="s">
        <v>3429</v>
      </c>
      <c r="F2945" s="56" t="s">
        <v>907</v>
      </c>
      <c r="G2945" s="56">
        <v>43</v>
      </c>
      <c r="H2945" s="56">
        <v>0</v>
      </c>
      <c r="I2945" s="56" t="s">
        <v>6841</v>
      </c>
      <c r="J2945" s="56" t="s">
        <v>39</v>
      </c>
    </row>
    <row r="2946" spans="1:10" ht="12.75" customHeight="1" x14ac:dyDescent="0.3">
      <c r="A2946" s="56" t="s">
        <v>219</v>
      </c>
      <c r="B2946" s="56">
        <v>4</v>
      </c>
      <c r="C2946" s="56" t="s">
        <v>23</v>
      </c>
      <c r="D2946" s="56" t="s">
        <v>6617</v>
      </c>
      <c r="E2946" s="56" t="s">
        <v>3430</v>
      </c>
      <c r="F2946" s="56" t="s">
        <v>907</v>
      </c>
      <c r="G2946" s="56">
        <v>40</v>
      </c>
      <c r="H2946" s="56">
        <v>0</v>
      </c>
      <c r="I2946" s="56" t="s">
        <v>6841</v>
      </c>
      <c r="J2946" s="56" t="s">
        <v>39</v>
      </c>
    </row>
    <row r="2947" spans="1:10" ht="12.75" customHeight="1" x14ac:dyDescent="0.3">
      <c r="A2947" s="56" t="s">
        <v>219</v>
      </c>
      <c r="B2947" s="56">
        <v>5</v>
      </c>
      <c r="C2947" s="56" t="s">
        <v>23</v>
      </c>
      <c r="D2947" s="56" t="s">
        <v>6618</v>
      </c>
      <c r="E2947" s="56" t="s">
        <v>3431</v>
      </c>
      <c r="F2947" s="56" t="s">
        <v>907</v>
      </c>
      <c r="G2947" s="56">
        <v>43</v>
      </c>
      <c r="H2947" s="56">
        <v>0</v>
      </c>
      <c r="I2947" s="56" t="s">
        <v>6841</v>
      </c>
      <c r="J2947" s="56" t="s">
        <v>39</v>
      </c>
    </row>
    <row r="2948" spans="1:10" ht="12.75" customHeight="1" x14ac:dyDescent="0.3">
      <c r="A2948" s="56" t="s">
        <v>219</v>
      </c>
      <c r="B2948" s="56">
        <v>6</v>
      </c>
      <c r="C2948" s="56" t="s">
        <v>23</v>
      </c>
      <c r="D2948" s="56" t="s">
        <v>6619</v>
      </c>
      <c r="E2948" s="56" t="s">
        <v>3432</v>
      </c>
      <c r="F2948" s="56" t="s">
        <v>907</v>
      </c>
      <c r="G2948" s="56">
        <v>18</v>
      </c>
      <c r="H2948" s="56">
        <v>0</v>
      </c>
      <c r="I2948" s="56" t="s">
        <v>6841</v>
      </c>
      <c r="J2948" s="56" t="s">
        <v>39</v>
      </c>
    </row>
    <row r="2949" spans="1:10" ht="12.75" customHeight="1" x14ac:dyDescent="0.3">
      <c r="A2949" s="56" t="s">
        <v>219</v>
      </c>
      <c r="B2949" s="56">
        <v>7</v>
      </c>
      <c r="C2949" s="56" t="s">
        <v>23</v>
      </c>
      <c r="D2949" s="56" t="s">
        <v>6620</v>
      </c>
      <c r="E2949" s="56" t="s">
        <v>3433</v>
      </c>
      <c r="F2949" s="56" t="s">
        <v>907</v>
      </c>
      <c r="G2949" s="56">
        <v>15</v>
      </c>
      <c r="H2949" s="56">
        <v>0</v>
      </c>
      <c r="I2949" s="56" t="s">
        <v>6841</v>
      </c>
      <c r="J2949" s="56" t="s">
        <v>39</v>
      </c>
    </row>
    <row r="2950" spans="1:10" ht="12.75" customHeight="1" x14ac:dyDescent="0.3">
      <c r="A2950" s="56" t="s">
        <v>219</v>
      </c>
      <c r="B2950" s="56">
        <v>8</v>
      </c>
      <c r="C2950" s="56" t="s">
        <v>23</v>
      </c>
      <c r="D2950" s="56" t="s">
        <v>6621</v>
      </c>
      <c r="E2950" s="56" t="s">
        <v>3434</v>
      </c>
      <c r="F2950" s="56" t="s">
        <v>907</v>
      </c>
      <c r="G2950" s="56">
        <v>18.5</v>
      </c>
      <c r="H2950" s="56">
        <v>0</v>
      </c>
      <c r="I2950" s="56" t="s">
        <v>6841</v>
      </c>
      <c r="J2950" s="56" t="s">
        <v>39</v>
      </c>
    </row>
    <row r="2951" spans="1:10" ht="12.75" customHeight="1" x14ac:dyDescent="0.3">
      <c r="A2951" s="56" t="s">
        <v>219</v>
      </c>
      <c r="B2951" s="56">
        <v>9</v>
      </c>
      <c r="C2951" s="56" t="s">
        <v>23</v>
      </c>
      <c r="D2951" s="56" t="s">
        <v>6622</v>
      </c>
      <c r="E2951" s="56" t="s">
        <v>916</v>
      </c>
      <c r="F2951" s="56" t="s">
        <v>908</v>
      </c>
      <c r="G2951" s="56">
        <v>25.1</v>
      </c>
      <c r="H2951" s="56">
        <v>0</v>
      </c>
      <c r="I2951" s="56" t="s">
        <v>6841</v>
      </c>
      <c r="J2951" s="56" t="s">
        <v>39</v>
      </c>
    </row>
    <row r="2952" spans="1:10" ht="12.75" customHeight="1" x14ac:dyDescent="0.3">
      <c r="A2952" s="56" t="s">
        <v>220</v>
      </c>
      <c r="B2952" s="56">
        <v>1</v>
      </c>
      <c r="C2952" s="56" t="s">
        <v>24</v>
      </c>
      <c r="D2952" s="56" t="s">
        <v>6623</v>
      </c>
      <c r="E2952" s="56" t="s">
        <v>3435</v>
      </c>
      <c r="F2952" s="56" t="s">
        <v>907</v>
      </c>
      <c r="G2952" s="56">
        <v>45</v>
      </c>
      <c r="H2952" s="56">
        <v>0</v>
      </c>
      <c r="I2952" s="56" t="s">
        <v>6841</v>
      </c>
      <c r="J2952" s="56" t="s">
        <v>39</v>
      </c>
    </row>
    <row r="2953" spans="1:10" ht="12.75" customHeight="1" x14ac:dyDescent="0.3">
      <c r="A2953" s="56" t="s">
        <v>220</v>
      </c>
      <c r="B2953" s="56">
        <v>2</v>
      </c>
      <c r="C2953" s="56" t="s">
        <v>24</v>
      </c>
      <c r="D2953" s="56" t="s">
        <v>6624</v>
      </c>
      <c r="E2953" s="56" t="s">
        <v>3436</v>
      </c>
      <c r="F2953" s="56" t="s">
        <v>907</v>
      </c>
      <c r="G2953" s="56">
        <v>37</v>
      </c>
      <c r="H2953" s="56">
        <v>0</v>
      </c>
      <c r="I2953" s="56" t="s">
        <v>6841</v>
      </c>
      <c r="J2953" s="56" t="s">
        <v>39</v>
      </c>
    </row>
    <row r="2954" spans="1:10" ht="12.75" customHeight="1" x14ac:dyDescent="0.3">
      <c r="A2954" s="56" t="s">
        <v>220</v>
      </c>
      <c r="B2954" s="56">
        <v>3</v>
      </c>
      <c r="C2954" s="56" t="s">
        <v>24</v>
      </c>
      <c r="D2954" s="56" t="s">
        <v>6625</v>
      </c>
      <c r="E2954" s="56" t="s">
        <v>3437</v>
      </c>
      <c r="F2954" s="56" t="s">
        <v>907</v>
      </c>
      <c r="G2954" s="56">
        <v>65.5</v>
      </c>
      <c r="H2954" s="56">
        <v>0</v>
      </c>
      <c r="I2954" s="56" t="s">
        <v>6841</v>
      </c>
      <c r="J2954" s="56" t="s">
        <v>39</v>
      </c>
    </row>
    <row r="2955" spans="1:10" ht="12.75" customHeight="1" x14ac:dyDescent="0.3">
      <c r="A2955" s="56" t="s">
        <v>220</v>
      </c>
      <c r="B2955" s="56">
        <v>4</v>
      </c>
      <c r="C2955" s="56" t="s">
        <v>24</v>
      </c>
      <c r="D2955" s="56" t="s">
        <v>6626</v>
      </c>
      <c r="E2955" s="56" t="s">
        <v>3438</v>
      </c>
      <c r="F2955" s="56" t="s">
        <v>907</v>
      </c>
      <c r="G2955" s="56">
        <v>44</v>
      </c>
      <c r="H2955" s="56">
        <v>0</v>
      </c>
      <c r="I2955" s="56" t="s">
        <v>6841</v>
      </c>
      <c r="J2955" s="56" t="s">
        <v>39</v>
      </c>
    </row>
    <row r="2956" spans="1:10" ht="12.75" customHeight="1" x14ac:dyDescent="0.3">
      <c r="A2956" s="56" t="s">
        <v>220</v>
      </c>
      <c r="B2956" s="56">
        <v>5</v>
      </c>
      <c r="C2956" s="56" t="s">
        <v>24</v>
      </c>
      <c r="D2956" s="56" t="s">
        <v>6627</v>
      </c>
      <c r="E2956" s="56" t="s">
        <v>3439</v>
      </c>
      <c r="F2956" s="56" t="s">
        <v>907</v>
      </c>
      <c r="G2956" s="56">
        <v>15</v>
      </c>
      <c r="H2956" s="56">
        <v>0</v>
      </c>
      <c r="I2956" s="56" t="s">
        <v>6841</v>
      </c>
      <c r="J2956" s="56" t="s">
        <v>39</v>
      </c>
    </row>
    <row r="2957" spans="1:10" ht="12.75" customHeight="1" x14ac:dyDescent="0.3">
      <c r="A2957" s="56" t="s">
        <v>220</v>
      </c>
      <c r="B2957" s="56">
        <v>6</v>
      </c>
      <c r="C2957" s="56" t="s">
        <v>24</v>
      </c>
      <c r="D2957" s="56" t="s">
        <v>6628</v>
      </c>
      <c r="E2957" s="56" t="s">
        <v>3440</v>
      </c>
      <c r="F2957" s="56" t="s">
        <v>907</v>
      </c>
      <c r="G2957" s="56">
        <v>44.5</v>
      </c>
      <c r="H2957" s="56">
        <v>0</v>
      </c>
      <c r="I2957" s="56" t="s">
        <v>6841</v>
      </c>
      <c r="J2957" s="56" t="s">
        <v>39</v>
      </c>
    </row>
    <row r="2958" spans="1:10" ht="12.75" customHeight="1" x14ac:dyDescent="0.3">
      <c r="A2958" s="56" t="s">
        <v>220</v>
      </c>
      <c r="B2958" s="56">
        <v>7</v>
      </c>
      <c r="C2958" s="56" t="s">
        <v>24</v>
      </c>
      <c r="D2958" s="56" t="s">
        <v>6629</v>
      </c>
      <c r="E2958" s="56" t="s">
        <v>3441</v>
      </c>
      <c r="F2958" s="56" t="s">
        <v>907</v>
      </c>
      <c r="G2958" s="56">
        <v>42</v>
      </c>
      <c r="H2958" s="56">
        <v>0</v>
      </c>
      <c r="I2958" s="56" t="s">
        <v>6841</v>
      </c>
      <c r="J2958" s="56" t="s">
        <v>39</v>
      </c>
    </row>
    <row r="2959" spans="1:10" ht="12.75" customHeight="1" x14ac:dyDescent="0.3">
      <c r="A2959" s="56" t="s">
        <v>220</v>
      </c>
      <c r="B2959" s="56">
        <v>8</v>
      </c>
      <c r="C2959" s="56" t="s">
        <v>24</v>
      </c>
      <c r="D2959" s="56" t="s">
        <v>6630</v>
      </c>
      <c r="E2959" s="56" t="s">
        <v>3442</v>
      </c>
      <c r="F2959" s="56" t="s">
        <v>907</v>
      </c>
      <c r="G2959" s="56">
        <v>33</v>
      </c>
      <c r="H2959" s="56">
        <v>0</v>
      </c>
      <c r="I2959" s="56" t="s">
        <v>6841</v>
      </c>
      <c r="J2959" s="56" t="s">
        <v>39</v>
      </c>
    </row>
    <row r="2960" spans="1:10" ht="12.75" customHeight="1" x14ac:dyDescent="0.3">
      <c r="A2960" s="56" t="s">
        <v>220</v>
      </c>
      <c r="B2960" s="56">
        <v>9</v>
      </c>
      <c r="C2960" s="56" t="s">
        <v>24</v>
      </c>
      <c r="D2960" s="56" t="s">
        <v>6631</v>
      </c>
      <c r="E2960" s="56" t="s">
        <v>3443</v>
      </c>
      <c r="F2960" s="56" t="s">
        <v>907</v>
      </c>
      <c r="G2960" s="56">
        <v>69</v>
      </c>
      <c r="H2960" s="56">
        <v>0</v>
      </c>
      <c r="I2960" s="56" t="s">
        <v>6841</v>
      </c>
      <c r="J2960" s="56" t="s">
        <v>39</v>
      </c>
    </row>
    <row r="2961" spans="1:10" ht="12.75" customHeight="1" x14ac:dyDescent="0.3">
      <c r="A2961" s="56" t="s">
        <v>220</v>
      </c>
      <c r="B2961" s="56">
        <v>10</v>
      </c>
      <c r="C2961" s="56" t="s">
        <v>24</v>
      </c>
      <c r="D2961" s="56" t="s">
        <v>6632</v>
      </c>
      <c r="E2961" s="56" t="s">
        <v>3444</v>
      </c>
      <c r="F2961" s="56" t="s">
        <v>907</v>
      </c>
      <c r="G2961" s="56">
        <v>35</v>
      </c>
      <c r="H2961" s="56">
        <v>0</v>
      </c>
      <c r="I2961" s="56" t="s">
        <v>6841</v>
      </c>
      <c r="J2961" s="56" t="s">
        <v>39</v>
      </c>
    </row>
    <row r="2962" spans="1:10" ht="12.75" customHeight="1" x14ac:dyDescent="0.3">
      <c r="A2962" s="56" t="s">
        <v>220</v>
      </c>
      <c r="B2962" s="56">
        <v>11</v>
      </c>
      <c r="C2962" s="56" t="s">
        <v>24</v>
      </c>
      <c r="D2962" s="56" t="s">
        <v>6633</v>
      </c>
      <c r="E2962" s="56" t="s">
        <v>3445</v>
      </c>
      <c r="F2962" s="56" t="s">
        <v>907</v>
      </c>
      <c r="G2962" s="56">
        <v>48</v>
      </c>
      <c r="H2962" s="56">
        <v>0</v>
      </c>
      <c r="I2962" s="56" t="s">
        <v>6841</v>
      </c>
      <c r="J2962" s="56" t="s">
        <v>39</v>
      </c>
    </row>
    <row r="2963" spans="1:10" ht="12.75" customHeight="1" x14ac:dyDescent="0.3">
      <c r="A2963" s="56" t="s">
        <v>220</v>
      </c>
      <c r="B2963" s="56">
        <v>12</v>
      </c>
      <c r="C2963" s="56" t="s">
        <v>24</v>
      </c>
      <c r="D2963" s="56" t="s">
        <v>6634</v>
      </c>
      <c r="E2963" s="56" t="s">
        <v>3446</v>
      </c>
      <c r="F2963" s="56" t="s">
        <v>907</v>
      </c>
      <c r="G2963" s="56">
        <v>48</v>
      </c>
      <c r="H2963" s="56">
        <v>48</v>
      </c>
      <c r="I2963" s="56" t="s">
        <v>6841</v>
      </c>
      <c r="J2963" s="56" t="s">
        <v>39</v>
      </c>
    </row>
    <row r="2964" spans="1:10" ht="12.75" customHeight="1" x14ac:dyDescent="0.3">
      <c r="A2964" s="56" t="s">
        <v>220</v>
      </c>
      <c r="B2964" s="56">
        <v>13</v>
      </c>
      <c r="C2964" s="56" t="s">
        <v>24</v>
      </c>
      <c r="D2964" s="56" t="s">
        <v>6635</v>
      </c>
      <c r="E2964" s="56" t="s">
        <v>3447</v>
      </c>
      <c r="F2964" s="56" t="s">
        <v>907</v>
      </c>
      <c r="G2964" s="56">
        <v>9</v>
      </c>
      <c r="H2964" s="56">
        <v>0</v>
      </c>
      <c r="I2964" s="56" t="s">
        <v>6841</v>
      </c>
      <c r="J2964" s="56" t="s">
        <v>39</v>
      </c>
    </row>
    <row r="2965" spans="1:10" ht="12.75" customHeight="1" x14ac:dyDescent="0.3">
      <c r="A2965" s="56" t="s">
        <v>220</v>
      </c>
      <c r="B2965" s="56">
        <v>14</v>
      </c>
      <c r="C2965" s="56" t="s">
        <v>24</v>
      </c>
      <c r="D2965" s="56" t="s">
        <v>6636</v>
      </c>
      <c r="E2965" s="56" t="s">
        <v>3448</v>
      </c>
      <c r="F2965" s="56" t="s">
        <v>907</v>
      </c>
      <c r="G2965" s="56">
        <v>35</v>
      </c>
      <c r="H2965" s="56">
        <v>0</v>
      </c>
      <c r="I2965" s="56" t="s">
        <v>6841</v>
      </c>
      <c r="J2965" s="56" t="s">
        <v>39</v>
      </c>
    </row>
    <row r="2966" spans="1:10" ht="12.75" customHeight="1" x14ac:dyDescent="0.3">
      <c r="A2966" s="56" t="s">
        <v>220</v>
      </c>
      <c r="B2966" s="56">
        <v>15</v>
      </c>
      <c r="C2966" s="56" t="s">
        <v>24</v>
      </c>
      <c r="D2966" s="56" t="s">
        <v>6637</v>
      </c>
      <c r="E2966" s="56" t="s">
        <v>3087</v>
      </c>
      <c r="F2966" s="56" t="s">
        <v>907</v>
      </c>
      <c r="G2966" s="56">
        <v>35</v>
      </c>
      <c r="H2966" s="56">
        <v>0</v>
      </c>
      <c r="I2966" s="56" t="s">
        <v>6841</v>
      </c>
      <c r="J2966" s="56" t="s">
        <v>39</v>
      </c>
    </row>
    <row r="2967" spans="1:10" ht="12.75" customHeight="1" x14ac:dyDescent="0.3">
      <c r="A2967" s="56" t="s">
        <v>132</v>
      </c>
      <c r="B2967" s="56">
        <v>1</v>
      </c>
      <c r="C2967" s="56" t="s">
        <v>133</v>
      </c>
      <c r="D2967" s="56" t="s">
        <v>6638</v>
      </c>
      <c r="E2967" s="56" t="s">
        <v>3460</v>
      </c>
      <c r="F2967" s="56" t="s">
        <v>907</v>
      </c>
      <c r="G2967" s="56">
        <v>24</v>
      </c>
      <c r="H2967" s="56">
        <v>0</v>
      </c>
      <c r="I2967" s="56" t="s">
        <v>6841</v>
      </c>
      <c r="J2967" s="56" t="s">
        <v>39</v>
      </c>
    </row>
    <row r="2968" spans="1:10" ht="12.75" customHeight="1" x14ac:dyDescent="0.3">
      <c r="A2968" s="56" t="s">
        <v>132</v>
      </c>
      <c r="B2968" s="56">
        <v>2</v>
      </c>
      <c r="C2968" s="56" t="s">
        <v>133</v>
      </c>
      <c r="D2968" s="56" t="s">
        <v>6639</v>
      </c>
      <c r="E2968" s="56" t="s">
        <v>3461</v>
      </c>
      <c r="F2968" s="56" t="s">
        <v>907</v>
      </c>
      <c r="G2968" s="56">
        <v>24</v>
      </c>
      <c r="H2968" s="56">
        <v>0</v>
      </c>
      <c r="I2968" s="56" t="s">
        <v>6841</v>
      </c>
      <c r="J2968" s="56" t="s">
        <v>39</v>
      </c>
    </row>
    <row r="2969" spans="1:10" ht="12.75" customHeight="1" x14ac:dyDescent="0.3">
      <c r="A2969" s="56" t="s">
        <v>132</v>
      </c>
      <c r="B2969" s="56">
        <v>3</v>
      </c>
      <c r="C2969" s="56" t="s">
        <v>133</v>
      </c>
      <c r="D2969" s="56" t="s">
        <v>6640</v>
      </c>
      <c r="E2969" s="56" t="s">
        <v>3462</v>
      </c>
      <c r="F2969" s="56" t="s">
        <v>907</v>
      </c>
      <c r="G2969" s="56">
        <v>39</v>
      </c>
      <c r="H2969" s="56">
        <v>0</v>
      </c>
      <c r="I2969" s="56" t="s">
        <v>6841</v>
      </c>
      <c r="J2969" s="56" t="s">
        <v>39</v>
      </c>
    </row>
    <row r="2970" spans="1:10" ht="12.75" customHeight="1" x14ac:dyDescent="0.3">
      <c r="A2970" s="56" t="s">
        <v>132</v>
      </c>
      <c r="B2970" s="56">
        <v>4</v>
      </c>
      <c r="C2970" s="56" t="s">
        <v>133</v>
      </c>
      <c r="D2970" s="56" t="s">
        <v>6641</v>
      </c>
      <c r="E2970" s="56" t="s">
        <v>3463</v>
      </c>
      <c r="F2970" s="56" t="s">
        <v>907</v>
      </c>
      <c r="G2970" s="56">
        <v>50</v>
      </c>
      <c r="H2970" s="56">
        <v>0</v>
      </c>
      <c r="I2970" s="56" t="s">
        <v>6841</v>
      </c>
      <c r="J2970" s="56" t="s">
        <v>39</v>
      </c>
    </row>
    <row r="2971" spans="1:10" ht="12.75" customHeight="1" x14ac:dyDescent="0.3">
      <c r="A2971" s="56" t="s">
        <v>132</v>
      </c>
      <c r="B2971" s="56">
        <v>5</v>
      </c>
      <c r="C2971" s="56" t="s">
        <v>133</v>
      </c>
      <c r="D2971" s="56" t="s">
        <v>6642</v>
      </c>
      <c r="E2971" s="56" t="s">
        <v>3464</v>
      </c>
      <c r="F2971" s="56" t="s">
        <v>907</v>
      </c>
      <c r="G2971" s="56">
        <v>39</v>
      </c>
      <c r="H2971" s="56">
        <v>0</v>
      </c>
      <c r="I2971" s="56" t="s">
        <v>6841</v>
      </c>
      <c r="J2971" s="56" t="s">
        <v>39</v>
      </c>
    </row>
    <row r="2972" spans="1:10" ht="12.75" customHeight="1" x14ac:dyDescent="0.3">
      <c r="A2972" s="56" t="s">
        <v>132</v>
      </c>
      <c r="B2972" s="56">
        <v>6</v>
      </c>
      <c r="C2972" s="56" t="s">
        <v>133</v>
      </c>
      <c r="D2972" s="56" t="s">
        <v>6643</v>
      </c>
      <c r="E2972" s="56" t="s">
        <v>3465</v>
      </c>
      <c r="F2972" s="56" t="s">
        <v>907</v>
      </c>
      <c r="G2972" s="56">
        <v>24</v>
      </c>
      <c r="H2972" s="56">
        <v>0</v>
      </c>
      <c r="I2972" s="56" t="s">
        <v>6841</v>
      </c>
      <c r="J2972" s="56" t="s">
        <v>39</v>
      </c>
    </row>
    <row r="2973" spans="1:10" ht="12.75" customHeight="1" x14ac:dyDescent="0.3">
      <c r="A2973" s="56" t="s">
        <v>132</v>
      </c>
      <c r="B2973" s="56">
        <v>7</v>
      </c>
      <c r="C2973" s="56" t="s">
        <v>133</v>
      </c>
      <c r="D2973" s="56" t="s">
        <v>6644</v>
      </c>
      <c r="E2973" s="56" t="s">
        <v>3466</v>
      </c>
      <c r="F2973" s="56" t="s">
        <v>907</v>
      </c>
      <c r="G2973" s="56">
        <v>46</v>
      </c>
      <c r="H2973" s="56">
        <v>0</v>
      </c>
      <c r="I2973" s="56" t="s">
        <v>6841</v>
      </c>
      <c r="J2973" s="56" t="s">
        <v>39</v>
      </c>
    </row>
    <row r="2974" spans="1:10" ht="12.75" customHeight="1" x14ac:dyDescent="0.3">
      <c r="A2974" s="56" t="s">
        <v>132</v>
      </c>
      <c r="B2974" s="56">
        <v>8</v>
      </c>
      <c r="C2974" s="56" t="s">
        <v>133</v>
      </c>
      <c r="D2974" s="56" t="s">
        <v>6645</v>
      </c>
      <c r="E2974" s="56" t="s">
        <v>3467</v>
      </c>
      <c r="F2974" s="56" t="s">
        <v>907</v>
      </c>
      <c r="G2974" s="56">
        <v>58</v>
      </c>
      <c r="H2974" s="56">
        <v>0</v>
      </c>
      <c r="I2974" s="56" t="s">
        <v>6841</v>
      </c>
      <c r="J2974" s="56" t="s">
        <v>39</v>
      </c>
    </row>
    <row r="2975" spans="1:10" ht="12.75" customHeight="1" x14ac:dyDescent="0.3">
      <c r="A2975" s="56" t="s">
        <v>132</v>
      </c>
      <c r="B2975" s="56">
        <v>9</v>
      </c>
      <c r="C2975" s="56" t="s">
        <v>133</v>
      </c>
      <c r="D2975" s="56" t="s">
        <v>6646</v>
      </c>
      <c r="E2975" s="56" t="s">
        <v>3468</v>
      </c>
      <c r="F2975" s="56" t="s">
        <v>907</v>
      </c>
      <c r="G2975" s="56">
        <v>58</v>
      </c>
      <c r="H2975" s="56">
        <v>0</v>
      </c>
      <c r="I2975" s="56" t="s">
        <v>6841</v>
      </c>
      <c r="J2975" s="56" t="s">
        <v>39</v>
      </c>
    </row>
    <row r="2976" spans="1:10" ht="12.75" customHeight="1" x14ac:dyDescent="0.3">
      <c r="A2976" s="56" t="s">
        <v>132</v>
      </c>
      <c r="B2976" s="56">
        <v>10</v>
      </c>
      <c r="C2976" s="56" t="s">
        <v>133</v>
      </c>
      <c r="D2976" s="56" t="s">
        <v>6647</v>
      </c>
      <c r="E2976" s="56" t="s">
        <v>3469</v>
      </c>
      <c r="F2976" s="56" t="s">
        <v>907</v>
      </c>
      <c r="G2976" s="56">
        <v>39</v>
      </c>
      <c r="H2976" s="56">
        <v>0</v>
      </c>
      <c r="I2976" s="56" t="s">
        <v>6841</v>
      </c>
      <c r="J2976" s="56" t="s">
        <v>39</v>
      </c>
    </row>
    <row r="2977" spans="1:10" ht="12.75" customHeight="1" x14ac:dyDescent="0.3">
      <c r="A2977" s="56" t="s">
        <v>132</v>
      </c>
      <c r="B2977" s="56">
        <v>11</v>
      </c>
      <c r="C2977" s="56" t="s">
        <v>133</v>
      </c>
      <c r="D2977" s="56" t="s">
        <v>6648</v>
      </c>
      <c r="E2977" s="56" t="s">
        <v>3470</v>
      </c>
      <c r="F2977" s="56" t="s">
        <v>907</v>
      </c>
      <c r="G2977" s="56">
        <v>50</v>
      </c>
      <c r="H2977" s="56">
        <v>0</v>
      </c>
      <c r="I2977" s="56" t="s">
        <v>6841</v>
      </c>
      <c r="J2977" s="56" t="s">
        <v>39</v>
      </c>
    </row>
    <row r="2978" spans="1:10" ht="12.75" customHeight="1" x14ac:dyDescent="0.3">
      <c r="A2978" s="56" t="s">
        <v>132</v>
      </c>
      <c r="B2978" s="56">
        <v>12</v>
      </c>
      <c r="C2978" s="56" t="s">
        <v>133</v>
      </c>
      <c r="D2978" s="56" t="s">
        <v>6649</v>
      </c>
      <c r="E2978" s="56" t="s">
        <v>3471</v>
      </c>
      <c r="F2978" s="56" t="s">
        <v>907</v>
      </c>
      <c r="G2978" s="56">
        <v>24</v>
      </c>
      <c r="H2978" s="56">
        <v>0</v>
      </c>
      <c r="I2978" s="56" t="s">
        <v>6841</v>
      </c>
      <c r="J2978" s="56" t="s">
        <v>39</v>
      </c>
    </row>
    <row r="2979" spans="1:10" ht="12.75" customHeight="1" x14ac:dyDescent="0.3">
      <c r="A2979" s="56" t="s">
        <v>132</v>
      </c>
      <c r="B2979" s="56">
        <v>13</v>
      </c>
      <c r="C2979" s="56" t="s">
        <v>133</v>
      </c>
      <c r="D2979" s="56" t="s">
        <v>6650</v>
      </c>
      <c r="E2979" s="56" t="s">
        <v>3472</v>
      </c>
      <c r="F2979" s="56" t="s">
        <v>907</v>
      </c>
      <c r="G2979" s="56">
        <v>24</v>
      </c>
      <c r="H2979" s="56">
        <v>0</v>
      </c>
      <c r="I2979" s="56" t="s">
        <v>6841</v>
      </c>
      <c r="J2979" s="56" t="s">
        <v>39</v>
      </c>
    </row>
    <row r="2980" spans="1:10" ht="12.75" customHeight="1" x14ac:dyDescent="0.3">
      <c r="A2980" s="56" t="s">
        <v>132</v>
      </c>
      <c r="B2980" s="56">
        <v>14</v>
      </c>
      <c r="C2980" s="56" t="s">
        <v>133</v>
      </c>
      <c r="D2980" s="56" t="s">
        <v>6651</v>
      </c>
      <c r="E2980" s="56" t="s">
        <v>3473</v>
      </c>
      <c r="F2980" s="56" t="s">
        <v>907</v>
      </c>
      <c r="G2980" s="56">
        <v>24</v>
      </c>
      <c r="H2980" s="56">
        <v>0</v>
      </c>
      <c r="I2980" s="56" t="s">
        <v>6841</v>
      </c>
      <c r="J2980" s="56" t="s">
        <v>39</v>
      </c>
    </row>
    <row r="2981" spans="1:10" ht="12.75" customHeight="1" x14ac:dyDescent="0.3">
      <c r="A2981" s="56" t="s">
        <v>132</v>
      </c>
      <c r="B2981" s="56">
        <v>15</v>
      </c>
      <c r="C2981" s="56" t="s">
        <v>133</v>
      </c>
      <c r="D2981" s="56" t="s">
        <v>6652</v>
      </c>
      <c r="E2981" s="56" t="s">
        <v>2769</v>
      </c>
      <c r="F2981" s="56" t="s">
        <v>907</v>
      </c>
      <c r="G2981" s="56">
        <v>39</v>
      </c>
      <c r="H2981" s="56">
        <v>0</v>
      </c>
      <c r="I2981" s="56" t="s">
        <v>6841</v>
      </c>
      <c r="J2981" s="56" t="s">
        <v>39</v>
      </c>
    </row>
    <row r="2982" spans="1:10" ht="12.75" customHeight="1" x14ac:dyDescent="0.3">
      <c r="A2982" s="56" t="s">
        <v>132</v>
      </c>
      <c r="B2982" s="56">
        <v>16</v>
      </c>
      <c r="C2982" s="56" t="s">
        <v>133</v>
      </c>
      <c r="D2982" s="56" t="s">
        <v>6653</v>
      </c>
      <c r="E2982" s="56" t="s">
        <v>3474</v>
      </c>
      <c r="F2982" s="56" t="s">
        <v>907</v>
      </c>
      <c r="G2982" s="56">
        <v>24</v>
      </c>
      <c r="H2982" s="56">
        <v>0</v>
      </c>
      <c r="I2982" s="56" t="s">
        <v>6841</v>
      </c>
      <c r="J2982" s="56" t="s">
        <v>39</v>
      </c>
    </row>
    <row r="2983" spans="1:10" ht="12.75" customHeight="1" x14ac:dyDescent="0.3">
      <c r="A2983" s="56" t="s">
        <v>132</v>
      </c>
      <c r="B2983" s="56">
        <v>17</v>
      </c>
      <c r="C2983" s="56" t="s">
        <v>133</v>
      </c>
      <c r="D2983" s="56" t="s">
        <v>6654</v>
      </c>
      <c r="E2983" s="56" t="s">
        <v>3475</v>
      </c>
      <c r="F2983" s="56" t="s">
        <v>907</v>
      </c>
      <c r="G2983" s="56">
        <v>50</v>
      </c>
      <c r="H2983" s="56">
        <v>0</v>
      </c>
      <c r="I2983" s="56" t="s">
        <v>6841</v>
      </c>
      <c r="J2983" s="56" t="s">
        <v>39</v>
      </c>
    </row>
    <row r="2984" spans="1:10" ht="12.75" customHeight="1" x14ac:dyDescent="0.3">
      <c r="A2984" s="56" t="s">
        <v>132</v>
      </c>
      <c r="B2984" s="56">
        <v>18</v>
      </c>
      <c r="C2984" s="56" t="s">
        <v>133</v>
      </c>
      <c r="D2984" s="56" t="s">
        <v>6655</v>
      </c>
      <c r="E2984" s="56" t="s">
        <v>3476</v>
      </c>
      <c r="F2984" s="56" t="s">
        <v>907</v>
      </c>
      <c r="G2984" s="56">
        <v>39</v>
      </c>
      <c r="H2984" s="56">
        <v>0</v>
      </c>
      <c r="I2984" s="56" t="s">
        <v>6841</v>
      </c>
      <c r="J2984" s="56" t="s">
        <v>39</v>
      </c>
    </row>
    <row r="2985" spans="1:10" ht="12.75" customHeight="1" x14ac:dyDescent="0.3">
      <c r="A2985" s="56" t="s">
        <v>132</v>
      </c>
      <c r="B2985" s="56">
        <v>19</v>
      </c>
      <c r="C2985" s="56" t="s">
        <v>133</v>
      </c>
      <c r="D2985" s="56" t="s">
        <v>6656</v>
      </c>
      <c r="E2985" s="56" t="s">
        <v>3477</v>
      </c>
      <c r="F2985" s="56" t="s">
        <v>907</v>
      </c>
      <c r="G2985" s="56">
        <v>58</v>
      </c>
      <c r="H2985" s="56">
        <v>0</v>
      </c>
      <c r="I2985" s="56" t="s">
        <v>6841</v>
      </c>
      <c r="J2985" s="56" t="s">
        <v>39</v>
      </c>
    </row>
    <row r="2986" spans="1:10" ht="12.75" customHeight="1" x14ac:dyDescent="0.3">
      <c r="A2986" s="56" t="s">
        <v>132</v>
      </c>
      <c r="B2986" s="56">
        <v>20</v>
      </c>
      <c r="C2986" s="56" t="s">
        <v>133</v>
      </c>
      <c r="D2986" s="56" t="s">
        <v>6657</v>
      </c>
      <c r="E2986" s="56" t="s">
        <v>3478</v>
      </c>
      <c r="F2986" s="56" t="s">
        <v>907</v>
      </c>
      <c r="G2986" s="56">
        <v>24</v>
      </c>
      <c r="H2986" s="56">
        <v>0</v>
      </c>
      <c r="I2986" s="56" t="s">
        <v>6841</v>
      </c>
      <c r="J2986" s="56" t="s">
        <v>39</v>
      </c>
    </row>
    <row r="2987" spans="1:10" ht="12.75" customHeight="1" x14ac:dyDescent="0.3">
      <c r="A2987" s="56" t="s">
        <v>132</v>
      </c>
      <c r="B2987" s="56">
        <v>21</v>
      </c>
      <c r="C2987" s="56" t="s">
        <v>133</v>
      </c>
      <c r="D2987" s="56" t="s">
        <v>6658</v>
      </c>
      <c r="E2987" s="56" t="s">
        <v>3479</v>
      </c>
      <c r="F2987" s="56" t="s">
        <v>907</v>
      </c>
      <c r="G2987" s="56">
        <v>46</v>
      </c>
      <c r="H2987" s="56">
        <v>0</v>
      </c>
      <c r="I2987" s="56" t="s">
        <v>6841</v>
      </c>
      <c r="J2987" s="56" t="s">
        <v>39</v>
      </c>
    </row>
    <row r="2988" spans="1:10" ht="12.75" customHeight="1" x14ac:dyDescent="0.3">
      <c r="A2988" s="56" t="s">
        <v>132</v>
      </c>
      <c r="B2988" s="56">
        <v>22</v>
      </c>
      <c r="C2988" s="56" t="s">
        <v>133</v>
      </c>
      <c r="D2988" s="56" t="s">
        <v>6659</v>
      </c>
      <c r="E2988" s="56" t="s">
        <v>3480</v>
      </c>
      <c r="F2988" s="56" t="s">
        <v>907</v>
      </c>
      <c r="G2988" s="56">
        <v>46</v>
      </c>
      <c r="H2988" s="56">
        <v>0</v>
      </c>
      <c r="I2988" s="56" t="s">
        <v>6841</v>
      </c>
      <c r="J2988" s="56" t="s">
        <v>39</v>
      </c>
    </row>
    <row r="2989" spans="1:10" ht="12.75" customHeight="1" x14ac:dyDescent="0.3">
      <c r="A2989" s="56" t="s">
        <v>132</v>
      </c>
      <c r="B2989" s="56">
        <v>23</v>
      </c>
      <c r="C2989" s="56" t="s">
        <v>133</v>
      </c>
      <c r="D2989" s="56" t="s">
        <v>6660</v>
      </c>
      <c r="E2989" s="56" t="s">
        <v>3481</v>
      </c>
      <c r="F2989" s="56" t="s">
        <v>907</v>
      </c>
      <c r="G2989" s="56">
        <v>53</v>
      </c>
      <c r="H2989" s="56">
        <v>49.5</v>
      </c>
      <c r="I2989" s="56" t="s">
        <v>6841</v>
      </c>
      <c r="J2989" s="56" t="s">
        <v>39</v>
      </c>
    </row>
    <row r="2990" spans="1:10" ht="12.75" customHeight="1" x14ac:dyDescent="0.3">
      <c r="A2990" s="56" t="s">
        <v>132</v>
      </c>
      <c r="B2990" s="56">
        <v>24</v>
      </c>
      <c r="C2990" s="56" t="s">
        <v>133</v>
      </c>
      <c r="D2990" s="56" t="s">
        <v>6661</v>
      </c>
      <c r="E2990" s="56" t="s">
        <v>3482</v>
      </c>
      <c r="F2990" s="56" t="s">
        <v>907</v>
      </c>
      <c r="G2990" s="56">
        <v>24</v>
      </c>
      <c r="H2990" s="56">
        <v>0</v>
      </c>
      <c r="I2990" s="56" t="s">
        <v>6841</v>
      </c>
      <c r="J2990" s="56" t="s">
        <v>39</v>
      </c>
    </row>
    <row r="2991" spans="1:10" ht="12.75" customHeight="1" x14ac:dyDescent="0.3">
      <c r="A2991" s="56" t="s">
        <v>132</v>
      </c>
      <c r="B2991" s="56">
        <v>25</v>
      </c>
      <c r="C2991" s="56" t="s">
        <v>133</v>
      </c>
      <c r="D2991" s="56" t="s">
        <v>6662</v>
      </c>
      <c r="E2991" s="56" t="s">
        <v>3483</v>
      </c>
      <c r="F2991" s="56" t="s">
        <v>907</v>
      </c>
      <c r="G2991" s="56">
        <v>24</v>
      </c>
      <c r="H2991" s="56">
        <v>0</v>
      </c>
      <c r="I2991" s="56" t="s">
        <v>6841</v>
      </c>
      <c r="J2991" s="56" t="s">
        <v>39</v>
      </c>
    </row>
    <row r="2992" spans="1:10" ht="12.75" customHeight="1" x14ac:dyDescent="0.3">
      <c r="A2992" s="56" t="s">
        <v>132</v>
      </c>
      <c r="B2992" s="56">
        <v>26</v>
      </c>
      <c r="C2992" s="56" t="s">
        <v>133</v>
      </c>
      <c r="D2992" s="56" t="s">
        <v>6663</v>
      </c>
      <c r="E2992" s="56" t="s">
        <v>3484</v>
      </c>
      <c r="F2992" s="56" t="s">
        <v>907</v>
      </c>
      <c r="G2992" s="56">
        <v>39</v>
      </c>
      <c r="H2992" s="56">
        <v>0</v>
      </c>
      <c r="I2992" s="56" t="s">
        <v>6841</v>
      </c>
      <c r="J2992" s="56" t="s">
        <v>39</v>
      </c>
    </row>
    <row r="2993" spans="1:10" ht="12.75" customHeight="1" x14ac:dyDescent="0.3">
      <c r="A2993" s="56" t="s">
        <v>132</v>
      </c>
      <c r="B2993" s="56">
        <v>27</v>
      </c>
      <c r="C2993" s="56" t="s">
        <v>133</v>
      </c>
      <c r="D2993" s="56" t="s">
        <v>6664</v>
      </c>
      <c r="E2993" s="56" t="s">
        <v>3485</v>
      </c>
      <c r="F2993" s="56" t="s">
        <v>907</v>
      </c>
      <c r="G2993" s="56">
        <v>39</v>
      </c>
      <c r="H2993" s="56">
        <v>0</v>
      </c>
      <c r="I2993" s="56" t="s">
        <v>6841</v>
      </c>
      <c r="J2993" s="56" t="s">
        <v>39</v>
      </c>
    </row>
    <row r="2994" spans="1:10" ht="12.75" customHeight="1" x14ac:dyDescent="0.3">
      <c r="A2994" s="56" t="s">
        <v>132</v>
      </c>
      <c r="B2994" s="56">
        <v>28</v>
      </c>
      <c r="C2994" s="56" t="s">
        <v>133</v>
      </c>
      <c r="D2994" s="56" t="s">
        <v>6665</v>
      </c>
      <c r="E2994" s="56" t="s">
        <v>3486</v>
      </c>
      <c r="F2994" s="56" t="s">
        <v>907</v>
      </c>
      <c r="G2994" s="56">
        <v>46</v>
      </c>
      <c r="H2994" s="56">
        <v>0</v>
      </c>
      <c r="I2994" s="56" t="s">
        <v>6841</v>
      </c>
      <c r="J2994" s="56" t="s">
        <v>39</v>
      </c>
    </row>
    <row r="2995" spans="1:10" ht="12.75" customHeight="1" x14ac:dyDescent="0.3">
      <c r="A2995" s="56" t="s">
        <v>132</v>
      </c>
      <c r="B2995" s="56">
        <v>29</v>
      </c>
      <c r="C2995" s="56" t="s">
        <v>133</v>
      </c>
      <c r="D2995" s="56" t="s">
        <v>6666</v>
      </c>
      <c r="E2995" s="56" t="s">
        <v>3487</v>
      </c>
      <c r="F2995" s="56" t="s">
        <v>907</v>
      </c>
      <c r="G2995" s="56">
        <v>24</v>
      </c>
      <c r="H2995" s="56">
        <v>0</v>
      </c>
      <c r="I2995" s="56" t="s">
        <v>6841</v>
      </c>
      <c r="J2995" s="56" t="s">
        <v>39</v>
      </c>
    </row>
    <row r="2996" spans="1:10" ht="12.75" customHeight="1" x14ac:dyDescent="0.3">
      <c r="A2996" s="56" t="s">
        <v>132</v>
      </c>
      <c r="B2996" s="56">
        <v>30</v>
      </c>
      <c r="C2996" s="56" t="s">
        <v>133</v>
      </c>
      <c r="D2996" s="56" t="s">
        <v>6667</v>
      </c>
      <c r="E2996" s="56" t="s">
        <v>3488</v>
      </c>
      <c r="F2996" s="56" t="s">
        <v>907</v>
      </c>
      <c r="G2996" s="56">
        <v>39</v>
      </c>
      <c r="H2996" s="56">
        <v>0</v>
      </c>
      <c r="I2996" s="56" t="s">
        <v>6841</v>
      </c>
      <c r="J2996" s="56" t="s">
        <v>39</v>
      </c>
    </row>
    <row r="2997" spans="1:10" ht="12.75" customHeight="1" x14ac:dyDescent="0.3">
      <c r="A2997" s="56" t="s">
        <v>132</v>
      </c>
      <c r="B2997" s="56">
        <v>31</v>
      </c>
      <c r="C2997" s="56" t="s">
        <v>133</v>
      </c>
      <c r="D2997" s="56" t="s">
        <v>6668</v>
      </c>
      <c r="E2997" s="56" t="s">
        <v>3489</v>
      </c>
      <c r="F2997" s="56" t="s">
        <v>907</v>
      </c>
      <c r="G2997" s="56">
        <v>39</v>
      </c>
      <c r="H2997" s="56">
        <v>0</v>
      </c>
      <c r="I2997" s="56" t="s">
        <v>6841</v>
      </c>
      <c r="J2997" s="56" t="s">
        <v>39</v>
      </c>
    </row>
    <row r="2998" spans="1:10" ht="12.75" customHeight="1" x14ac:dyDescent="0.3">
      <c r="A2998" s="56" t="s">
        <v>132</v>
      </c>
      <c r="B2998" s="56">
        <v>32</v>
      </c>
      <c r="C2998" s="56" t="s">
        <v>133</v>
      </c>
      <c r="D2998" s="56" t="s">
        <v>6669</v>
      </c>
      <c r="E2998" s="56" t="s">
        <v>3490</v>
      </c>
      <c r="F2998" s="56" t="s">
        <v>907</v>
      </c>
      <c r="G2998" s="56">
        <v>39</v>
      </c>
      <c r="H2998" s="56">
        <v>0</v>
      </c>
      <c r="I2998" s="56" t="s">
        <v>6841</v>
      </c>
      <c r="J2998" s="56" t="s">
        <v>39</v>
      </c>
    </row>
    <row r="2999" spans="1:10" ht="12.75" customHeight="1" x14ac:dyDescent="0.3">
      <c r="A2999" s="56" t="s">
        <v>132</v>
      </c>
      <c r="B2999" s="56">
        <v>33</v>
      </c>
      <c r="C2999" s="56" t="s">
        <v>133</v>
      </c>
      <c r="D2999" s="56" t="s">
        <v>6670</v>
      </c>
      <c r="E2999" s="56" t="s">
        <v>3491</v>
      </c>
      <c r="F2999" s="56" t="s">
        <v>907</v>
      </c>
      <c r="G2999" s="56">
        <v>46</v>
      </c>
      <c r="H2999" s="56">
        <v>0</v>
      </c>
      <c r="I2999" s="56" t="s">
        <v>6841</v>
      </c>
      <c r="J2999" s="56" t="s">
        <v>39</v>
      </c>
    </row>
    <row r="3000" spans="1:10" ht="12.75" customHeight="1" x14ac:dyDescent="0.3">
      <c r="A3000" s="56" t="s">
        <v>132</v>
      </c>
      <c r="B3000" s="56">
        <v>34</v>
      </c>
      <c r="C3000" s="56" t="s">
        <v>133</v>
      </c>
      <c r="D3000" s="56" t="s">
        <v>6671</v>
      </c>
      <c r="E3000" s="56" t="s">
        <v>3492</v>
      </c>
      <c r="F3000" s="56" t="s">
        <v>907</v>
      </c>
      <c r="G3000" s="56">
        <v>39</v>
      </c>
      <c r="H3000" s="56">
        <v>0</v>
      </c>
      <c r="I3000" s="56" t="s">
        <v>6841</v>
      </c>
      <c r="J3000" s="56" t="s">
        <v>39</v>
      </c>
    </row>
    <row r="3001" spans="1:10" ht="12.75" customHeight="1" x14ac:dyDescent="0.3">
      <c r="A3001" s="56" t="s">
        <v>132</v>
      </c>
      <c r="B3001" s="56">
        <v>35</v>
      </c>
      <c r="C3001" s="56" t="s">
        <v>133</v>
      </c>
      <c r="D3001" s="56" t="s">
        <v>6672</v>
      </c>
      <c r="E3001" s="56" t="s">
        <v>3493</v>
      </c>
      <c r="F3001" s="56" t="s">
        <v>907</v>
      </c>
      <c r="G3001" s="56">
        <v>24</v>
      </c>
      <c r="H3001" s="56">
        <v>0</v>
      </c>
      <c r="I3001" s="56" t="s">
        <v>6841</v>
      </c>
      <c r="J3001" s="56" t="s">
        <v>39</v>
      </c>
    </row>
    <row r="3002" spans="1:10" ht="12.75" customHeight="1" x14ac:dyDescent="0.3">
      <c r="A3002" s="56" t="s">
        <v>132</v>
      </c>
      <c r="B3002" s="56">
        <v>36</v>
      </c>
      <c r="C3002" s="56" t="s">
        <v>133</v>
      </c>
      <c r="D3002" s="56" t="s">
        <v>6673</v>
      </c>
      <c r="E3002" s="56" t="s">
        <v>3494</v>
      </c>
      <c r="F3002" s="56" t="s">
        <v>907</v>
      </c>
      <c r="G3002" s="56">
        <v>58</v>
      </c>
      <c r="H3002" s="56">
        <v>0</v>
      </c>
      <c r="I3002" s="56" t="s">
        <v>6841</v>
      </c>
      <c r="J3002" s="56" t="s">
        <v>39</v>
      </c>
    </row>
    <row r="3003" spans="1:10" ht="12.75" customHeight="1" x14ac:dyDescent="0.3">
      <c r="A3003" s="56" t="s">
        <v>132</v>
      </c>
      <c r="B3003" s="56">
        <v>37</v>
      </c>
      <c r="C3003" s="56" t="s">
        <v>133</v>
      </c>
      <c r="D3003" s="56" t="s">
        <v>6674</v>
      </c>
      <c r="E3003" s="56" t="s">
        <v>1780</v>
      </c>
      <c r="F3003" s="56" t="s">
        <v>908</v>
      </c>
      <c r="G3003" s="56">
        <v>16.8</v>
      </c>
      <c r="H3003" s="56">
        <v>0</v>
      </c>
      <c r="I3003" s="56" t="s">
        <v>6841</v>
      </c>
      <c r="J3003" s="56" t="s">
        <v>39</v>
      </c>
    </row>
    <row r="3004" spans="1:10" ht="12.75" customHeight="1" x14ac:dyDescent="0.3">
      <c r="A3004" s="56" t="s">
        <v>132</v>
      </c>
      <c r="B3004" s="56">
        <v>38</v>
      </c>
      <c r="C3004" s="56" t="s">
        <v>133</v>
      </c>
      <c r="D3004" s="56" t="s">
        <v>6675</v>
      </c>
      <c r="E3004" s="56" t="s">
        <v>1781</v>
      </c>
      <c r="F3004" s="56" t="s">
        <v>908</v>
      </c>
      <c r="G3004" s="56">
        <v>16.399999999999999</v>
      </c>
      <c r="H3004" s="56">
        <v>0</v>
      </c>
      <c r="I3004" s="56" t="s">
        <v>6841</v>
      </c>
      <c r="J3004" s="56" t="s">
        <v>39</v>
      </c>
    </row>
    <row r="3005" spans="1:10" ht="12.75" customHeight="1" x14ac:dyDescent="0.3">
      <c r="A3005" s="56" t="s">
        <v>707</v>
      </c>
      <c r="B3005" s="56">
        <v>1</v>
      </c>
      <c r="C3005" s="56" t="s">
        <v>139</v>
      </c>
      <c r="D3005" s="56" t="s">
        <v>6676</v>
      </c>
      <c r="E3005" s="56" t="s">
        <v>3449</v>
      </c>
      <c r="F3005" s="56" t="s">
        <v>907</v>
      </c>
      <c r="G3005" s="56">
        <v>57.5</v>
      </c>
      <c r="H3005" s="56">
        <v>0</v>
      </c>
      <c r="I3005" s="56" t="s">
        <v>6841</v>
      </c>
      <c r="J3005" s="56" t="s">
        <v>39</v>
      </c>
    </row>
    <row r="3006" spans="1:10" ht="12.75" customHeight="1" x14ac:dyDescent="0.3">
      <c r="A3006" s="56" t="s">
        <v>707</v>
      </c>
      <c r="B3006" s="56">
        <v>2</v>
      </c>
      <c r="C3006" s="56" t="s">
        <v>139</v>
      </c>
      <c r="D3006" s="56" t="s">
        <v>6677</v>
      </c>
      <c r="E3006" s="56" t="s">
        <v>3450</v>
      </c>
      <c r="F3006" s="56" t="s">
        <v>907</v>
      </c>
      <c r="G3006" s="56">
        <v>55.5</v>
      </c>
      <c r="H3006" s="56">
        <v>0</v>
      </c>
      <c r="I3006" s="56" t="s">
        <v>6841</v>
      </c>
      <c r="J3006" s="56" t="s">
        <v>39</v>
      </c>
    </row>
    <row r="3007" spans="1:10" ht="12.75" customHeight="1" x14ac:dyDescent="0.3">
      <c r="A3007" s="56" t="s">
        <v>707</v>
      </c>
      <c r="B3007" s="56">
        <v>3</v>
      </c>
      <c r="C3007" s="56" t="s">
        <v>139</v>
      </c>
      <c r="D3007" s="56" t="s">
        <v>6678</v>
      </c>
      <c r="E3007" s="56" t="s">
        <v>3451</v>
      </c>
      <c r="F3007" s="56" t="s">
        <v>907</v>
      </c>
      <c r="G3007" s="56">
        <v>55.5</v>
      </c>
      <c r="H3007" s="56">
        <v>0</v>
      </c>
      <c r="I3007" s="56" t="s">
        <v>6841</v>
      </c>
      <c r="J3007" s="56" t="s">
        <v>39</v>
      </c>
    </row>
    <row r="3008" spans="1:10" ht="12.75" customHeight="1" x14ac:dyDescent="0.3">
      <c r="A3008" s="56" t="s">
        <v>707</v>
      </c>
      <c r="B3008" s="56">
        <v>4</v>
      </c>
      <c r="C3008" s="56" t="s">
        <v>139</v>
      </c>
      <c r="D3008" s="56" t="s">
        <v>6679</v>
      </c>
      <c r="E3008" s="56" t="s">
        <v>3452</v>
      </c>
      <c r="F3008" s="56" t="s">
        <v>907</v>
      </c>
      <c r="G3008" s="56">
        <v>63</v>
      </c>
      <c r="H3008" s="56">
        <v>0</v>
      </c>
      <c r="I3008" s="56" t="s">
        <v>6841</v>
      </c>
      <c r="J3008" s="56" t="s">
        <v>39</v>
      </c>
    </row>
    <row r="3009" spans="1:10" ht="12.75" customHeight="1" x14ac:dyDescent="0.3">
      <c r="A3009" s="56" t="s">
        <v>707</v>
      </c>
      <c r="B3009" s="56">
        <v>5</v>
      </c>
      <c r="C3009" s="56" t="s">
        <v>139</v>
      </c>
      <c r="D3009" s="56" t="s">
        <v>6680</v>
      </c>
      <c r="E3009" s="56" t="s">
        <v>3453</v>
      </c>
      <c r="F3009" s="56" t="s">
        <v>907</v>
      </c>
      <c r="G3009" s="56">
        <v>43.5</v>
      </c>
      <c r="H3009" s="56">
        <v>0</v>
      </c>
      <c r="I3009" s="56" t="s">
        <v>6841</v>
      </c>
      <c r="J3009" s="56" t="s">
        <v>39</v>
      </c>
    </row>
    <row r="3010" spans="1:10" ht="12.75" customHeight="1" x14ac:dyDescent="0.3">
      <c r="A3010" s="56" t="s">
        <v>707</v>
      </c>
      <c r="B3010" s="56">
        <v>6</v>
      </c>
      <c r="C3010" s="56" t="s">
        <v>139</v>
      </c>
      <c r="D3010" s="56" t="s">
        <v>6681</v>
      </c>
      <c r="E3010" s="56" t="s">
        <v>3454</v>
      </c>
      <c r="F3010" s="56" t="s">
        <v>907</v>
      </c>
      <c r="G3010" s="56">
        <v>73.5</v>
      </c>
      <c r="H3010" s="56">
        <v>0</v>
      </c>
      <c r="I3010" s="56" t="s">
        <v>6841</v>
      </c>
      <c r="J3010" s="56" t="s">
        <v>39</v>
      </c>
    </row>
    <row r="3011" spans="1:10" ht="12.75" customHeight="1" x14ac:dyDescent="0.3">
      <c r="A3011" s="56" t="s">
        <v>707</v>
      </c>
      <c r="B3011" s="56">
        <v>7</v>
      </c>
      <c r="C3011" s="56" t="s">
        <v>139</v>
      </c>
      <c r="D3011" s="56" t="s">
        <v>6682</v>
      </c>
      <c r="E3011" s="56" t="s">
        <v>3455</v>
      </c>
      <c r="F3011" s="56" t="s">
        <v>907</v>
      </c>
      <c r="G3011" s="56">
        <v>63.5</v>
      </c>
      <c r="H3011" s="56">
        <v>0</v>
      </c>
      <c r="I3011" s="56" t="s">
        <v>6841</v>
      </c>
      <c r="J3011" s="56" t="s">
        <v>39</v>
      </c>
    </row>
    <row r="3012" spans="1:10" ht="12.75" customHeight="1" x14ac:dyDescent="0.3">
      <c r="A3012" s="56" t="s">
        <v>707</v>
      </c>
      <c r="B3012" s="56">
        <v>8</v>
      </c>
      <c r="C3012" s="56" t="s">
        <v>139</v>
      </c>
      <c r="D3012" s="56" t="s">
        <v>6683</v>
      </c>
      <c r="E3012" s="56" t="s">
        <v>3456</v>
      </c>
      <c r="F3012" s="56" t="s">
        <v>907</v>
      </c>
      <c r="G3012" s="56">
        <v>55.5</v>
      </c>
      <c r="H3012" s="56">
        <v>0</v>
      </c>
      <c r="I3012" s="56" t="s">
        <v>6841</v>
      </c>
      <c r="J3012" s="56" t="s">
        <v>39</v>
      </c>
    </row>
    <row r="3013" spans="1:10" ht="12.75" customHeight="1" x14ac:dyDescent="0.3">
      <c r="A3013" s="56" t="s">
        <v>707</v>
      </c>
      <c r="B3013" s="56">
        <v>9</v>
      </c>
      <c r="C3013" s="56" t="s">
        <v>139</v>
      </c>
      <c r="D3013" s="56" t="s">
        <v>6684</v>
      </c>
      <c r="E3013" s="56" t="s">
        <v>3457</v>
      </c>
      <c r="F3013" s="56" t="s">
        <v>907</v>
      </c>
      <c r="G3013" s="56">
        <v>59</v>
      </c>
      <c r="H3013" s="56">
        <v>0</v>
      </c>
      <c r="I3013" s="56" t="s">
        <v>6841</v>
      </c>
      <c r="J3013" s="56" t="s">
        <v>39</v>
      </c>
    </row>
    <row r="3014" spans="1:10" ht="12.75" customHeight="1" x14ac:dyDescent="0.3">
      <c r="A3014" s="56" t="s">
        <v>707</v>
      </c>
      <c r="B3014" s="56">
        <v>10</v>
      </c>
      <c r="C3014" s="56" t="s">
        <v>139</v>
      </c>
      <c r="D3014" s="56" t="s">
        <v>6685</v>
      </c>
      <c r="E3014" s="56" t="s">
        <v>3458</v>
      </c>
      <c r="F3014" s="56" t="s">
        <v>907</v>
      </c>
      <c r="G3014" s="56">
        <v>55.5</v>
      </c>
      <c r="H3014" s="56">
        <v>0</v>
      </c>
      <c r="I3014" s="56" t="s">
        <v>6841</v>
      </c>
      <c r="J3014" s="56" t="s">
        <v>39</v>
      </c>
    </row>
    <row r="3015" spans="1:10" ht="12.75" customHeight="1" x14ac:dyDescent="0.3">
      <c r="A3015" s="56" t="s">
        <v>707</v>
      </c>
      <c r="B3015" s="56">
        <v>11</v>
      </c>
      <c r="C3015" s="56" t="s">
        <v>139</v>
      </c>
      <c r="D3015" s="56" t="s">
        <v>6686</v>
      </c>
      <c r="E3015" s="56" t="s">
        <v>3459</v>
      </c>
      <c r="F3015" s="56" t="s">
        <v>907</v>
      </c>
      <c r="G3015" s="56">
        <v>57</v>
      </c>
      <c r="H3015" s="56">
        <v>0</v>
      </c>
      <c r="I3015" s="56" t="s">
        <v>6841</v>
      </c>
      <c r="J3015" s="56" t="s">
        <v>39</v>
      </c>
    </row>
    <row r="3016" spans="1:10" ht="12.75" customHeight="1" x14ac:dyDescent="0.3">
      <c r="A3016" s="56" t="s">
        <v>229</v>
      </c>
      <c r="B3016" s="56">
        <v>1</v>
      </c>
      <c r="C3016" s="56" t="s">
        <v>503</v>
      </c>
      <c r="D3016" s="56" t="s">
        <v>6687</v>
      </c>
      <c r="E3016" s="56" t="s">
        <v>3495</v>
      </c>
      <c r="F3016" s="56" t="s">
        <v>907</v>
      </c>
      <c r="G3016" s="56">
        <v>12</v>
      </c>
      <c r="H3016" s="56">
        <v>0</v>
      </c>
      <c r="I3016" s="56" t="s">
        <v>6841</v>
      </c>
      <c r="J3016" s="56" t="s">
        <v>39</v>
      </c>
    </row>
    <row r="3017" spans="1:10" ht="12.75" customHeight="1" x14ac:dyDescent="0.3">
      <c r="A3017" s="56" t="s">
        <v>229</v>
      </c>
      <c r="B3017" s="56">
        <v>2</v>
      </c>
      <c r="C3017" s="56" t="s">
        <v>503</v>
      </c>
      <c r="D3017" s="56" t="s">
        <v>6688</v>
      </c>
      <c r="E3017" s="56" t="s">
        <v>3496</v>
      </c>
      <c r="F3017" s="56" t="s">
        <v>907</v>
      </c>
      <c r="G3017" s="56">
        <v>33</v>
      </c>
      <c r="H3017" s="56">
        <v>0</v>
      </c>
      <c r="I3017" s="56" t="s">
        <v>6841</v>
      </c>
      <c r="J3017" s="56" t="s">
        <v>39</v>
      </c>
    </row>
    <row r="3018" spans="1:10" ht="12.75" customHeight="1" x14ac:dyDescent="0.3">
      <c r="A3018" s="56" t="s">
        <v>229</v>
      </c>
      <c r="B3018" s="56">
        <v>3</v>
      </c>
      <c r="C3018" s="56" t="s">
        <v>503</v>
      </c>
      <c r="D3018" s="56" t="s">
        <v>6689</v>
      </c>
      <c r="E3018" s="56" t="s">
        <v>3497</v>
      </c>
      <c r="F3018" s="56" t="s">
        <v>907</v>
      </c>
      <c r="G3018" s="56">
        <v>13</v>
      </c>
      <c r="H3018" s="56">
        <v>0</v>
      </c>
      <c r="I3018" s="56" t="s">
        <v>6841</v>
      </c>
      <c r="J3018" s="56" t="s">
        <v>39</v>
      </c>
    </row>
    <row r="3019" spans="1:10" ht="12.75" customHeight="1" x14ac:dyDescent="0.3">
      <c r="A3019" s="56" t="s">
        <v>229</v>
      </c>
      <c r="B3019" s="56">
        <v>4</v>
      </c>
      <c r="C3019" s="56" t="s">
        <v>503</v>
      </c>
      <c r="D3019" s="56" t="s">
        <v>6690</v>
      </c>
      <c r="E3019" s="56" t="s">
        <v>3498</v>
      </c>
      <c r="F3019" s="56" t="s">
        <v>907</v>
      </c>
      <c r="G3019" s="56">
        <v>40</v>
      </c>
      <c r="H3019" s="56">
        <v>0</v>
      </c>
      <c r="I3019" s="56" t="s">
        <v>6841</v>
      </c>
      <c r="J3019" s="56" t="s">
        <v>39</v>
      </c>
    </row>
    <row r="3020" spans="1:10" ht="12.75" customHeight="1" x14ac:dyDescent="0.3">
      <c r="A3020" s="56" t="s">
        <v>229</v>
      </c>
      <c r="B3020" s="56">
        <v>5</v>
      </c>
      <c r="C3020" s="56" t="s">
        <v>503</v>
      </c>
      <c r="D3020" s="56" t="s">
        <v>6691</v>
      </c>
      <c r="E3020" s="56" t="s">
        <v>3499</v>
      </c>
      <c r="F3020" s="56" t="s">
        <v>907</v>
      </c>
      <c r="G3020" s="56">
        <v>40</v>
      </c>
      <c r="H3020" s="56">
        <v>16.8</v>
      </c>
      <c r="I3020" s="56" t="s">
        <v>6841</v>
      </c>
      <c r="J3020" s="56" t="s">
        <v>39</v>
      </c>
    </row>
    <row r="3021" spans="1:10" ht="12.75" customHeight="1" x14ac:dyDescent="0.3">
      <c r="A3021" s="56" t="s">
        <v>229</v>
      </c>
      <c r="B3021" s="56">
        <v>6</v>
      </c>
      <c r="C3021" s="56" t="s">
        <v>503</v>
      </c>
      <c r="D3021" s="56" t="s">
        <v>6692</v>
      </c>
      <c r="E3021" s="56" t="s">
        <v>3500</v>
      </c>
      <c r="F3021" s="56" t="s">
        <v>907</v>
      </c>
      <c r="G3021" s="56">
        <v>49</v>
      </c>
      <c r="H3021" s="56">
        <v>0</v>
      </c>
      <c r="I3021" s="56" t="s">
        <v>6841</v>
      </c>
      <c r="J3021" s="56" t="s">
        <v>39</v>
      </c>
    </row>
    <row r="3022" spans="1:10" ht="12.75" customHeight="1" x14ac:dyDescent="0.3">
      <c r="A3022" s="56" t="s">
        <v>229</v>
      </c>
      <c r="B3022" s="56">
        <v>7</v>
      </c>
      <c r="C3022" s="56" t="s">
        <v>503</v>
      </c>
      <c r="D3022" s="56" t="s">
        <v>6693</v>
      </c>
      <c r="E3022" s="56" t="s">
        <v>3501</v>
      </c>
      <c r="F3022" s="56" t="s">
        <v>907</v>
      </c>
      <c r="G3022" s="56">
        <v>52</v>
      </c>
      <c r="H3022" s="56">
        <v>45.5</v>
      </c>
      <c r="I3022" s="56" t="s">
        <v>6841</v>
      </c>
      <c r="J3022" s="56" t="s">
        <v>39</v>
      </c>
    </row>
    <row r="3023" spans="1:10" ht="12.75" customHeight="1" x14ac:dyDescent="0.3">
      <c r="A3023" s="56" t="s">
        <v>229</v>
      </c>
      <c r="B3023" s="56">
        <v>8</v>
      </c>
      <c r="C3023" s="56" t="s">
        <v>503</v>
      </c>
      <c r="D3023" s="56" t="s">
        <v>6694</v>
      </c>
      <c r="E3023" s="56" t="s">
        <v>3502</v>
      </c>
      <c r="F3023" s="56" t="s">
        <v>907</v>
      </c>
      <c r="G3023" s="56">
        <v>20</v>
      </c>
      <c r="H3023" s="56">
        <v>0</v>
      </c>
      <c r="I3023" s="56" t="s">
        <v>6841</v>
      </c>
      <c r="J3023" s="56" t="s">
        <v>39</v>
      </c>
    </row>
    <row r="3024" spans="1:10" ht="12.75" customHeight="1" x14ac:dyDescent="0.3">
      <c r="A3024" s="56" t="s">
        <v>229</v>
      </c>
      <c r="B3024" s="56">
        <v>9</v>
      </c>
      <c r="C3024" s="56" t="s">
        <v>503</v>
      </c>
      <c r="D3024" s="56" t="s">
        <v>6695</v>
      </c>
      <c r="E3024" s="56" t="s">
        <v>3503</v>
      </c>
      <c r="F3024" s="56" t="s">
        <v>907</v>
      </c>
      <c r="G3024" s="56">
        <v>43.5</v>
      </c>
      <c r="H3024" s="56">
        <v>19</v>
      </c>
      <c r="I3024" s="56" t="s">
        <v>6841</v>
      </c>
      <c r="J3024" s="56" t="s">
        <v>39</v>
      </c>
    </row>
    <row r="3025" spans="1:10" ht="12.75" customHeight="1" x14ac:dyDescent="0.3">
      <c r="A3025" s="56" t="s">
        <v>229</v>
      </c>
      <c r="B3025" s="56">
        <v>10</v>
      </c>
      <c r="C3025" s="56" t="s">
        <v>503</v>
      </c>
      <c r="D3025" s="56" t="s">
        <v>6696</v>
      </c>
      <c r="E3025" s="56" t="s">
        <v>3504</v>
      </c>
      <c r="F3025" s="56" t="s">
        <v>907</v>
      </c>
      <c r="G3025" s="56">
        <v>24</v>
      </c>
      <c r="H3025" s="56">
        <v>0</v>
      </c>
      <c r="I3025" s="56" t="s">
        <v>6841</v>
      </c>
      <c r="J3025" s="56" t="s">
        <v>39</v>
      </c>
    </row>
    <row r="3026" spans="1:10" ht="12.75" customHeight="1" x14ac:dyDescent="0.3">
      <c r="A3026" s="56" t="s">
        <v>229</v>
      </c>
      <c r="B3026" s="56">
        <v>11</v>
      </c>
      <c r="C3026" s="56" t="s">
        <v>503</v>
      </c>
      <c r="D3026" s="56" t="s">
        <v>6697</v>
      </c>
      <c r="E3026" s="56" t="s">
        <v>3469</v>
      </c>
      <c r="F3026" s="56" t="s">
        <v>907</v>
      </c>
      <c r="G3026" s="56">
        <v>24</v>
      </c>
      <c r="H3026" s="56">
        <v>0</v>
      </c>
      <c r="I3026" s="56" t="s">
        <v>6841</v>
      </c>
      <c r="J3026" s="56" t="s">
        <v>39</v>
      </c>
    </row>
    <row r="3027" spans="1:10" ht="12.75" customHeight="1" x14ac:dyDescent="0.3">
      <c r="A3027" s="56" t="s">
        <v>229</v>
      </c>
      <c r="B3027" s="56">
        <v>12</v>
      </c>
      <c r="C3027" s="56" t="s">
        <v>503</v>
      </c>
      <c r="D3027" s="56" t="s">
        <v>6698</v>
      </c>
      <c r="E3027" s="56" t="s">
        <v>3505</v>
      </c>
      <c r="F3027" s="56" t="s">
        <v>907</v>
      </c>
      <c r="G3027" s="56">
        <v>9</v>
      </c>
      <c r="H3027" s="56">
        <v>0</v>
      </c>
      <c r="I3027" s="56" t="s">
        <v>6841</v>
      </c>
      <c r="J3027" s="56" t="s">
        <v>39</v>
      </c>
    </row>
    <row r="3028" spans="1:10" ht="12.75" customHeight="1" x14ac:dyDescent="0.3">
      <c r="A3028" s="56" t="s">
        <v>229</v>
      </c>
      <c r="B3028" s="56">
        <v>13</v>
      </c>
      <c r="C3028" s="56" t="s">
        <v>503</v>
      </c>
      <c r="D3028" s="56" t="s">
        <v>6699</v>
      </c>
      <c r="E3028" s="56" t="s">
        <v>3506</v>
      </c>
      <c r="F3028" s="56" t="s">
        <v>907</v>
      </c>
      <c r="G3028" s="56">
        <v>16</v>
      </c>
      <c r="H3028" s="56">
        <v>0</v>
      </c>
      <c r="I3028" s="56" t="s">
        <v>6841</v>
      </c>
      <c r="J3028" s="56" t="s">
        <v>39</v>
      </c>
    </row>
    <row r="3029" spans="1:10" ht="12.75" customHeight="1" x14ac:dyDescent="0.3">
      <c r="A3029" s="56" t="s">
        <v>229</v>
      </c>
      <c r="B3029" s="56">
        <v>14</v>
      </c>
      <c r="C3029" s="56" t="s">
        <v>503</v>
      </c>
      <c r="D3029" s="56" t="s">
        <v>6700</v>
      </c>
      <c r="E3029" s="56" t="s">
        <v>3507</v>
      </c>
      <c r="F3029" s="56" t="s">
        <v>907</v>
      </c>
      <c r="G3029" s="56">
        <v>33</v>
      </c>
      <c r="H3029" s="56">
        <v>0</v>
      </c>
      <c r="I3029" s="56" t="s">
        <v>6841</v>
      </c>
      <c r="J3029" s="56" t="s">
        <v>39</v>
      </c>
    </row>
    <row r="3030" spans="1:10" ht="12.75" customHeight="1" x14ac:dyDescent="0.3">
      <c r="A3030" s="56" t="s">
        <v>229</v>
      </c>
      <c r="B3030" s="56">
        <v>15</v>
      </c>
      <c r="C3030" s="56" t="s">
        <v>503</v>
      </c>
      <c r="D3030" s="56" t="s">
        <v>6701</v>
      </c>
      <c r="E3030" s="56" t="s">
        <v>3508</v>
      </c>
      <c r="F3030" s="56" t="s">
        <v>907</v>
      </c>
      <c r="G3030" s="56">
        <v>12</v>
      </c>
      <c r="H3030" s="56">
        <v>0</v>
      </c>
      <c r="I3030" s="56" t="s">
        <v>6841</v>
      </c>
      <c r="J3030" s="56" t="s">
        <v>39</v>
      </c>
    </row>
    <row r="3031" spans="1:10" ht="12.75" customHeight="1" x14ac:dyDescent="0.3">
      <c r="A3031" s="56" t="s">
        <v>229</v>
      </c>
      <c r="B3031" s="56">
        <v>16</v>
      </c>
      <c r="C3031" s="56" t="s">
        <v>503</v>
      </c>
      <c r="D3031" s="56" t="s">
        <v>6702</v>
      </c>
      <c r="E3031" s="56" t="s">
        <v>3509</v>
      </c>
      <c r="F3031" s="56" t="s">
        <v>907</v>
      </c>
      <c r="G3031" s="56">
        <v>33</v>
      </c>
      <c r="H3031" s="56">
        <v>0</v>
      </c>
      <c r="I3031" s="56" t="s">
        <v>6841</v>
      </c>
      <c r="J3031" s="56" t="s">
        <v>39</v>
      </c>
    </row>
    <row r="3032" spans="1:10" ht="12.75" customHeight="1" x14ac:dyDescent="0.3">
      <c r="A3032" s="56" t="s">
        <v>229</v>
      </c>
      <c r="B3032" s="56">
        <v>17</v>
      </c>
      <c r="C3032" s="56" t="s">
        <v>503</v>
      </c>
      <c r="D3032" s="56" t="s">
        <v>6703</v>
      </c>
      <c r="E3032" s="56" t="s">
        <v>3510</v>
      </c>
      <c r="F3032" s="56" t="s">
        <v>907</v>
      </c>
      <c r="G3032" s="56">
        <v>40</v>
      </c>
      <c r="H3032" s="56">
        <v>0</v>
      </c>
      <c r="I3032" s="56" t="s">
        <v>6841</v>
      </c>
      <c r="J3032" s="56" t="s">
        <v>39</v>
      </c>
    </row>
    <row r="3033" spans="1:10" ht="12.75" customHeight="1" x14ac:dyDescent="0.3">
      <c r="A3033" s="56" t="s">
        <v>229</v>
      </c>
      <c r="B3033" s="56">
        <v>18</v>
      </c>
      <c r="C3033" s="56" t="s">
        <v>503</v>
      </c>
      <c r="D3033" s="56" t="s">
        <v>6704</v>
      </c>
      <c r="E3033" s="56" t="s">
        <v>3511</v>
      </c>
      <c r="F3033" s="56" t="s">
        <v>907</v>
      </c>
      <c r="G3033" s="56">
        <v>38.5</v>
      </c>
      <c r="H3033" s="56">
        <v>0</v>
      </c>
      <c r="I3033" s="56" t="s">
        <v>6841</v>
      </c>
      <c r="J3033" s="56" t="s">
        <v>39</v>
      </c>
    </row>
    <row r="3034" spans="1:10" ht="12.75" customHeight="1" x14ac:dyDescent="0.3">
      <c r="A3034" s="56" t="s">
        <v>229</v>
      </c>
      <c r="B3034" s="56">
        <v>19</v>
      </c>
      <c r="C3034" s="56" t="s">
        <v>503</v>
      </c>
      <c r="D3034" s="56" t="s">
        <v>6705</v>
      </c>
      <c r="E3034" s="56" t="s">
        <v>3512</v>
      </c>
      <c r="F3034" s="56" t="s">
        <v>907</v>
      </c>
      <c r="G3034" s="56">
        <v>10</v>
      </c>
      <c r="H3034" s="56">
        <v>0</v>
      </c>
      <c r="I3034" s="56" t="s">
        <v>6841</v>
      </c>
      <c r="J3034" s="56" t="s">
        <v>39</v>
      </c>
    </row>
    <row r="3035" spans="1:10" ht="12.75" customHeight="1" x14ac:dyDescent="0.3">
      <c r="A3035" s="56" t="s">
        <v>229</v>
      </c>
      <c r="B3035" s="56">
        <v>20</v>
      </c>
      <c r="C3035" s="56" t="s">
        <v>503</v>
      </c>
      <c r="D3035" s="56" t="s">
        <v>6706</v>
      </c>
      <c r="E3035" s="56" t="s">
        <v>3513</v>
      </c>
      <c r="F3035" s="56" t="s">
        <v>907</v>
      </c>
      <c r="G3035" s="56">
        <v>27</v>
      </c>
      <c r="H3035" s="56">
        <v>0</v>
      </c>
      <c r="I3035" s="56" t="s">
        <v>6841</v>
      </c>
      <c r="J3035" s="56" t="s">
        <v>39</v>
      </c>
    </row>
    <row r="3036" spans="1:10" ht="12.75" customHeight="1" x14ac:dyDescent="0.3">
      <c r="A3036" s="56" t="s">
        <v>229</v>
      </c>
      <c r="B3036" s="56">
        <v>21</v>
      </c>
      <c r="C3036" s="56" t="s">
        <v>503</v>
      </c>
      <c r="D3036" s="56" t="s">
        <v>6707</v>
      </c>
      <c r="E3036" s="56" t="s">
        <v>3514</v>
      </c>
      <c r="F3036" s="56" t="s">
        <v>907</v>
      </c>
      <c r="G3036" s="56">
        <v>18</v>
      </c>
      <c r="H3036" s="56">
        <v>0</v>
      </c>
      <c r="I3036" s="56" t="s">
        <v>6841</v>
      </c>
      <c r="J3036" s="56" t="s">
        <v>39</v>
      </c>
    </row>
    <row r="3037" spans="1:10" ht="12.75" customHeight="1" x14ac:dyDescent="0.3">
      <c r="A3037" s="56" t="s">
        <v>229</v>
      </c>
      <c r="B3037" s="56">
        <v>22</v>
      </c>
      <c r="C3037" s="56" t="s">
        <v>503</v>
      </c>
      <c r="D3037" s="56" t="s">
        <v>6708</v>
      </c>
      <c r="E3037" s="56" t="s">
        <v>3515</v>
      </c>
      <c r="F3037" s="56" t="s">
        <v>907</v>
      </c>
      <c r="G3037" s="56">
        <v>10</v>
      </c>
      <c r="H3037" s="56">
        <v>0</v>
      </c>
      <c r="I3037" s="56" t="s">
        <v>6841</v>
      </c>
      <c r="J3037" s="56" t="s">
        <v>39</v>
      </c>
    </row>
    <row r="3038" spans="1:10" ht="12.75" customHeight="1" x14ac:dyDescent="0.3">
      <c r="A3038" s="56" t="s">
        <v>229</v>
      </c>
      <c r="B3038" s="56">
        <v>23</v>
      </c>
      <c r="C3038" s="56" t="s">
        <v>503</v>
      </c>
      <c r="D3038" s="56" t="s">
        <v>6709</v>
      </c>
      <c r="E3038" s="56" t="s">
        <v>3516</v>
      </c>
      <c r="F3038" s="56" t="s">
        <v>907</v>
      </c>
      <c r="G3038" s="56">
        <v>40</v>
      </c>
      <c r="H3038" s="56">
        <v>0</v>
      </c>
      <c r="I3038" s="56" t="s">
        <v>6841</v>
      </c>
      <c r="J3038" s="56" t="s">
        <v>39</v>
      </c>
    </row>
    <row r="3039" spans="1:10" ht="12.75" customHeight="1" x14ac:dyDescent="0.3">
      <c r="A3039" s="56" t="s">
        <v>229</v>
      </c>
      <c r="B3039" s="56">
        <v>24</v>
      </c>
      <c r="C3039" s="56" t="s">
        <v>503</v>
      </c>
      <c r="D3039" s="56" t="s">
        <v>6710</v>
      </c>
      <c r="E3039" s="56" t="s">
        <v>3517</v>
      </c>
      <c r="F3039" s="56" t="s">
        <v>907</v>
      </c>
      <c r="G3039" s="56">
        <v>53</v>
      </c>
      <c r="H3039" s="56">
        <v>0</v>
      </c>
      <c r="I3039" s="56" t="s">
        <v>6841</v>
      </c>
      <c r="J3039" s="56" t="s">
        <v>39</v>
      </c>
    </row>
    <row r="3040" spans="1:10" ht="12.75" customHeight="1" x14ac:dyDescent="0.3">
      <c r="A3040" s="56" t="s">
        <v>229</v>
      </c>
      <c r="B3040" s="56">
        <v>25</v>
      </c>
      <c r="C3040" s="56" t="s">
        <v>503</v>
      </c>
      <c r="D3040" s="56" t="s">
        <v>6711</v>
      </c>
      <c r="E3040" s="56" t="s">
        <v>3518</v>
      </c>
      <c r="F3040" s="56" t="s">
        <v>907</v>
      </c>
      <c r="G3040" s="56">
        <v>34</v>
      </c>
      <c r="H3040" s="56">
        <v>43.5</v>
      </c>
      <c r="I3040" s="56" t="s">
        <v>6841</v>
      </c>
      <c r="J3040" s="56" t="s">
        <v>39</v>
      </c>
    </row>
    <row r="3041" spans="1:10" ht="12.75" customHeight="1" x14ac:dyDescent="0.3">
      <c r="A3041" s="56" t="s">
        <v>229</v>
      </c>
      <c r="B3041" s="56">
        <v>26</v>
      </c>
      <c r="C3041" s="56" t="s">
        <v>503</v>
      </c>
      <c r="D3041" s="56" t="s">
        <v>6712</v>
      </c>
      <c r="E3041" s="56" t="s">
        <v>3519</v>
      </c>
      <c r="F3041" s="56" t="s">
        <v>907</v>
      </c>
      <c r="G3041" s="56">
        <v>26</v>
      </c>
      <c r="H3041" s="56">
        <v>67</v>
      </c>
      <c r="I3041" s="56" t="s">
        <v>6841</v>
      </c>
      <c r="J3041" s="56" t="s">
        <v>39</v>
      </c>
    </row>
    <row r="3042" spans="1:10" ht="12.75" customHeight="1" x14ac:dyDescent="0.3">
      <c r="A3042" s="56" t="s">
        <v>229</v>
      </c>
      <c r="B3042" s="56">
        <v>27</v>
      </c>
      <c r="C3042" s="56" t="s">
        <v>503</v>
      </c>
      <c r="D3042" s="56" t="s">
        <v>6713</v>
      </c>
      <c r="E3042" s="56" t="s">
        <v>3520</v>
      </c>
      <c r="F3042" s="56" t="s">
        <v>907</v>
      </c>
      <c r="G3042" s="56">
        <v>57.5</v>
      </c>
      <c r="H3042" s="56">
        <v>0</v>
      </c>
      <c r="I3042" s="56" t="s">
        <v>6841</v>
      </c>
      <c r="J3042" s="56" t="s">
        <v>39</v>
      </c>
    </row>
    <row r="3043" spans="1:10" ht="12.75" customHeight="1" x14ac:dyDescent="0.3">
      <c r="A3043" s="56" t="s">
        <v>229</v>
      </c>
      <c r="B3043" s="56">
        <v>28</v>
      </c>
      <c r="C3043" s="56" t="s">
        <v>503</v>
      </c>
      <c r="D3043" s="56" t="s">
        <v>6714</v>
      </c>
      <c r="E3043" s="56" t="s">
        <v>3521</v>
      </c>
      <c r="F3043" s="56" t="s">
        <v>907</v>
      </c>
      <c r="G3043" s="56">
        <v>43</v>
      </c>
      <c r="H3043" s="56">
        <v>0</v>
      </c>
      <c r="I3043" s="56" t="s">
        <v>6841</v>
      </c>
      <c r="J3043" s="56" t="s">
        <v>39</v>
      </c>
    </row>
    <row r="3044" spans="1:10" ht="12.75" customHeight="1" x14ac:dyDescent="0.3">
      <c r="A3044" s="56" t="s">
        <v>229</v>
      </c>
      <c r="B3044" s="56">
        <v>29</v>
      </c>
      <c r="C3044" s="56" t="s">
        <v>503</v>
      </c>
      <c r="D3044" s="56" t="s">
        <v>6715</v>
      </c>
      <c r="E3044" s="56" t="s">
        <v>1880</v>
      </c>
      <c r="F3044" s="56" t="s">
        <v>907</v>
      </c>
      <c r="G3044" s="56">
        <v>33</v>
      </c>
      <c r="H3044" s="56">
        <v>0</v>
      </c>
      <c r="I3044" s="56" t="s">
        <v>6841</v>
      </c>
      <c r="J3044" s="56" t="s">
        <v>39</v>
      </c>
    </row>
    <row r="3045" spans="1:10" ht="12.75" customHeight="1" x14ac:dyDescent="0.3">
      <c r="A3045" s="56" t="s">
        <v>229</v>
      </c>
      <c r="B3045" s="56">
        <v>30</v>
      </c>
      <c r="C3045" s="56" t="s">
        <v>503</v>
      </c>
      <c r="D3045" s="56" t="s">
        <v>6716</v>
      </c>
      <c r="E3045" s="56" t="s">
        <v>3522</v>
      </c>
      <c r="F3045" s="56" t="s">
        <v>907</v>
      </c>
      <c r="G3045" s="56">
        <v>26</v>
      </c>
      <c r="H3045" s="56">
        <v>0</v>
      </c>
      <c r="I3045" s="56" t="s">
        <v>6841</v>
      </c>
      <c r="J3045" s="56" t="s">
        <v>39</v>
      </c>
    </row>
    <row r="3046" spans="1:10" ht="12.75" customHeight="1" x14ac:dyDescent="0.3">
      <c r="A3046" s="56" t="s">
        <v>229</v>
      </c>
      <c r="B3046" s="56">
        <v>31</v>
      </c>
      <c r="C3046" s="56" t="s">
        <v>503</v>
      </c>
      <c r="D3046" s="56" t="s">
        <v>6717</v>
      </c>
      <c r="E3046" s="56" t="s">
        <v>3523</v>
      </c>
      <c r="F3046" s="56" t="s">
        <v>907</v>
      </c>
      <c r="G3046" s="56">
        <v>39.5</v>
      </c>
      <c r="H3046" s="56">
        <v>0</v>
      </c>
      <c r="I3046" s="56" t="s">
        <v>6841</v>
      </c>
      <c r="J3046" s="56" t="s">
        <v>39</v>
      </c>
    </row>
    <row r="3047" spans="1:10" ht="12.75" customHeight="1" x14ac:dyDescent="0.3">
      <c r="A3047" s="56" t="s">
        <v>229</v>
      </c>
      <c r="B3047" s="56">
        <v>32</v>
      </c>
      <c r="C3047" s="56" t="s">
        <v>503</v>
      </c>
      <c r="D3047" s="56" t="s">
        <v>6718</v>
      </c>
      <c r="E3047" s="56" t="s">
        <v>2659</v>
      </c>
      <c r="F3047" s="56" t="s">
        <v>908</v>
      </c>
      <c r="G3047" s="56">
        <v>21.17</v>
      </c>
      <c r="H3047" s="56">
        <v>0</v>
      </c>
      <c r="I3047" s="56" t="s">
        <v>6841</v>
      </c>
      <c r="J3047" s="56" t="s">
        <v>39</v>
      </c>
    </row>
    <row r="3048" spans="1:10" ht="12.75" customHeight="1" x14ac:dyDescent="0.3">
      <c r="A3048" s="56" t="s">
        <v>229</v>
      </c>
      <c r="B3048" s="56">
        <v>33</v>
      </c>
      <c r="C3048" s="56" t="s">
        <v>503</v>
      </c>
      <c r="D3048" s="56" t="s">
        <v>6719</v>
      </c>
      <c r="E3048" s="56" t="s">
        <v>3524</v>
      </c>
      <c r="F3048" s="56" t="s">
        <v>908</v>
      </c>
      <c r="G3048" s="56">
        <v>11.42</v>
      </c>
      <c r="H3048" s="56">
        <v>0</v>
      </c>
      <c r="I3048" s="56" t="s">
        <v>6841</v>
      </c>
      <c r="J3048" s="56" t="s">
        <v>39</v>
      </c>
    </row>
    <row r="3049" spans="1:10" ht="12.75" customHeight="1" x14ac:dyDescent="0.3">
      <c r="A3049" s="56" t="s">
        <v>229</v>
      </c>
      <c r="B3049" s="56">
        <v>34</v>
      </c>
      <c r="C3049" s="56" t="s">
        <v>503</v>
      </c>
      <c r="D3049" s="56" t="s">
        <v>6720</v>
      </c>
      <c r="E3049" s="56" t="s">
        <v>2837</v>
      </c>
      <c r="F3049" s="56" t="s">
        <v>908</v>
      </c>
      <c r="G3049" s="56">
        <v>19.920000000000002</v>
      </c>
      <c r="H3049" s="56">
        <v>0</v>
      </c>
      <c r="I3049" s="56" t="s">
        <v>6841</v>
      </c>
      <c r="J3049" s="56" t="s">
        <v>39</v>
      </c>
    </row>
    <row r="3050" spans="1:10" ht="12.75" customHeight="1" x14ac:dyDescent="0.3">
      <c r="A3050" s="56" t="s">
        <v>571</v>
      </c>
      <c r="B3050" s="56">
        <v>1</v>
      </c>
      <c r="C3050" s="56" t="s">
        <v>572</v>
      </c>
      <c r="D3050" s="56" t="s">
        <v>6721</v>
      </c>
      <c r="E3050" s="56" t="s">
        <v>3525</v>
      </c>
      <c r="F3050" s="56" t="s">
        <v>907</v>
      </c>
      <c r="G3050" s="56">
        <v>60</v>
      </c>
      <c r="H3050" s="56">
        <v>0</v>
      </c>
      <c r="I3050" s="56" t="s">
        <v>6841</v>
      </c>
      <c r="J3050" s="56" t="s">
        <v>39</v>
      </c>
    </row>
    <row r="3051" spans="1:10" ht="12.75" customHeight="1" x14ac:dyDescent="0.3">
      <c r="A3051" s="56" t="s">
        <v>571</v>
      </c>
      <c r="B3051" s="56">
        <v>2</v>
      </c>
      <c r="C3051" s="56" t="s">
        <v>572</v>
      </c>
      <c r="D3051" s="56" t="s">
        <v>6722</v>
      </c>
      <c r="E3051" s="56" t="s">
        <v>3526</v>
      </c>
      <c r="F3051" s="56" t="s">
        <v>907</v>
      </c>
      <c r="G3051" s="56">
        <v>53.5</v>
      </c>
      <c r="H3051" s="56">
        <v>0</v>
      </c>
      <c r="I3051" s="56" t="s">
        <v>6841</v>
      </c>
      <c r="J3051" s="56" t="s">
        <v>39</v>
      </c>
    </row>
    <row r="3052" spans="1:10" ht="12.75" customHeight="1" x14ac:dyDescent="0.3">
      <c r="A3052" s="56" t="s">
        <v>571</v>
      </c>
      <c r="B3052" s="56">
        <v>3</v>
      </c>
      <c r="C3052" s="56" t="s">
        <v>572</v>
      </c>
      <c r="D3052" s="56" t="s">
        <v>6723</v>
      </c>
      <c r="E3052" s="56" t="s">
        <v>3527</v>
      </c>
      <c r="F3052" s="56" t="s">
        <v>907</v>
      </c>
      <c r="G3052" s="56">
        <v>26</v>
      </c>
      <c r="H3052" s="56">
        <v>0</v>
      </c>
      <c r="I3052" s="56" t="s">
        <v>6841</v>
      </c>
      <c r="J3052" s="56" t="s">
        <v>39</v>
      </c>
    </row>
    <row r="3053" spans="1:10" ht="12.75" customHeight="1" x14ac:dyDescent="0.3">
      <c r="A3053" s="56" t="s">
        <v>571</v>
      </c>
      <c r="B3053" s="56">
        <v>4</v>
      </c>
      <c r="C3053" s="56" t="s">
        <v>572</v>
      </c>
      <c r="D3053" s="56" t="s">
        <v>6724</v>
      </c>
      <c r="E3053" s="56" t="s">
        <v>3528</v>
      </c>
      <c r="F3053" s="56" t="s">
        <v>907</v>
      </c>
      <c r="G3053" s="56">
        <v>29.5</v>
      </c>
      <c r="H3053" s="56">
        <v>0</v>
      </c>
      <c r="I3053" s="56" t="s">
        <v>6841</v>
      </c>
      <c r="J3053" s="56" t="s">
        <v>39</v>
      </c>
    </row>
    <row r="3054" spans="1:10" ht="12.75" customHeight="1" x14ac:dyDescent="0.3">
      <c r="A3054" s="56" t="s">
        <v>571</v>
      </c>
      <c r="B3054" s="56">
        <v>5</v>
      </c>
      <c r="C3054" s="56" t="s">
        <v>572</v>
      </c>
      <c r="D3054" s="56" t="s">
        <v>6725</v>
      </c>
      <c r="E3054" s="56" t="s">
        <v>3529</v>
      </c>
      <c r="F3054" s="56" t="s">
        <v>907</v>
      </c>
      <c r="G3054" s="56">
        <v>30</v>
      </c>
      <c r="H3054" s="56">
        <v>0</v>
      </c>
      <c r="I3054" s="56" t="s">
        <v>6841</v>
      </c>
      <c r="J3054" s="56" t="s">
        <v>39</v>
      </c>
    </row>
    <row r="3055" spans="1:10" ht="12.75" customHeight="1" x14ac:dyDescent="0.3">
      <c r="A3055" s="56" t="s">
        <v>571</v>
      </c>
      <c r="B3055" s="56">
        <v>6</v>
      </c>
      <c r="C3055" s="56" t="s">
        <v>572</v>
      </c>
      <c r="D3055" s="56" t="s">
        <v>6726</v>
      </c>
      <c r="E3055" s="56" t="s">
        <v>3530</v>
      </c>
      <c r="F3055" s="56" t="s">
        <v>907</v>
      </c>
      <c r="G3055" s="56">
        <v>45</v>
      </c>
      <c r="H3055" s="56">
        <v>0</v>
      </c>
      <c r="I3055" s="56" t="s">
        <v>6841</v>
      </c>
      <c r="J3055" s="56" t="s">
        <v>39</v>
      </c>
    </row>
    <row r="3056" spans="1:10" ht="12.75" customHeight="1" x14ac:dyDescent="0.3">
      <c r="A3056" s="56" t="s">
        <v>571</v>
      </c>
      <c r="B3056" s="56">
        <v>7</v>
      </c>
      <c r="C3056" s="56" t="s">
        <v>572</v>
      </c>
      <c r="D3056" s="56" t="s">
        <v>6727</v>
      </c>
      <c r="E3056" s="56" t="s">
        <v>3531</v>
      </c>
      <c r="F3056" s="56" t="s">
        <v>907</v>
      </c>
      <c r="G3056" s="56">
        <v>26</v>
      </c>
      <c r="H3056" s="56">
        <v>0</v>
      </c>
      <c r="I3056" s="56" t="s">
        <v>6841</v>
      </c>
      <c r="J3056" s="56" t="s">
        <v>39</v>
      </c>
    </row>
    <row r="3057" spans="1:10" ht="12.75" customHeight="1" x14ac:dyDescent="0.3">
      <c r="A3057" s="56" t="s">
        <v>571</v>
      </c>
      <c r="B3057" s="56">
        <v>8</v>
      </c>
      <c r="C3057" s="56" t="s">
        <v>572</v>
      </c>
      <c r="D3057" s="56" t="s">
        <v>6728</v>
      </c>
      <c r="E3057" s="56" t="s">
        <v>3532</v>
      </c>
      <c r="F3057" s="56" t="s">
        <v>907</v>
      </c>
      <c r="G3057" s="56">
        <v>36.5</v>
      </c>
      <c r="H3057" s="56">
        <v>0</v>
      </c>
      <c r="I3057" s="56" t="s">
        <v>6841</v>
      </c>
      <c r="J3057" s="56" t="s">
        <v>39</v>
      </c>
    </row>
    <row r="3058" spans="1:10" ht="12.75" customHeight="1" x14ac:dyDescent="0.3">
      <c r="A3058" s="56" t="s">
        <v>571</v>
      </c>
      <c r="B3058" s="56">
        <v>9</v>
      </c>
      <c r="C3058" s="56" t="s">
        <v>572</v>
      </c>
      <c r="D3058" s="56" t="s">
        <v>6729</v>
      </c>
      <c r="E3058" s="56" t="s">
        <v>3533</v>
      </c>
      <c r="F3058" s="56" t="s">
        <v>907</v>
      </c>
      <c r="G3058" s="56">
        <v>17</v>
      </c>
      <c r="H3058" s="56">
        <v>0</v>
      </c>
      <c r="I3058" s="56" t="s">
        <v>6841</v>
      </c>
      <c r="J3058" s="56" t="s">
        <v>39</v>
      </c>
    </row>
    <row r="3059" spans="1:10" ht="12.75" customHeight="1" x14ac:dyDescent="0.3">
      <c r="A3059" s="56" t="s">
        <v>571</v>
      </c>
      <c r="B3059" s="56">
        <v>10</v>
      </c>
      <c r="C3059" s="56" t="s">
        <v>572</v>
      </c>
      <c r="D3059" s="56" t="s">
        <v>6730</v>
      </c>
      <c r="E3059" s="56" t="s">
        <v>3534</v>
      </c>
      <c r="F3059" s="56" t="s">
        <v>907</v>
      </c>
      <c r="G3059" s="56">
        <v>26</v>
      </c>
      <c r="H3059" s="56">
        <v>0</v>
      </c>
      <c r="I3059" s="56" t="s">
        <v>6841</v>
      </c>
      <c r="J3059" s="56" t="s">
        <v>39</v>
      </c>
    </row>
    <row r="3060" spans="1:10" ht="12.75" customHeight="1" x14ac:dyDescent="0.3">
      <c r="A3060" s="56" t="s">
        <v>571</v>
      </c>
      <c r="B3060" s="56">
        <v>11</v>
      </c>
      <c r="C3060" s="56" t="s">
        <v>572</v>
      </c>
      <c r="D3060" s="56" t="s">
        <v>6731</v>
      </c>
      <c r="E3060" s="56" t="s">
        <v>3535</v>
      </c>
      <c r="F3060" s="56" t="s">
        <v>907</v>
      </c>
      <c r="G3060" s="56">
        <v>20</v>
      </c>
      <c r="H3060" s="56">
        <v>0</v>
      </c>
      <c r="I3060" s="56" t="s">
        <v>6841</v>
      </c>
      <c r="J3060" s="56" t="s">
        <v>39</v>
      </c>
    </row>
    <row r="3061" spans="1:10" ht="12.75" customHeight="1" x14ac:dyDescent="0.3">
      <c r="A3061" s="56" t="s">
        <v>571</v>
      </c>
      <c r="B3061" s="56">
        <v>12</v>
      </c>
      <c r="C3061" s="56" t="s">
        <v>572</v>
      </c>
      <c r="D3061" s="56" t="s">
        <v>6732</v>
      </c>
      <c r="E3061" s="56" t="s">
        <v>3536</v>
      </c>
      <c r="F3061" s="56" t="s">
        <v>907</v>
      </c>
      <c r="G3061" s="56">
        <v>26</v>
      </c>
      <c r="H3061" s="56">
        <v>0</v>
      </c>
      <c r="I3061" s="56" t="s">
        <v>6841</v>
      </c>
      <c r="J3061" s="56" t="s">
        <v>39</v>
      </c>
    </row>
    <row r="3062" spans="1:10" ht="12.75" customHeight="1" x14ac:dyDescent="0.3">
      <c r="A3062" s="56" t="s">
        <v>571</v>
      </c>
      <c r="B3062" s="56">
        <v>13</v>
      </c>
      <c r="C3062" s="56" t="s">
        <v>572</v>
      </c>
      <c r="D3062" s="56" t="s">
        <v>7304</v>
      </c>
      <c r="E3062" s="56" t="s">
        <v>3537</v>
      </c>
      <c r="F3062" s="56" t="s">
        <v>907</v>
      </c>
      <c r="G3062" s="56">
        <v>6</v>
      </c>
      <c r="H3062" s="56">
        <v>0</v>
      </c>
      <c r="I3062" s="56" t="s">
        <v>6841</v>
      </c>
      <c r="J3062" s="56" t="s">
        <v>39</v>
      </c>
    </row>
    <row r="3063" spans="1:10" ht="12.75" customHeight="1" x14ac:dyDescent="0.3">
      <c r="A3063" s="56" t="s">
        <v>571</v>
      </c>
      <c r="B3063" s="56">
        <v>14</v>
      </c>
      <c r="C3063" s="56" t="s">
        <v>572</v>
      </c>
      <c r="D3063" s="56" t="s">
        <v>7305</v>
      </c>
      <c r="E3063" s="56" t="s">
        <v>3538</v>
      </c>
      <c r="F3063" s="56" t="s">
        <v>907</v>
      </c>
      <c r="G3063" s="56">
        <v>8</v>
      </c>
      <c r="H3063" s="56">
        <v>0</v>
      </c>
      <c r="I3063" s="56" t="s">
        <v>6841</v>
      </c>
      <c r="J3063" s="56" t="s">
        <v>39</v>
      </c>
    </row>
    <row r="3064" spans="1:10" ht="12.75" customHeight="1" x14ac:dyDescent="0.3">
      <c r="A3064" s="56" t="s">
        <v>571</v>
      </c>
      <c r="B3064" s="56">
        <v>15</v>
      </c>
      <c r="C3064" s="56" t="s">
        <v>572</v>
      </c>
      <c r="D3064" s="56" t="s">
        <v>7306</v>
      </c>
      <c r="E3064" s="56" t="s">
        <v>6736</v>
      </c>
      <c r="F3064" s="56" t="s">
        <v>907</v>
      </c>
      <c r="G3064" s="56">
        <v>6</v>
      </c>
      <c r="H3064" s="56">
        <v>0</v>
      </c>
      <c r="I3064" s="56" t="s">
        <v>6841</v>
      </c>
      <c r="J3064" s="56" t="s">
        <v>39</v>
      </c>
    </row>
    <row r="3065" spans="1:10" ht="12.75" customHeight="1" x14ac:dyDescent="0.3">
      <c r="A3065" s="56" t="s">
        <v>571</v>
      </c>
      <c r="B3065" s="56">
        <v>16</v>
      </c>
      <c r="C3065" s="56" t="s">
        <v>572</v>
      </c>
      <c r="D3065" s="56" t="s">
        <v>6733</v>
      </c>
      <c r="E3065" s="56" t="s">
        <v>6737</v>
      </c>
      <c r="F3065" s="56" t="s">
        <v>907</v>
      </c>
      <c r="G3065" s="56">
        <v>8</v>
      </c>
      <c r="H3065" s="56">
        <v>0</v>
      </c>
      <c r="I3065" s="56" t="s">
        <v>6841</v>
      </c>
      <c r="J3065" s="56" t="s">
        <v>39</v>
      </c>
    </row>
    <row r="3066" spans="1:10" ht="12.75" customHeight="1" x14ac:dyDescent="0.3">
      <c r="A3066" s="56" t="s">
        <v>571</v>
      </c>
      <c r="B3066" s="56">
        <v>17</v>
      </c>
      <c r="C3066" s="56" t="s">
        <v>572</v>
      </c>
      <c r="D3066" s="56" t="s">
        <v>6734</v>
      </c>
      <c r="E3066" s="56" t="s">
        <v>6738</v>
      </c>
      <c r="F3066" s="56" t="s">
        <v>907</v>
      </c>
      <c r="G3066" s="56">
        <v>17</v>
      </c>
      <c r="H3066" s="56">
        <v>0</v>
      </c>
      <c r="I3066" s="56" t="s">
        <v>6841</v>
      </c>
      <c r="J3066" s="56" t="s">
        <v>39</v>
      </c>
    </row>
    <row r="3067" spans="1:10" ht="12.75" customHeight="1" x14ac:dyDescent="0.3">
      <c r="A3067" s="56" t="s">
        <v>571</v>
      </c>
      <c r="B3067" s="56">
        <v>18</v>
      </c>
      <c r="C3067" s="56" t="s">
        <v>572</v>
      </c>
      <c r="D3067" s="56" t="s">
        <v>6735</v>
      </c>
      <c r="E3067" s="56" t="s">
        <v>2171</v>
      </c>
      <c r="F3067" s="56" t="s">
        <v>908</v>
      </c>
      <c r="G3067" s="56">
        <v>20</v>
      </c>
      <c r="H3067" s="56">
        <v>0</v>
      </c>
      <c r="I3067" s="56" t="s">
        <v>6841</v>
      </c>
      <c r="J3067" s="56" t="s">
        <v>39</v>
      </c>
    </row>
    <row r="3068" spans="1:10" ht="12.75" customHeight="1" x14ac:dyDescent="0.3">
      <c r="A3068" s="56" t="s">
        <v>393</v>
      </c>
      <c r="B3068" s="56">
        <v>1</v>
      </c>
      <c r="C3068" s="56" t="s">
        <v>394</v>
      </c>
      <c r="D3068" s="56" t="s">
        <v>6739</v>
      </c>
      <c r="E3068" s="56" t="s">
        <v>3539</v>
      </c>
      <c r="F3068" s="56" t="s">
        <v>907</v>
      </c>
      <c r="G3068" s="56">
        <v>55</v>
      </c>
      <c r="H3068" s="56">
        <v>0</v>
      </c>
      <c r="I3068" s="56" t="s">
        <v>6841</v>
      </c>
      <c r="J3068" s="56" t="s">
        <v>39</v>
      </c>
    </row>
    <row r="3069" spans="1:10" ht="12.75" customHeight="1" x14ac:dyDescent="0.3">
      <c r="A3069" s="56" t="s">
        <v>393</v>
      </c>
      <c r="B3069" s="56">
        <v>2</v>
      </c>
      <c r="C3069" s="56" t="s">
        <v>394</v>
      </c>
      <c r="D3069" s="56" t="s">
        <v>6740</v>
      </c>
      <c r="E3069" s="56" t="s">
        <v>3540</v>
      </c>
      <c r="F3069" s="56" t="s">
        <v>907</v>
      </c>
      <c r="G3069" s="56">
        <v>18</v>
      </c>
      <c r="H3069" s="56">
        <v>0</v>
      </c>
      <c r="I3069" s="56" t="s">
        <v>6841</v>
      </c>
      <c r="J3069" s="56" t="s">
        <v>39</v>
      </c>
    </row>
    <row r="3070" spans="1:10" ht="12.75" customHeight="1" x14ac:dyDescent="0.3">
      <c r="A3070" s="56" t="s">
        <v>393</v>
      </c>
      <c r="B3070" s="56">
        <v>3</v>
      </c>
      <c r="C3070" s="56" t="s">
        <v>394</v>
      </c>
      <c r="D3070" s="56" t="s">
        <v>6741</v>
      </c>
      <c r="E3070" s="56" t="s">
        <v>3541</v>
      </c>
      <c r="F3070" s="56" t="s">
        <v>907</v>
      </c>
      <c r="G3070" s="56">
        <v>48</v>
      </c>
      <c r="H3070" s="56">
        <v>0</v>
      </c>
      <c r="I3070" s="56" t="s">
        <v>6841</v>
      </c>
      <c r="J3070" s="56" t="s">
        <v>39</v>
      </c>
    </row>
    <row r="3071" spans="1:10" ht="12.75" customHeight="1" x14ac:dyDescent="0.3">
      <c r="A3071" s="56" t="s">
        <v>393</v>
      </c>
      <c r="B3071" s="56">
        <v>4</v>
      </c>
      <c r="C3071" s="56" t="s">
        <v>394</v>
      </c>
      <c r="D3071" s="56" t="s">
        <v>6742</v>
      </c>
      <c r="E3071" s="56" t="s">
        <v>3542</v>
      </c>
      <c r="F3071" s="56" t="s">
        <v>907</v>
      </c>
      <c r="G3071" s="56">
        <v>22</v>
      </c>
      <c r="H3071" s="56">
        <v>4</v>
      </c>
      <c r="I3071" s="56" t="s">
        <v>6841</v>
      </c>
      <c r="J3071" s="56" t="s">
        <v>39</v>
      </c>
    </row>
    <row r="3072" spans="1:10" ht="12.75" customHeight="1" x14ac:dyDescent="0.3">
      <c r="A3072" s="56" t="s">
        <v>393</v>
      </c>
      <c r="B3072" s="56">
        <v>5</v>
      </c>
      <c r="C3072" s="56" t="s">
        <v>394</v>
      </c>
      <c r="D3072" s="56" t="s">
        <v>6743</v>
      </c>
      <c r="E3072" s="56" t="s">
        <v>3543</v>
      </c>
      <c r="F3072" s="56" t="s">
        <v>907</v>
      </c>
      <c r="G3072" s="56">
        <v>46</v>
      </c>
      <c r="H3072" s="56">
        <v>0</v>
      </c>
      <c r="I3072" s="56" t="s">
        <v>6841</v>
      </c>
      <c r="J3072" s="56" t="s">
        <v>39</v>
      </c>
    </row>
    <row r="3073" spans="1:10" ht="12.75" customHeight="1" x14ac:dyDescent="0.3">
      <c r="A3073" s="56" t="s">
        <v>393</v>
      </c>
      <c r="B3073" s="56">
        <v>6</v>
      </c>
      <c r="C3073" s="56" t="s">
        <v>394</v>
      </c>
      <c r="D3073" s="56" t="s">
        <v>6744</v>
      </c>
      <c r="E3073" s="56" t="s">
        <v>3544</v>
      </c>
      <c r="F3073" s="56" t="s">
        <v>907</v>
      </c>
      <c r="G3073" s="56">
        <v>26</v>
      </c>
      <c r="H3073" s="56">
        <v>8</v>
      </c>
      <c r="I3073" s="56" t="s">
        <v>6841</v>
      </c>
      <c r="J3073" s="56" t="s">
        <v>39</v>
      </c>
    </row>
    <row r="3074" spans="1:10" ht="12.75" customHeight="1" x14ac:dyDescent="0.3">
      <c r="A3074" s="56" t="s">
        <v>393</v>
      </c>
      <c r="B3074" s="56">
        <v>7</v>
      </c>
      <c r="C3074" s="56" t="s">
        <v>394</v>
      </c>
      <c r="D3074" s="56" t="s">
        <v>6745</v>
      </c>
      <c r="E3074" s="56" t="s">
        <v>3545</v>
      </c>
      <c r="F3074" s="56" t="s">
        <v>907</v>
      </c>
      <c r="G3074" s="56">
        <v>46</v>
      </c>
      <c r="H3074" s="56">
        <v>0</v>
      </c>
      <c r="I3074" s="56" t="s">
        <v>6841</v>
      </c>
      <c r="J3074" s="56" t="s">
        <v>39</v>
      </c>
    </row>
    <row r="3075" spans="1:10" ht="12.75" customHeight="1" x14ac:dyDescent="0.3">
      <c r="A3075" s="56" t="s">
        <v>393</v>
      </c>
      <c r="B3075" s="56">
        <v>8</v>
      </c>
      <c r="C3075" s="56" t="s">
        <v>394</v>
      </c>
      <c r="D3075" s="56" t="s">
        <v>6746</v>
      </c>
      <c r="E3075" s="56" t="s">
        <v>3546</v>
      </c>
      <c r="F3075" s="56" t="s">
        <v>907</v>
      </c>
      <c r="G3075" s="56">
        <v>18</v>
      </c>
      <c r="H3075" s="56">
        <v>0</v>
      </c>
      <c r="I3075" s="56" t="s">
        <v>6841</v>
      </c>
      <c r="J3075" s="56" t="s">
        <v>39</v>
      </c>
    </row>
    <row r="3076" spans="1:10" ht="12.75" customHeight="1" x14ac:dyDescent="0.3">
      <c r="A3076" s="56" t="s">
        <v>393</v>
      </c>
      <c r="B3076" s="56">
        <v>9</v>
      </c>
      <c r="C3076" s="56" t="s">
        <v>394</v>
      </c>
      <c r="D3076" s="56" t="s">
        <v>6747</v>
      </c>
      <c r="E3076" s="56" t="s">
        <v>3547</v>
      </c>
      <c r="F3076" s="56" t="s">
        <v>907</v>
      </c>
      <c r="G3076" s="56">
        <v>18</v>
      </c>
      <c r="H3076" s="56">
        <v>0</v>
      </c>
      <c r="I3076" s="56" t="s">
        <v>6841</v>
      </c>
      <c r="J3076" s="56" t="s">
        <v>39</v>
      </c>
    </row>
    <row r="3077" spans="1:10" ht="12.75" customHeight="1" x14ac:dyDescent="0.3">
      <c r="A3077" s="56" t="s">
        <v>393</v>
      </c>
      <c r="B3077" s="56">
        <v>10</v>
      </c>
      <c r="C3077" s="56" t="s">
        <v>394</v>
      </c>
      <c r="D3077" s="56" t="s">
        <v>6748</v>
      </c>
      <c r="E3077" s="56" t="s">
        <v>3548</v>
      </c>
      <c r="F3077" s="56" t="s">
        <v>907</v>
      </c>
      <c r="G3077" s="56">
        <v>27</v>
      </c>
      <c r="H3077" s="56">
        <v>9</v>
      </c>
      <c r="I3077" s="56" t="s">
        <v>6841</v>
      </c>
      <c r="J3077" s="56" t="s">
        <v>39</v>
      </c>
    </row>
    <row r="3078" spans="1:10" ht="12.75" customHeight="1" x14ac:dyDescent="0.3">
      <c r="A3078" s="56" t="s">
        <v>393</v>
      </c>
      <c r="B3078" s="56">
        <v>11</v>
      </c>
      <c r="C3078" s="56" t="s">
        <v>394</v>
      </c>
      <c r="D3078" s="56" t="s">
        <v>6749</v>
      </c>
      <c r="E3078" s="56" t="s">
        <v>3549</v>
      </c>
      <c r="F3078" s="56" t="s">
        <v>907</v>
      </c>
      <c r="G3078" s="56">
        <v>43</v>
      </c>
      <c r="H3078" s="56">
        <v>25</v>
      </c>
      <c r="I3078" s="56" t="s">
        <v>6841</v>
      </c>
      <c r="J3078" s="56" t="s">
        <v>39</v>
      </c>
    </row>
    <row r="3079" spans="1:10" ht="12.75" customHeight="1" x14ac:dyDescent="0.3">
      <c r="A3079" s="56" t="s">
        <v>393</v>
      </c>
      <c r="B3079" s="56">
        <v>12</v>
      </c>
      <c r="C3079" s="56" t="s">
        <v>394</v>
      </c>
      <c r="D3079" s="56" t="s">
        <v>6750</v>
      </c>
      <c r="E3079" s="56" t="s">
        <v>3550</v>
      </c>
      <c r="F3079" s="56" t="s">
        <v>907</v>
      </c>
      <c r="G3079" s="56">
        <v>46</v>
      </c>
      <c r="H3079" s="56">
        <v>0</v>
      </c>
      <c r="I3079" s="56" t="s">
        <v>6841</v>
      </c>
      <c r="J3079" s="56" t="s">
        <v>39</v>
      </c>
    </row>
    <row r="3080" spans="1:10" ht="12.75" customHeight="1" x14ac:dyDescent="0.3">
      <c r="A3080" s="56" t="s">
        <v>393</v>
      </c>
      <c r="B3080" s="56">
        <v>13</v>
      </c>
      <c r="C3080" s="56" t="s">
        <v>394</v>
      </c>
      <c r="D3080" s="56" t="s">
        <v>6751</v>
      </c>
      <c r="E3080" s="56" t="s">
        <v>3551</v>
      </c>
      <c r="F3080" s="56" t="s">
        <v>907</v>
      </c>
      <c r="G3080" s="56">
        <v>16.5</v>
      </c>
      <c r="H3080" s="56">
        <v>16.5</v>
      </c>
      <c r="I3080" s="56" t="s">
        <v>6841</v>
      </c>
      <c r="J3080" s="56" t="s">
        <v>39</v>
      </c>
    </row>
    <row r="3081" spans="1:10" ht="12.75" customHeight="1" x14ac:dyDescent="0.3">
      <c r="A3081" s="56" t="s">
        <v>393</v>
      </c>
      <c r="B3081" s="56">
        <v>14</v>
      </c>
      <c r="C3081" s="56" t="s">
        <v>394</v>
      </c>
      <c r="D3081" s="56" t="s">
        <v>6752</v>
      </c>
      <c r="E3081" s="56" t="s">
        <v>3552</v>
      </c>
      <c r="F3081" s="56" t="s">
        <v>907</v>
      </c>
      <c r="G3081" s="56">
        <v>34</v>
      </c>
      <c r="H3081" s="56">
        <v>0</v>
      </c>
      <c r="I3081" s="56" t="s">
        <v>6841</v>
      </c>
      <c r="J3081" s="56" t="s">
        <v>39</v>
      </c>
    </row>
    <row r="3082" spans="1:10" ht="12.75" customHeight="1" x14ac:dyDescent="0.3">
      <c r="A3082" s="56" t="s">
        <v>393</v>
      </c>
      <c r="B3082" s="56">
        <v>15</v>
      </c>
      <c r="C3082" s="56" t="s">
        <v>394</v>
      </c>
      <c r="D3082" s="56" t="s">
        <v>6753</v>
      </c>
      <c r="E3082" s="56" t="s">
        <v>3553</v>
      </c>
      <c r="F3082" s="56" t="s">
        <v>907</v>
      </c>
      <c r="G3082" s="56">
        <v>18</v>
      </c>
      <c r="H3082" s="56">
        <v>0</v>
      </c>
      <c r="I3082" s="56" t="s">
        <v>6841</v>
      </c>
      <c r="J3082" s="56" t="s">
        <v>39</v>
      </c>
    </row>
    <row r="3083" spans="1:10" ht="12.75" customHeight="1" x14ac:dyDescent="0.3">
      <c r="A3083" s="56" t="s">
        <v>393</v>
      </c>
      <c r="B3083" s="56">
        <v>16</v>
      </c>
      <c r="C3083" s="56" t="s">
        <v>394</v>
      </c>
      <c r="D3083" s="56" t="s">
        <v>6754</v>
      </c>
      <c r="E3083" s="56" t="s">
        <v>3554</v>
      </c>
      <c r="F3083" s="56" t="s">
        <v>907</v>
      </c>
      <c r="G3083" s="56">
        <v>34</v>
      </c>
      <c r="H3083" s="56">
        <v>0</v>
      </c>
      <c r="I3083" s="56" t="s">
        <v>6841</v>
      </c>
      <c r="J3083" s="56" t="s">
        <v>39</v>
      </c>
    </row>
    <row r="3084" spans="1:10" ht="12.75" customHeight="1" x14ac:dyDescent="0.3">
      <c r="A3084" s="56" t="s">
        <v>393</v>
      </c>
      <c r="B3084" s="56">
        <v>17</v>
      </c>
      <c r="C3084" s="56" t="s">
        <v>394</v>
      </c>
      <c r="D3084" s="56" t="s">
        <v>6755</v>
      </c>
      <c r="E3084" s="56" t="s">
        <v>3555</v>
      </c>
      <c r="F3084" s="56" t="s">
        <v>907</v>
      </c>
      <c r="G3084" s="56">
        <v>46</v>
      </c>
      <c r="H3084" s="56">
        <v>0</v>
      </c>
      <c r="I3084" s="56" t="s">
        <v>6841</v>
      </c>
      <c r="J3084" s="56" t="s">
        <v>39</v>
      </c>
    </row>
    <row r="3085" spans="1:10" ht="12.75" customHeight="1" x14ac:dyDescent="0.3">
      <c r="A3085" s="56" t="s">
        <v>393</v>
      </c>
      <c r="B3085" s="56">
        <v>18</v>
      </c>
      <c r="C3085" s="56" t="s">
        <v>394</v>
      </c>
      <c r="D3085" s="56" t="s">
        <v>6756</v>
      </c>
      <c r="E3085" s="56" t="s">
        <v>3556</v>
      </c>
      <c r="F3085" s="56" t="s">
        <v>907</v>
      </c>
      <c r="G3085" s="56">
        <v>18</v>
      </c>
      <c r="H3085" s="56">
        <v>0</v>
      </c>
      <c r="I3085" s="56" t="s">
        <v>6841</v>
      </c>
      <c r="J3085" s="56" t="s">
        <v>39</v>
      </c>
    </row>
    <row r="3086" spans="1:10" ht="12.75" customHeight="1" x14ac:dyDescent="0.3">
      <c r="A3086" s="56" t="s">
        <v>393</v>
      </c>
      <c r="B3086" s="56">
        <v>19</v>
      </c>
      <c r="C3086" s="56" t="s">
        <v>394</v>
      </c>
      <c r="D3086" s="56" t="s">
        <v>6757</v>
      </c>
      <c r="E3086" s="56" t="s">
        <v>3557</v>
      </c>
      <c r="F3086" s="56" t="s">
        <v>907</v>
      </c>
      <c r="G3086" s="56">
        <v>22</v>
      </c>
      <c r="H3086" s="56">
        <v>4</v>
      </c>
      <c r="I3086" s="56" t="s">
        <v>6841</v>
      </c>
      <c r="J3086" s="56" t="s">
        <v>39</v>
      </c>
    </row>
    <row r="3087" spans="1:10" ht="12.75" customHeight="1" x14ac:dyDescent="0.3">
      <c r="A3087" s="56" t="s">
        <v>393</v>
      </c>
      <c r="B3087" s="56">
        <v>20</v>
      </c>
      <c r="C3087" s="56" t="s">
        <v>394</v>
      </c>
      <c r="D3087" s="56" t="s">
        <v>6758</v>
      </c>
      <c r="E3087" s="56" t="s">
        <v>1145</v>
      </c>
      <c r="F3087" s="56" t="s">
        <v>907</v>
      </c>
      <c r="G3087" s="56">
        <v>18</v>
      </c>
      <c r="H3087" s="56">
        <v>0</v>
      </c>
      <c r="I3087" s="56" t="s">
        <v>6841</v>
      </c>
      <c r="J3087" s="56" t="s">
        <v>39</v>
      </c>
    </row>
    <row r="3088" spans="1:10" ht="12.75" customHeight="1" x14ac:dyDescent="0.3">
      <c r="A3088" s="56" t="s">
        <v>393</v>
      </c>
      <c r="B3088" s="56">
        <v>21</v>
      </c>
      <c r="C3088" s="56" t="s">
        <v>394</v>
      </c>
      <c r="D3088" s="56" t="s">
        <v>6759</v>
      </c>
      <c r="E3088" s="56" t="s">
        <v>3606</v>
      </c>
      <c r="F3088" s="56" t="s">
        <v>907</v>
      </c>
      <c r="G3088" s="56">
        <v>48</v>
      </c>
      <c r="H3088" s="56">
        <v>0</v>
      </c>
      <c r="I3088" s="56" t="s">
        <v>6841</v>
      </c>
      <c r="J3088" s="56" t="s">
        <v>39</v>
      </c>
    </row>
    <row r="3089" spans="1:10" ht="12.75" customHeight="1" x14ac:dyDescent="0.3">
      <c r="A3089" s="56" t="s">
        <v>393</v>
      </c>
      <c r="B3089" s="56">
        <v>22</v>
      </c>
      <c r="C3089" s="56" t="s">
        <v>394</v>
      </c>
      <c r="D3089" s="56" t="s">
        <v>6760</v>
      </c>
      <c r="E3089" s="56" t="s">
        <v>3558</v>
      </c>
      <c r="F3089" s="56" t="s">
        <v>907</v>
      </c>
      <c r="G3089" s="56">
        <v>18</v>
      </c>
      <c r="H3089" s="56">
        <v>0</v>
      </c>
      <c r="I3089" s="56" t="s">
        <v>6841</v>
      </c>
      <c r="J3089" s="56" t="s">
        <v>39</v>
      </c>
    </row>
    <row r="3090" spans="1:10" ht="12.75" customHeight="1" x14ac:dyDescent="0.3">
      <c r="A3090" s="56" t="s">
        <v>393</v>
      </c>
      <c r="B3090" s="56">
        <v>23</v>
      </c>
      <c r="C3090" s="56" t="s">
        <v>394</v>
      </c>
      <c r="D3090" s="56" t="s">
        <v>6761</v>
      </c>
      <c r="E3090" s="56" t="s">
        <v>3559</v>
      </c>
      <c r="F3090" s="56" t="s">
        <v>907</v>
      </c>
      <c r="G3090" s="56">
        <v>51</v>
      </c>
      <c r="H3090" s="56">
        <v>0</v>
      </c>
      <c r="I3090" s="56" t="s">
        <v>6841</v>
      </c>
      <c r="J3090" s="56" t="s">
        <v>39</v>
      </c>
    </row>
    <row r="3091" spans="1:10" ht="12.75" customHeight="1" x14ac:dyDescent="0.3">
      <c r="A3091" s="56" t="s">
        <v>393</v>
      </c>
      <c r="B3091" s="56">
        <v>24</v>
      </c>
      <c r="C3091" s="56" t="s">
        <v>394</v>
      </c>
      <c r="D3091" s="56" t="s">
        <v>6762</v>
      </c>
      <c r="E3091" s="56" t="s">
        <v>3560</v>
      </c>
      <c r="F3091" s="56" t="s">
        <v>907</v>
      </c>
      <c r="G3091" s="56">
        <v>18</v>
      </c>
      <c r="H3091" s="56">
        <v>0</v>
      </c>
      <c r="I3091" s="56" t="s">
        <v>6841</v>
      </c>
      <c r="J3091" s="56" t="s">
        <v>39</v>
      </c>
    </row>
    <row r="3092" spans="1:10" ht="12.75" customHeight="1" x14ac:dyDescent="0.3">
      <c r="A3092" s="56" t="s">
        <v>350</v>
      </c>
      <c r="B3092" s="56">
        <v>1</v>
      </c>
      <c r="C3092" s="56" t="s">
        <v>351</v>
      </c>
      <c r="D3092" s="56" t="s">
        <v>6763</v>
      </c>
      <c r="E3092" s="56" t="s">
        <v>3561</v>
      </c>
      <c r="F3092" s="56" t="s">
        <v>907</v>
      </c>
      <c r="G3092" s="56">
        <v>15</v>
      </c>
      <c r="H3092" s="56">
        <v>3</v>
      </c>
      <c r="I3092" s="56" t="s">
        <v>6841</v>
      </c>
      <c r="J3092" s="56" t="s">
        <v>39</v>
      </c>
    </row>
    <row r="3093" spans="1:10" ht="12.75" customHeight="1" x14ac:dyDescent="0.3">
      <c r="A3093" s="56" t="s">
        <v>350</v>
      </c>
      <c r="B3093" s="56">
        <v>2</v>
      </c>
      <c r="C3093" s="56" t="s">
        <v>351</v>
      </c>
      <c r="D3093" s="56" t="s">
        <v>6764</v>
      </c>
      <c r="E3093" s="56" t="s">
        <v>3562</v>
      </c>
      <c r="F3093" s="56" t="s">
        <v>907</v>
      </c>
      <c r="G3093" s="56">
        <v>35</v>
      </c>
      <c r="H3093" s="56">
        <v>0</v>
      </c>
      <c r="I3093" s="56" t="s">
        <v>6841</v>
      </c>
      <c r="J3093" s="56" t="s">
        <v>39</v>
      </c>
    </row>
    <row r="3094" spans="1:10" ht="12.75" customHeight="1" x14ac:dyDescent="0.3">
      <c r="A3094" s="56" t="s">
        <v>350</v>
      </c>
      <c r="B3094" s="56">
        <v>3</v>
      </c>
      <c r="C3094" s="56" t="s">
        <v>351</v>
      </c>
      <c r="D3094" s="56" t="s">
        <v>6765</v>
      </c>
      <c r="E3094" s="56" t="s">
        <v>3563</v>
      </c>
      <c r="F3094" s="56" t="s">
        <v>907</v>
      </c>
      <c r="G3094" s="56">
        <v>56</v>
      </c>
      <c r="H3094" s="56">
        <v>0</v>
      </c>
      <c r="I3094" s="56" t="s">
        <v>6841</v>
      </c>
      <c r="J3094" s="56" t="s">
        <v>39</v>
      </c>
    </row>
    <row r="3095" spans="1:10" ht="12.75" customHeight="1" x14ac:dyDescent="0.3">
      <c r="A3095" s="56" t="s">
        <v>350</v>
      </c>
      <c r="B3095" s="56">
        <v>4</v>
      </c>
      <c r="C3095" s="56" t="s">
        <v>351</v>
      </c>
      <c r="D3095" s="56" t="s">
        <v>6766</v>
      </c>
      <c r="E3095" s="56" t="s">
        <v>2348</v>
      </c>
      <c r="F3095" s="56" t="s">
        <v>907</v>
      </c>
      <c r="G3095" s="56">
        <v>47</v>
      </c>
      <c r="H3095" s="56">
        <v>0</v>
      </c>
      <c r="I3095" s="56" t="s">
        <v>6841</v>
      </c>
      <c r="J3095" s="56" t="s">
        <v>39</v>
      </c>
    </row>
    <row r="3096" spans="1:10" ht="12.75" customHeight="1" x14ac:dyDescent="0.3">
      <c r="A3096" s="56" t="s">
        <v>350</v>
      </c>
      <c r="B3096" s="56">
        <v>5</v>
      </c>
      <c r="C3096" s="56" t="s">
        <v>351</v>
      </c>
      <c r="D3096" s="56" t="s">
        <v>6767</v>
      </c>
      <c r="E3096" s="56" t="s">
        <v>3564</v>
      </c>
      <c r="F3096" s="56" t="s">
        <v>907</v>
      </c>
      <c r="G3096" s="56">
        <v>15</v>
      </c>
      <c r="H3096" s="56">
        <v>0</v>
      </c>
      <c r="I3096" s="56" t="s">
        <v>6841</v>
      </c>
      <c r="J3096" s="56" t="s">
        <v>39</v>
      </c>
    </row>
    <row r="3097" spans="1:10" ht="12.75" customHeight="1" x14ac:dyDescent="0.3">
      <c r="A3097" s="56" t="s">
        <v>350</v>
      </c>
      <c r="B3097" s="56">
        <v>6</v>
      </c>
      <c r="C3097" s="56" t="s">
        <v>351</v>
      </c>
      <c r="D3097" s="56" t="s">
        <v>6768</v>
      </c>
      <c r="E3097" s="56" t="s">
        <v>3565</v>
      </c>
      <c r="F3097" s="56" t="s">
        <v>907</v>
      </c>
      <c r="G3097" s="56">
        <v>15</v>
      </c>
      <c r="H3097" s="56">
        <v>0</v>
      </c>
      <c r="I3097" s="56" t="s">
        <v>6841</v>
      </c>
      <c r="J3097" s="56" t="s">
        <v>39</v>
      </c>
    </row>
    <row r="3098" spans="1:10" ht="12.75" customHeight="1" x14ac:dyDescent="0.3">
      <c r="A3098" s="56" t="s">
        <v>350</v>
      </c>
      <c r="B3098" s="56">
        <v>7</v>
      </c>
      <c r="C3098" s="56" t="s">
        <v>351</v>
      </c>
      <c r="D3098" s="56" t="s">
        <v>6769</v>
      </c>
      <c r="E3098" s="56" t="s">
        <v>3566</v>
      </c>
      <c r="F3098" s="56" t="s">
        <v>907</v>
      </c>
      <c r="G3098" s="56">
        <v>30</v>
      </c>
      <c r="H3098" s="56">
        <v>0</v>
      </c>
      <c r="I3098" s="56" t="s">
        <v>6841</v>
      </c>
      <c r="J3098" s="56" t="s">
        <v>39</v>
      </c>
    </row>
    <row r="3099" spans="1:10" ht="12.75" customHeight="1" x14ac:dyDescent="0.3">
      <c r="A3099" s="56" t="s">
        <v>350</v>
      </c>
      <c r="B3099" s="56">
        <v>8</v>
      </c>
      <c r="C3099" s="56" t="s">
        <v>351</v>
      </c>
      <c r="D3099" s="56" t="s">
        <v>6770</v>
      </c>
      <c r="E3099" s="56" t="s">
        <v>6771</v>
      </c>
      <c r="F3099" s="56" t="s">
        <v>907</v>
      </c>
      <c r="G3099" s="56">
        <v>24</v>
      </c>
      <c r="H3099" s="56">
        <v>6</v>
      </c>
      <c r="I3099" s="56" t="s">
        <v>6841</v>
      </c>
      <c r="J3099" s="56" t="s">
        <v>39</v>
      </c>
    </row>
    <row r="3100" spans="1:10" ht="12.75" customHeight="1" x14ac:dyDescent="0.3">
      <c r="A3100" s="56" t="s">
        <v>350</v>
      </c>
      <c r="B3100" s="56">
        <v>9</v>
      </c>
      <c r="C3100" s="56" t="s">
        <v>351</v>
      </c>
      <c r="D3100" s="56" t="s">
        <v>6772</v>
      </c>
      <c r="E3100" s="56" t="s">
        <v>3567</v>
      </c>
      <c r="F3100" s="56" t="s">
        <v>907</v>
      </c>
      <c r="G3100" s="56">
        <v>15</v>
      </c>
      <c r="H3100" s="56">
        <v>0</v>
      </c>
      <c r="I3100" s="56" t="s">
        <v>6841</v>
      </c>
      <c r="J3100" s="56" t="s">
        <v>39</v>
      </c>
    </row>
    <row r="3101" spans="1:10" ht="12.75" customHeight="1" x14ac:dyDescent="0.3">
      <c r="A3101" s="56" t="s">
        <v>350</v>
      </c>
      <c r="B3101" s="56">
        <v>10</v>
      </c>
      <c r="C3101" s="56" t="s">
        <v>351</v>
      </c>
      <c r="D3101" s="56" t="s">
        <v>6773</v>
      </c>
      <c r="E3101" s="56" t="s">
        <v>3568</v>
      </c>
      <c r="F3101" s="56" t="s">
        <v>907</v>
      </c>
      <c r="G3101" s="56">
        <v>24</v>
      </c>
      <c r="H3101" s="56">
        <v>0</v>
      </c>
      <c r="I3101" s="56" t="s">
        <v>6841</v>
      </c>
      <c r="J3101" s="56" t="s">
        <v>39</v>
      </c>
    </row>
    <row r="3102" spans="1:10" ht="12.75" customHeight="1" x14ac:dyDescent="0.3">
      <c r="A3102" s="56" t="s">
        <v>350</v>
      </c>
      <c r="B3102" s="56">
        <v>11</v>
      </c>
      <c r="C3102" s="56" t="s">
        <v>351</v>
      </c>
      <c r="D3102" s="56" t="s">
        <v>6774</v>
      </c>
      <c r="E3102" s="56" t="s">
        <v>3569</v>
      </c>
      <c r="F3102" s="56" t="s">
        <v>907</v>
      </c>
      <c r="G3102" s="56">
        <v>24</v>
      </c>
      <c r="H3102" s="56">
        <v>0</v>
      </c>
      <c r="I3102" s="56" t="s">
        <v>6841</v>
      </c>
      <c r="J3102" s="56" t="s">
        <v>39</v>
      </c>
    </row>
    <row r="3103" spans="1:10" ht="12.75" customHeight="1" x14ac:dyDescent="0.3">
      <c r="A3103" s="56" t="s">
        <v>350</v>
      </c>
      <c r="B3103" s="56">
        <v>12</v>
      </c>
      <c r="C3103" s="56" t="s">
        <v>351</v>
      </c>
      <c r="D3103" s="56" t="s">
        <v>6775</v>
      </c>
      <c r="E3103" s="56" t="s">
        <v>3570</v>
      </c>
      <c r="F3103" s="56" t="s">
        <v>907</v>
      </c>
      <c r="G3103" s="56">
        <v>15</v>
      </c>
      <c r="H3103" s="56">
        <v>0</v>
      </c>
      <c r="I3103" s="56" t="s">
        <v>6841</v>
      </c>
      <c r="J3103" s="56" t="s">
        <v>39</v>
      </c>
    </row>
    <row r="3104" spans="1:10" ht="12.75" customHeight="1" x14ac:dyDescent="0.3">
      <c r="A3104" s="56" t="s">
        <v>350</v>
      </c>
      <c r="B3104" s="56">
        <v>13</v>
      </c>
      <c r="C3104" s="56" t="s">
        <v>351</v>
      </c>
      <c r="D3104" s="56" t="s">
        <v>6776</v>
      </c>
      <c r="E3104" s="56" t="s">
        <v>3571</v>
      </c>
      <c r="F3104" s="56" t="s">
        <v>907</v>
      </c>
      <c r="G3104" s="56">
        <v>30</v>
      </c>
      <c r="H3104" s="56">
        <v>0</v>
      </c>
      <c r="I3104" s="56" t="s">
        <v>6841</v>
      </c>
      <c r="J3104" s="56" t="s">
        <v>39</v>
      </c>
    </row>
    <row r="3105" spans="1:10" ht="12.75" customHeight="1" x14ac:dyDescent="0.3">
      <c r="A3105" s="56" t="s">
        <v>350</v>
      </c>
      <c r="B3105" s="56">
        <v>14</v>
      </c>
      <c r="C3105" s="56" t="s">
        <v>351</v>
      </c>
      <c r="D3105" s="56" t="s">
        <v>6777</v>
      </c>
      <c r="E3105" s="56" t="s">
        <v>3572</v>
      </c>
      <c r="F3105" s="56" t="s">
        <v>907</v>
      </c>
      <c r="G3105" s="56">
        <v>35</v>
      </c>
      <c r="H3105" s="56">
        <v>0</v>
      </c>
      <c r="I3105" s="56" t="s">
        <v>6841</v>
      </c>
      <c r="J3105" s="56" t="s">
        <v>39</v>
      </c>
    </row>
    <row r="3106" spans="1:10" ht="12.75" customHeight="1" x14ac:dyDescent="0.3">
      <c r="A3106" s="56" t="s">
        <v>350</v>
      </c>
      <c r="B3106" s="56">
        <v>15</v>
      </c>
      <c r="C3106" s="56" t="s">
        <v>351</v>
      </c>
      <c r="D3106" s="56" t="s">
        <v>6778</v>
      </c>
      <c r="E3106" s="56" t="s">
        <v>3573</v>
      </c>
      <c r="F3106" s="56" t="s">
        <v>907</v>
      </c>
      <c r="G3106" s="56">
        <v>35</v>
      </c>
      <c r="H3106" s="56">
        <v>0</v>
      </c>
      <c r="I3106" s="56" t="s">
        <v>6841</v>
      </c>
      <c r="J3106" s="56" t="s">
        <v>39</v>
      </c>
    </row>
    <row r="3107" spans="1:10" ht="12.75" customHeight="1" x14ac:dyDescent="0.3">
      <c r="A3107" s="56" t="s">
        <v>350</v>
      </c>
      <c r="B3107" s="56">
        <v>16</v>
      </c>
      <c r="C3107" s="56" t="s">
        <v>351</v>
      </c>
      <c r="D3107" s="56" t="s">
        <v>6779</v>
      </c>
      <c r="E3107" s="56" t="s">
        <v>3574</v>
      </c>
      <c r="F3107" s="56" t="s">
        <v>907</v>
      </c>
      <c r="G3107" s="56">
        <v>15</v>
      </c>
      <c r="H3107" s="56">
        <v>0</v>
      </c>
      <c r="I3107" s="56" t="s">
        <v>6841</v>
      </c>
      <c r="J3107" s="56" t="s">
        <v>39</v>
      </c>
    </row>
    <row r="3108" spans="1:10" ht="12.75" customHeight="1" x14ac:dyDescent="0.3">
      <c r="A3108" s="56" t="s">
        <v>134</v>
      </c>
      <c r="B3108" s="56">
        <v>1</v>
      </c>
      <c r="C3108" s="56" t="s">
        <v>135</v>
      </c>
      <c r="D3108" s="56" t="s">
        <v>6780</v>
      </c>
      <c r="E3108" s="56" t="s">
        <v>3404</v>
      </c>
      <c r="F3108" s="56" t="s">
        <v>907</v>
      </c>
      <c r="G3108" s="56">
        <v>29</v>
      </c>
      <c r="H3108" s="56">
        <v>0</v>
      </c>
      <c r="I3108" s="56" t="s">
        <v>6841</v>
      </c>
      <c r="J3108" s="56" t="s">
        <v>39</v>
      </c>
    </row>
    <row r="3109" spans="1:10" ht="12.75" customHeight="1" x14ac:dyDescent="0.3">
      <c r="A3109" s="56" t="s">
        <v>134</v>
      </c>
      <c r="B3109" s="56">
        <v>2</v>
      </c>
      <c r="C3109" s="56" t="s">
        <v>135</v>
      </c>
      <c r="D3109" s="56" t="s">
        <v>6781</v>
      </c>
      <c r="E3109" s="56" t="s">
        <v>3405</v>
      </c>
      <c r="F3109" s="56" t="s">
        <v>907</v>
      </c>
      <c r="G3109" s="56">
        <v>33.5</v>
      </c>
      <c r="H3109" s="56">
        <v>0</v>
      </c>
      <c r="I3109" s="56" t="s">
        <v>6841</v>
      </c>
      <c r="J3109" s="56" t="s">
        <v>39</v>
      </c>
    </row>
    <row r="3110" spans="1:10" ht="12.75" customHeight="1" x14ac:dyDescent="0.3">
      <c r="A3110" s="56" t="s">
        <v>134</v>
      </c>
      <c r="B3110" s="56">
        <v>3</v>
      </c>
      <c r="C3110" s="56" t="s">
        <v>135</v>
      </c>
      <c r="D3110" s="56" t="s">
        <v>6782</v>
      </c>
      <c r="E3110" s="56" t="s">
        <v>3406</v>
      </c>
      <c r="F3110" s="56" t="s">
        <v>907</v>
      </c>
      <c r="G3110" s="56">
        <v>24.5</v>
      </c>
      <c r="H3110" s="56">
        <v>0</v>
      </c>
      <c r="I3110" s="56" t="s">
        <v>6841</v>
      </c>
      <c r="J3110" s="56" t="s">
        <v>39</v>
      </c>
    </row>
    <row r="3111" spans="1:10" ht="12.75" customHeight="1" x14ac:dyDescent="0.3">
      <c r="A3111" s="56" t="s">
        <v>134</v>
      </c>
      <c r="B3111" s="56">
        <v>4</v>
      </c>
      <c r="C3111" s="56" t="s">
        <v>135</v>
      </c>
      <c r="D3111" s="56" t="s">
        <v>6783</v>
      </c>
      <c r="E3111" s="56" t="s">
        <v>3407</v>
      </c>
      <c r="F3111" s="56" t="s">
        <v>907</v>
      </c>
      <c r="G3111" s="56">
        <v>48</v>
      </c>
      <c r="H3111" s="56">
        <v>0</v>
      </c>
      <c r="I3111" s="56" t="s">
        <v>6841</v>
      </c>
      <c r="J3111" s="56" t="s">
        <v>39</v>
      </c>
    </row>
    <row r="3112" spans="1:10" ht="12.75" customHeight="1" x14ac:dyDescent="0.3">
      <c r="A3112" s="56" t="s">
        <v>134</v>
      </c>
      <c r="B3112" s="56">
        <v>5</v>
      </c>
      <c r="C3112" s="56" t="s">
        <v>135</v>
      </c>
      <c r="D3112" s="56" t="s">
        <v>6784</v>
      </c>
      <c r="E3112" s="56" t="s">
        <v>3408</v>
      </c>
      <c r="F3112" s="56" t="s">
        <v>907</v>
      </c>
      <c r="G3112" s="56">
        <v>15</v>
      </c>
      <c r="H3112" s="56">
        <v>0</v>
      </c>
      <c r="I3112" s="56" t="s">
        <v>6841</v>
      </c>
      <c r="J3112" s="56" t="s">
        <v>39</v>
      </c>
    </row>
    <row r="3113" spans="1:10" ht="12.75" customHeight="1" x14ac:dyDescent="0.3">
      <c r="A3113" s="56" t="s">
        <v>134</v>
      </c>
      <c r="B3113" s="56">
        <v>6</v>
      </c>
      <c r="C3113" s="56" t="s">
        <v>135</v>
      </c>
      <c r="D3113" s="56" t="s">
        <v>6785</v>
      </c>
      <c r="E3113" s="56" t="s">
        <v>3409</v>
      </c>
      <c r="F3113" s="56" t="s">
        <v>907</v>
      </c>
      <c r="G3113" s="56">
        <v>39</v>
      </c>
      <c r="H3113" s="56">
        <v>0</v>
      </c>
      <c r="I3113" s="56" t="s">
        <v>6841</v>
      </c>
      <c r="J3113" s="56" t="s">
        <v>39</v>
      </c>
    </row>
    <row r="3114" spans="1:10" ht="12.75" customHeight="1" x14ac:dyDescent="0.3">
      <c r="A3114" s="56" t="s">
        <v>134</v>
      </c>
      <c r="B3114" s="56">
        <v>7</v>
      </c>
      <c r="C3114" s="56" t="s">
        <v>135</v>
      </c>
      <c r="D3114" s="56" t="s">
        <v>6786</v>
      </c>
      <c r="E3114" s="56" t="s">
        <v>3410</v>
      </c>
      <c r="F3114" s="56" t="s">
        <v>907</v>
      </c>
      <c r="G3114" s="56">
        <v>46</v>
      </c>
      <c r="H3114" s="56">
        <v>0</v>
      </c>
      <c r="I3114" s="56" t="s">
        <v>6841</v>
      </c>
      <c r="J3114" s="56" t="s">
        <v>39</v>
      </c>
    </row>
    <row r="3115" spans="1:10" ht="12.75" customHeight="1" x14ac:dyDescent="0.3">
      <c r="A3115" s="56" t="s">
        <v>134</v>
      </c>
      <c r="B3115" s="56">
        <v>8</v>
      </c>
      <c r="C3115" s="56" t="s">
        <v>135</v>
      </c>
      <c r="D3115" s="56" t="s">
        <v>6787</v>
      </c>
      <c r="E3115" s="56" t="s">
        <v>3411</v>
      </c>
      <c r="F3115" s="56" t="s">
        <v>907</v>
      </c>
      <c r="G3115" s="56">
        <v>34.5</v>
      </c>
      <c r="H3115" s="56">
        <v>0</v>
      </c>
      <c r="I3115" s="56" t="s">
        <v>6841</v>
      </c>
      <c r="J3115" s="56" t="s">
        <v>39</v>
      </c>
    </row>
    <row r="3116" spans="1:10" ht="12.75" customHeight="1" x14ac:dyDescent="0.3">
      <c r="A3116" s="56" t="s">
        <v>134</v>
      </c>
      <c r="B3116" s="56">
        <v>9</v>
      </c>
      <c r="C3116" s="56" t="s">
        <v>135</v>
      </c>
      <c r="D3116" s="56" t="s">
        <v>6788</v>
      </c>
      <c r="E3116" s="56" t="s">
        <v>3412</v>
      </c>
      <c r="F3116" s="56" t="s">
        <v>907</v>
      </c>
      <c r="G3116" s="56">
        <v>50</v>
      </c>
      <c r="H3116" s="56">
        <v>0</v>
      </c>
      <c r="I3116" s="56" t="s">
        <v>6841</v>
      </c>
      <c r="J3116" s="56" t="s">
        <v>39</v>
      </c>
    </row>
    <row r="3117" spans="1:10" ht="12.75" customHeight="1" x14ac:dyDescent="0.3">
      <c r="A3117" s="56" t="s">
        <v>134</v>
      </c>
      <c r="B3117" s="56">
        <v>10</v>
      </c>
      <c r="C3117" s="56" t="s">
        <v>135</v>
      </c>
      <c r="D3117" s="56" t="s">
        <v>6789</v>
      </c>
      <c r="E3117" s="56" t="s">
        <v>3413</v>
      </c>
      <c r="F3117" s="56" t="s">
        <v>907</v>
      </c>
      <c r="G3117" s="56">
        <v>51</v>
      </c>
      <c r="H3117" s="56">
        <v>0</v>
      </c>
      <c r="I3117" s="56" t="s">
        <v>6841</v>
      </c>
      <c r="J3117" s="56" t="s">
        <v>39</v>
      </c>
    </row>
    <row r="3118" spans="1:10" ht="12.75" customHeight="1" x14ac:dyDescent="0.3">
      <c r="A3118" s="56" t="s">
        <v>134</v>
      </c>
      <c r="B3118" s="56">
        <v>11</v>
      </c>
      <c r="C3118" s="56" t="s">
        <v>135</v>
      </c>
      <c r="D3118" s="56" t="s">
        <v>6790</v>
      </c>
      <c r="E3118" s="56" t="s">
        <v>3414</v>
      </c>
      <c r="F3118" s="56" t="s">
        <v>907</v>
      </c>
      <c r="G3118" s="56">
        <v>52</v>
      </c>
      <c r="H3118" s="56">
        <v>0</v>
      </c>
      <c r="I3118" s="56" t="s">
        <v>6841</v>
      </c>
      <c r="J3118" s="56" t="s">
        <v>39</v>
      </c>
    </row>
    <row r="3119" spans="1:10" ht="12.75" customHeight="1" x14ac:dyDescent="0.3">
      <c r="A3119" s="56" t="s">
        <v>134</v>
      </c>
      <c r="B3119" s="56">
        <v>12</v>
      </c>
      <c r="C3119" s="56" t="s">
        <v>135</v>
      </c>
      <c r="D3119" s="56" t="s">
        <v>6791</v>
      </c>
      <c r="E3119" s="56" t="s">
        <v>3415</v>
      </c>
      <c r="F3119" s="56" t="s">
        <v>907</v>
      </c>
      <c r="G3119" s="56">
        <v>52</v>
      </c>
      <c r="H3119" s="56">
        <v>0</v>
      </c>
      <c r="I3119" s="56" t="s">
        <v>6841</v>
      </c>
      <c r="J3119" s="56" t="s">
        <v>39</v>
      </c>
    </row>
    <row r="3120" spans="1:10" ht="12.75" customHeight="1" x14ac:dyDescent="0.3">
      <c r="A3120" s="56" t="s">
        <v>134</v>
      </c>
      <c r="B3120" s="56">
        <v>13</v>
      </c>
      <c r="C3120" s="56" t="s">
        <v>135</v>
      </c>
      <c r="D3120" s="56" t="s">
        <v>6792</v>
      </c>
      <c r="E3120" s="56" t="s">
        <v>3416</v>
      </c>
      <c r="F3120" s="56" t="s">
        <v>907</v>
      </c>
      <c r="G3120" s="56">
        <v>35</v>
      </c>
      <c r="H3120" s="56">
        <v>0</v>
      </c>
      <c r="I3120" s="56" t="s">
        <v>6841</v>
      </c>
      <c r="J3120" s="56" t="s">
        <v>39</v>
      </c>
    </row>
    <row r="3121" spans="1:10" ht="12.75" customHeight="1" x14ac:dyDescent="0.3">
      <c r="A3121" s="56" t="s">
        <v>134</v>
      </c>
      <c r="B3121" s="56">
        <v>14</v>
      </c>
      <c r="C3121" s="56" t="s">
        <v>135</v>
      </c>
      <c r="D3121" s="56" t="s">
        <v>6793</v>
      </c>
      <c r="E3121" s="56" t="s">
        <v>3417</v>
      </c>
      <c r="F3121" s="56" t="s">
        <v>907</v>
      </c>
      <c r="G3121" s="56">
        <v>48</v>
      </c>
      <c r="H3121" s="56">
        <v>0</v>
      </c>
      <c r="I3121" s="56" t="s">
        <v>6841</v>
      </c>
      <c r="J3121" s="56" t="s">
        <v>39</v>
      </c>
    </row>
    <row r="3122" spans="1:10" ht="12.75" customHeight="1" x14ac:dyDescent="0.3">
      <c r="A3122" s="56" t="s">
        <v>134</v>
      </c>
      <c r="B3122" s="56">
        <v>15</v>
      </c>
      <c r="C3122" s="56" t="s">
        <v>135</v>
      </c>
      <c r="D3122" s="56" t="s">
        <v>6794</v>
      </c>
      <c r="E3122" s="56" t="s">
        <v>3418</v>
      </c>
      <c r="F3122" s="56" t="s">
        <v>907</v>
      </c>
      <c r="G3122" s="56">
        <v>39</v>
      </c>
      <c r="H3122" s="56">
        <v>0</v>
      </c>
      <c r="I3122" s="56" t="s">
        <v>6841</v>
      </c>
      <c r="J3122" s="56" t="s">
        <v>39</v>
      </c>
    </row>
    <row r="3123" spans="1:10" ht="12.75" customHeight="1" x14ac:dyDescent="0.3">
      <c r="A3123" s="56" t="s">
        <v>134</v>
      </c>
      <c r="B3123" s="56">
        <v>16</v>
      </c>
      <c r="C3123" s="56" t="s">
        <v>135</v>
      </c>
      <c r="D3123" s="56" t="s">
        <v>6795</v>
      </c>
      <c r="E3123" s="56" t="s">
        <v>3419</v>
      </c>
      <c r="F3123" s="56" t="s">
        <v>907</v>
      </c>
      <c r="G3123" s="56">
        <v>37</v>
      </c>
      <c r="H3123" s="56">
        <v>0</v>
      </c>
      <c r="I3123" s="56" t="s">
        <v>6841</v>
      </c>
      <c r="J3123" s="56" t="s">
        <v>39</v>
      </c>
    </row>
    <row r="3124" spans="1:10" ht="12.75" customHeight="1" x14ac:dyDescent="0.3">
      <c r="A3124" s="56" t="s">
        <v>134</v>
      </c>
      <c r="B3124" s="56">
        <v>17</v>
      </c>
      <c r="C3124" s="56" t="s">
        <v>135</v>
      </c>
      <c r="D3124" s="56" t="s">
        <v>6796</v>
      </c>
      <c r="E3124" s="56" t="s">
        <v>3420</v>
      </c>
      <c r="F3124" s="56" t="s">
        <v>907</v>
      </c>
      <c r="G3124" s="56">
        <v>24.5</v>
      </c>
      <c r="H3124" s="56">
        <v>0</v>
      </c>
      <c r="I3124" s="56" t="s">
        <v>6841</v>
      </c>
      <c r="J3124" s="56" t="s">
        <v>39</v>
      </c>
    </row>
    <row r="3125" spans="1:10" ht="12.75" customHeight="1" x14ac:dyDescent="0.3">
      <c r="A3125" s="56" t="s">
        <v>134</v>
      </c>
      <c r="B3125" s="56">
        <v>18</v>
      </c>
      <c r="C3125" s="56" t="s">
        <v>135</v>
      </c>
      <c r="D3125" s="56" t="s">
        <v>6797</v>
      </c>
      <c r="E3125" s="56" t="s">
        <v>3421</v>
      </c>
      <c r="F3125" s="56" t="s">
        <v>907</v>
      </c>
      <c r="G3125" s="56">
        <v>41</v>
      </c>
      <c r="H3125" s="56">
        <v>0</v>
      </c>
      <c r="I3125" s="56" t="s">
        <v>6841</v>
      </c>
      <c r="J3125" s="56" t="s">
        <v>39</v>
      </c>
    </row>
    <row r="3126" spans="1:10" ht="12.75" customHeight="1" x14ac:dyDescent="0.3">
      <c r="A3126" s="56" t="s">
        <v>134</v>
      </c>
      <c r="B3126" s="56">
        <v>19</v>
      </c>
      <c r="C3126" s="56" t="s">
        <v>135</v>
      </c>
      <c r="D3126" s="56" t="s">
        <v>6798</v>
      </c>
      <c r="E3126" s="56" t="s">
        <v>3422</v>
      </c>
      <c r="F3126" s="56" t="s">
        <v>907</v>
      </c>
      <c r="G3126" s="56">
        <v>31</v>
      </c>
      <c r="H3126" s="56">
        <v>0</v>
      </c>
      <c r="I3126" s="56" t="s">
        <v>6841</v>
      </c>
      <c r="J3126" s="56" t="s">
        <v>39</v>
      </c>
    </row>
    <row r="3127" spans="1:10" ht="12.75" customHeight="1" x14ac:dyDescent="0.3">
      <c r="A3127" s="56" t="s">
        <v>134</v>
      </c>
      <c r="B3127" s="56">
        <v>20</v>
      </c>
      <c r="C3127" s="56" t="s">
        <v>135</v>
      </c>
      <c r="D3127" s="56" t="s">
        <v>6799</v>
      </c>
      <c r="E3127" s="56" t="s">
        <v>3423</v>
      </c>
      <c r="F3127" s="56" t="s">
        <v>907</v>
      </c>
      <c r="G3127" s="56">
        <v>94.5</v>
      </c>
      <c r="H3127" s="56">
        <v>0</v>
      </c>
      <c r="I3127" s="56" t="s">
        <v>6841</v>
      </c>
      <c r="J3127" s="56" t="s">
        <v>39</v>
      </c>
    </row>
    <row r="3128" spans="1:10" ht="12.75" customHeight="1" x14ac:dyDescent="0.3">
      <c r="A3128" s="56" t="s">
        <v>134</v>
      </c>
      <c r="B3128" s="56">
        <v>21</v>
      </c>
      <c r="C3128" s="56" t="s">
        <v>135</v>
      </c>
      <c r="D3128" s="56" t="s">
        <v>6800</v>
      </c>
      <c r="E3128" s="56" t="s">
        <v>3424</v>
      </c>
      <c r="F3128" s="56" t="s">
        <v>907</v>
      </c>
      <c r="G3128" s="56">
        <v>31.5</v>
      </c>
      <c r="H3128" s="56">
        <v>0</v>
      </c>
      <c r="I3128" s="56" t="s">
        <v>6841</v>
      </c>
      <c r="J3128" s="56" t="s">
        <v>39</v>
      </c>
    </row>
    <row r="3129" spans="1:10" ht="12.75" customHeight="1" x14ac:dyDescent="0.3">
      <c r="A3129" s="56" t="s">
        <v>134</v>
      </c>
      <c r="B3129" s="56">
        <v>22</v>
      </c>
      <c r="C3129" s="56" t="s">
        <v>135</v>
      </c>
      <c r="D3129" s="56" t="s">
        <v>6801</v>
      </c>
      <c r="E3129" s="56" t="s">
        <v>908</v>
      </c>
      <c r="F3129" s="56" t="s">
        <v>908</v>
      </c>
      <c r="G3129" s="56">
        <v>16.28</v>
      </c>
      <c r="H3129" s="56">
        <v>0</v>
      </c>
      <c r="I3129" s="56" t="s">
        <v>6841</v>
      </c>
      <c r="J3129" s="56" t="s">
        <v>39</v>
      </c>
    </row>
    <row r="3130" spans="1:10" ht="12.75" customHeight="1" x14ac:dyDescent="0.3">
      <c r="A3130" s="56" t="s">
        <v>134</v>
      </c>
      <c r="B3130" s="56">
        <v>23</v>
      </c>
      <c r="C3130" s="56" t="s">
        <v>135</v>
      </c>
      <c r="D3130" s="56" t="s">
        <v>6802</v>
      </c>
      <c r="E3130" s="56" t="s">
        <v>3425</v>
      </c>
      <c r="F3130" s="56" t="s">
        <v>907</v>
      </c>
      <c r="G3130" s="56">
        <v>9</v>
      </c>
      <c r="H3130" s="56">
        <v>0</v>
      </c>
      <c r="I3130" s="56" t="s">
        <v>6841</v>
      </c>
      <c r="J3130" s="56" t="s">
        <v>39</v>
      </c>
    </row>
    <row r="3131" spans="1:10" ht="12.75" customHeight="1" x14ac:dyDescent="0.3">
      <c r="A3131" s="56" t="s">
        <v>134</v>
      </c>
      <c r="B3131" s="56">
        <v>24</v>
      </c>
      <c r="C3131" s="56" t="s">
        <v>135</v>
      </c>
      <c r="D3131" s="56" t="s">
        <v>6803</v>
      </c>
      <c r="E3131" s="56" t="s">
        <v>3426</v>
      </c>
      <c r="F3131" s="56" t="s">
        <v>907</v>
      </c>
      <c r="G3131" s="56">
        <v>8.25</v>
      </c>
      <c r="H3131" s="56">
        <v>0</v>
      </c>
      <c r="I3131" s="56" t="s">
        <v>6841</v>
      </c>
      <c r="J3131" s="56" t="s">
        <v>39</v>
      </c>
    </row>
    <row r="3132" spans="1:10" ht="12.75" customHeight="1" x14ac:dyDescent="0.3">
      <c r="A3132" s="56" t="s">
        <v>477</v>
      </c>
      <c r="B3132" s="56">
        <v>1</v>
      </c>
      <c r="C3132" s="56" t="s">
        <v>478</v>
      </c>
      <c r="D3132" s="56" t="s">
        <v>6804</v>
      </c>
      <c r="E3132" s="56" t="s">
        <v>908</v>
      </c>
      <c r="F3132" s="56" t="s">
        <v>908</v>
      </c>
      <c r="G3132" s="56">
        <v>10.5</v>
      </c>
      <c r="H3132" s="56">
        <v>0</v>
      </c>
      <c r="I3132" s="56" t="s">
        <v>811</v>
      </c>
      <c r="J3132" s="56" t="s">
        <v>39</v>
      </c>
    </row>
    <row r="3133" spans="1:10" ht="12.75" customHeight="1" x14ac:dyDescent="0.3">
      <c r="A3133" s="56" t="s">
        <v>477</v>
      </c>
      <c r="B3133" s="56">
        <v>2</v>
      </c>
      <c r="C3133" s="56" t="s">
        <v>478</v>
      </c>
      <c r="D3133" s="56" t="s">
        <v>6805</v>
      </c>
      <c r="E3133" s="56" t="s">
        <v>478</v>
      </c>
      <c r="F3133" s="56" t="s">
        <v>907</v>
      </c>
      <c r="G3133" s="56">
        <v>66</v>
      </c>
      <c r="H3133" s="56">
        <v>0</v>
      </c>
      <c r="I3133" s="56" t="s">
        <v>811</v>
      </c>
      <c r="J3133" s="56" t="s">
        <v>39</v>
      </c>
    </row>
    <row r="3134" spans="1:10" ht="12.75" customHeight="1" x14ac:dyDescent="0.3">
      <c r="A3134" s="56" t="s">
        <v>477</v>
      </c>
      <c r="B3134" s="56">
        <v>3</v>
      </c>
      <c r="C3134" s="56" t="s">
        <v>478</v>
      </c>
      <c r="D3134" s="56" t="s">
        <v>6806</v>
      </c>
      <c r="E3134" s="56" t="s">
        <v>3575</v>
      </c>
      <c r="F3134" s="56" t="s">
        <v>907</v>
      </c>
      <c r="G3134" s="56">
        <v>11.5</v>
      </c>
      <c r="H3134" s="56">
        <v>0</v>
      </c>
      <c r="I3134" s="56" t="s">
        <v>811</v>
      </c>
      <c r="J3134" s="56" t="s">
        <v>39</v>
      </c>
    </row>
    <row r="3135" spans="1:10" ht="12.75" customHeight="1" x14ac:dyDescent="0.3">
      <c r="A3135" s="56" t="s">
        <v>477</v>
      </c>
      <c r="B3135" s="56">
        <v>4</v>
      </c>
      <c r="C3135" s="56" t="s">
        <v>478</v>
      </c>
      <c r="D3135" s="56" t="s">
        <v>6807</v>
      </c>
      <c r="E3135" s="56" t="s">
        <v>3576</v>
      </c>
      <c r="F3135" s="56" t="s">
        <v>907</v>
      </c>
      <c r="G3135" s="56">
        <v>13.5</v>
      </c>
      <c r="H3135" s="56">
        <v>0</v>
      </c>
      <c r="I3135" s="56" t="s">
        <v>811</v>
      </c>
      <c r="J3135" s="56" t="s">
        <v>39</v>
      </c>
    </row>
    <row r="3136" spans="1:10" ht="12.75" customHeight="1" x14ac:dyDescent="0.3">
      <c r="A3136" s="56" t="s">
        <v>477</v>
      </c>
      <c r="B3136" s="56">
        <v>5</v>
      </c>
      <c r="C3136" s="56" t="s">
        <v>478</v>
      </c>
      <c r="D3136" s="56" t="s">
        <v>6808</v>
      </c>
      <c r="E3136" s="56" t="s">
        <v>3577</v>
      </c>
      <c r="F3136" s="56" t="s">
        <v>907</v>
      </c>
      <c r="G3136" s="56">
        <v>21.5</v>
      </c>
      <c r="H3136" s="56">
        <v>0</v>
      </c>
      <c r="I3136" s="56" t="s">
        <v>811</v>
      </c>
      <c r="J3136" s="56" t="s">
        <v>39</v>
      </c>
    </row>
    <row r="3137" spans="1:10" ht="12.75" customHeight="1" x14ac:dyDescent="0.3">
      <c r="A3137" s="56" t="s">
        <v>477</v>
      </c>
      <c r="B3137" s="56">
        <v>6</v>
      </c>
      <c r="C3137" s="56" t="s">
        <v>478</v>
      </c>
      <c r="D3137" s="56" t="s">
        <v>6809</v>
      </c>
      <c r="E3137" s="56" t="s">
        <v>3578</v>
      </c>
      <c r="F3137" s="56" t="s">
        <v>907</v>
      </c>
      <c r="G3137" s="56">
        <v>23.5</v>
      </c>
      <c r="H3137" s="56">
        <v>0</v>
      </c>
      <c r="I3137" s="56" t="s">
        <v>811</v>
      </c>
      <c r="J3137" s="56" t="s">
        <v>39</v>
      </c>
    </row>
    <row r="3138" spans="1:10" ht="12.75" customHeight="1" x14ac:dyDescent="0.3">
      <c r="A3138" s="56" t="s">
        <v>477</v>
      </c>
      <c r="B3138" s="56">
        <v>7</v>
      </c>
      <c r="C3138" s="56" t="s">
        <v>478</v>
      </c>
      <c r="D3138" s="56" t="s">
        <v>6810</v>
      </c>
      <c r="E3138" s="56" t="s">
        <v>3579</v>
      </c>
      <c r="F3138" s="56" t="s">
        <v>907</v>
      </c>
      <c r="G3138" s="56">
        <v>24</v>
      </c>
      <c r="H3138" s="56">
        <v>0</v>
      </c>
      <c r="I3138" s="56" t="s">
        <v>811</v>
      </c>
      <c r="J3138" s="56" t="s">
        <v>39</v>
      </c>
    </row>
    <row r="3139" spans="1:10" ht="12.75" customHeight="1" x14ac:dyDescent="0.3">
      <c r="A3139" s="56" t="s">
        <v>477</v>
      </c>
      <c r="B3139" s="56">
        <v>8</v>
      </c>
      <c r="C3139" s="56" t="s">
        <v>478</v>
      </c>
      <c r="D3139" s="56" t="s">
        <v>6811</v>
      </c>
      <c r="E3139" s="56" t="s">
        <v>3580</v>
      </c>
      <c r="F3139" s="56" t="s">
        <v>907</v>
      </c>
      <c r="G3139" s="56">
        <v>50.5</v>
      </c>
      <c r="H3139" s="56">
        <v>0</v>
      </c>
      <c r="I3139" s="56" t="s">
        <v>811</v>
      </c>
      <c r="J3139" s="56" t="s">
        <v>39</v>
      </c>
    </row>
    <row r="3140" spans="1:10" ht="12.75" customHeight="1" x14ac:dyDescent="0.3">
      <c r="A3140" s="56" t="s">
        <v>477</v>
      </c>
      <c r="B3140" s="56">
        <v>9</v>
      </c>
      <c r="C3140" s="56" t="s">
        <v>478</v>
      </c>
      <c r="D3140" s="56" t="s">
        <v>6812</v>
      </c>
      <c r="E3140" s="56" t="s">
        <v>3581</v>
      </c>
      <c r="F3140" s="56" t="s">
        <v>907</v>
      </c>
      <c r="G3140" s="56">
        <v>21.5</v>
      </c>
      <c r="H3140" s="56">
        <v>0</v>
      </c>
      <c r="I3140" s="56" t="s">
        <v>811</v>
      </c>
      <c r="J3140" s="56" t="s">
        <v>39</v>
      </c>
    </row>
    <row r="3141" spans="1:10" ht="12.75" customHeight="1" x14ac:dyDescent="0.3">
      <c r="A3141" s="56" t="s">
        <v>477</v>
      </c>
      <c r="B3141" s="56">
        <v>10</v>
      </c>
      <c r="C3141" s="56" t="s">
        <v>478</v>
      </c>
      <c r="D3141" s="56" t="s">
        <v>6813</v>
      </c>
      <c r="E3141" s="56" t="s">
        <v>1870</v>
      </c>
      <c r="F3141" s="56" t="s">
        <v>907</v>
      </c>
      <c r="G3141" s="56">
        <v>30</v>
      </c>
      <c r="H3141" s="56">
        <v>0</v>
      </c>
      <c r="I3141" s="56" t="s">
        <v>811</v>
      </c>
      <c r="J3141" s="56" t="s">
        <v>39</v>
      </c>
    </row>
    <row r="3142" spans="1:10" ht="12.75" customHeight="1" x14ac:dyDescent="0.3">
      <c r="A3142" s="56" t="s">
        <v>477</v>
      </c>
      <c r="B3142" s="56">
        <v>11</v>
      </c>
      <c r="C3142" s="56" t="s">
        <v>478</v>
      </c>
      <c r="D3142" s="56" t="s">
        <v>6814</v>
      </c>
      <c r="E3142" s="56" t="s">
        <v>3582</v>
      </c>
      <c r="F3142" s="56" t="s">
        <v>907</v>
      </c>
      <c r="G3142" s="56">
        <v>66</v>
      </c>
      <c r="H3142" s="56">
        <v>0</v>
      </c>
      <c r="I3142" s="56" t="s">
        <v>811</v>
      </c>
      <c r="J3142" s="56" t="s">
        <v>39</v>
      </c>
    </row>
    <row r="3143" spans="1:10" ht="12.75" customHeight="1" x14ac:dyDescent="0.3">
      <c r="A3143" s="56" t="s">
        <v>477</v>
      </c>
      <c r="B3143" s="56">
        <v>12</v>
      </c>
      <c r="C3143" s="56" t="s">
        <v>478</v>
      </c>
      <c r="D3143" s="56" t="s">
        <v>6815</v>
      </c>
      <c r="E3143" s="56" t="s">
        <v>3583</v>
      </c>
      <c r="F3143" s="56" t="s">
        <v>907</v>
      </c>
      <c r="G3143" s="56">
        <v>34.5</v>
      </c>
      <c r="H3143" s="56">
        <v>0</v>
      </c>
      <c r="I3143" s="56" t="s">
        <v>811</v>
      </c>
      <c r="J3143" s="56" t="s">
        <v>39</v>
      </c>
    </row>
    <row r="3144" spans="1:10" ht="12.75" customHeight="1" x14ac:dyDescent="0.3">
      <c r="A3144" s="56" t="s">
        <v>477</v>
      </c>
      <c r="B3144" s="56">
        <v>13</v>
      </c>
      <c r="C3144" s="56" t="s">
        <v>478</v>
      </c>
      <c r="D3144" s="56" t="s">
        <v>6816</v>
      </c>
      <c r="E3144" s="56" t="s">
        <v>3584</v>
      </c>
      <c r="F3144" s="56" t="s">
        <v>907</v>
      </c>
      <c r="G3144" s="56">
        <v>18.5</v>
      </c>
      <c r="H3144" s="56">
        <v>23.5</v>
      </c>
      <c r="I3144" s="56" t="s">
        <v>811</v>
      </c>
      <c r="J3144" s="56" t="s">
        <v>39</v>
      </c>
    </row>
    <row r="3145" spans="1:10" ht="12.75" customHeight="1" x14ac:dyDescent="0.3">
      <c r="A3145" s="56" t="s">
        <v>477</v>
      </c>
      <c r="B3145" s="56">
        <v>14</v>
      </c>
      <c r="C3145" s="56" t="s">
        <v>478</v>
      </c>
      <c r="D3145" s="56" t="s">
        <v>6817</v>
      </c>
      <c r="E3145" s="56" t="s">
        <v>3585</v>
      </c>
      <c r="F3145" s="56" t="s">
        <v>907</v>
      </c>
      <c r="G3145" s="56">
        <v>18.5</v>
      </c>
      <c r="H3145" s="56">
        <v>0</v>
      </c>
      <c r="I3145" s="56" t="s">
        <v>811</v>
      </c>
      <c r="J3145" s="56" t="s">
        <v>39</v>
      </c>
    </row>
    <row r="3146" spans="1:10" ht="12.75" customHeight="1" x14ac:dyDescent="0.3">
      <c r="A3146" s="56" t="s">
        <v>477</v>
      </c>
      <c r="B3146" s="56">
        <v>15</v>
      </c>
      <c r="C3146" s="56" t="s">
        <v>478</v>
      </c>
      <c r="D3146" s="56" t="s">
        <v>6818</v>
      </c>
      <c r="E3146" s="56" t="s">
        <v>3586</v>
      </c>
      <c r="F3146" s="56" t="s">
        <v>907</v>
      </c>
      <c r="G3146" s="56">
        <v>25</v>
      </c>
      <c r="H3146" s="56">
        <v>0</v>
      </c>
      <c r="I3146" s="56" t="s">
        <v>811</v>
      </c>
      <c r="J3146" s="56" t="s">
        <v>39</v>
      </c>
    </row>
    <row r="3147" spans="1:10" ht="12.75" customHeight="1" x14ac:dyDescent="0.3">
      <c r="A3147" s="56" t="s">
        <v>477</v>
      </c>
      <c r="B3147" s="56">
        <v>16</v>
      </c>
      <c r="C3147" s="56" t="s">
        <v>478</v>
      </c>
      <c r="D3147" s="56" t="s">
        <v>6819</v>
      </c>
      <c r="E3147" s="56" t="s">
        <v>3587</v>
      </c>
      <c r="F3147" s="56" t="s">
        <v>907</v>
      </c>
      <c r="G3147" s="56">
        <v>49</v>
      </c>
      <c r="H3147" s="56">
        <v>0</v>
      </c>
      <c r="I3147" s="56" t="s">
        <v>811</v>
      </c>
      <c r="J3147" s="56" t="s">
        <v>39</v>
      </c>
    </row>
    <row r="3148" spans="1:10" ht="12.75" customHeight="1" x14ac:dyDescent="0.3">
      <c r="A3148" s="56" t="s">
        <v>477</v>
      </c>
      <c r="B3148" s="56">
        <v>17</v>
      </c>
      <c r="C3148" s="56" t="s">
        <v>478</v>
      </c>
      <c r="D3148" s="56" t="s">
        <v>6821</v>
      </c>
      <c r="E3148" s="56" t="s">
        <v>6822</v>
      </c>
      <c r="F3148" s="56" t="s">
        <v>907</v>
      </c>
      <c r="G3148" s="56">
        <v>18</v>
      </c>
      <c r="H3148" s="56">
        <v>0</v>
      </c>
      <c r="I3148" s="56" t="s">
        <v>811</v>
      </c>
      <c r="J3148" s="56" t="s">
        <v>39</v>
      </c>
    </row>
    <row r="3149" spans="1:10" ht="12.75" customHeight="1" x14ac:dyDescent="0.3">
      <c r="A3149" s="401" t="s">
        <v>134</v>
      </c>
      <c r="B3149" s="426">
        <v>2</v>
      </c>
      <c r="C3149" s="401" t="s">
        <v>135</v>
      </c>
      <c r="D3149" s="401" t="s">
        <v>6781</v>
      </c>
      <c r="E3149" s="56" t="s">
        <v>3405</v>
      </c>
      <c r="F3149" s="56" t="s">
        <v>907</v>
      </c>
      <c r="G3149" s="56">
        <v>33.5</v>
      </c>
      <c r="I3149" s="56" t="s">
        <v>6841</v>
      </c>
      <c r="J3149" s="56" t="s">
        <v>39</v>
      </c>
    </row>
    <row r="3150" spans="1:10" ht="12.75" customHeight="1" x14ac:dyDescent="0.3">
      <c r="A3150" s="401" t="s">
        <v>134</v>
      </c>
      <c r="B3150" s="426">
        <v>3</v>
      </c>
      <c r="C3150" s="401" t="s">
        <v>135</v>
      </c>
      <c r="D3150" s="401" t="s">
        <v>6782</v>
      </c>
      <c r="E3150" s="56" t="s">
        <v>3406</v>
      </c>
      <c r="F3150" s="56" t="s">
        <v>907</v>
      </c>
      <c r="G3150" s="56">
        <v>24.5</v>
      </c>
      <c r="I3150" s="56" t="s">
        <v>6841</v>
      </c>
      <c r="J3150" s="56" t="s">
        <v>39</v>
      </c>
    </row>
    <row r="3151" spans="1:10" ht="12.75" customHeight="1" x14ac:dyDescent="0.3">
      <c r="A3151" s="401" t="s">
        <v>134</v>
      </c>
      <c r="B3151" s="426">
        <v>4</v>
      </c>
      <c r="C3151" s="401" t="s">
        <v>135</v>
      </c>
      <c r="D3151" s="401" t="s">
        <v>6783</v>
      </c>
      <c r="E3151" s="56" t="s">
        <v>3407</v>
      </c>
      <c r="F3151" s="56" t="s">
        <v>907</v>
      </c>
      <c r="G3151" s="56">
        <v>48</v>
      </c>
      <c r="I3151" s="56" t="s">
        <v>6841</v>
      </c>
      <c r="J3151" s="56" t="s">
        <v>39</v>
      </c>
    </row>
    <row r="3152" spans="1:10" ht="12.75" customHeight="1" x14ac:dyDescent="0.3">
      <c r="A3152" s="401" t="s">
        <v>134</v>
      </c>
      <c r="B3152" s="426">
        <v>5</v>
      </c>
      <c r="C3152" s="401" t="s">
        <v>135</v>
      </c>
      <c r="D3152" s="401" t="s">
        <v>6784</v>
      </c>
      <c r="E3152" s="56" t="s">
        <v>3408</v>
      </c>
      <c r="F3152" s="56" t="s">
        <v>907</v>
      </c>
      <c r="G3152" s="56">
        <v>15</v>
      </c>
      <c r="I3152" s="56" t="s">
        <v>6841</v>
      </c>
      <c r="J3152" s="56" t="s">
        <v>39</v>
      </c>
    </row>
    <row r="3153" spans="1:10" ht="12.75" customHeight="1" x14ac:dyDescent="0.3">
      <c r="A3153" s="401" t="s">
        <v>134</v>
      </c>
      <c r="B3153" s="426">
        <v>6</v>
      </c>
      <c r="C3153" s="401" t="s">
        <v>135</v>
      </c>
      <c r="D3153" s="401" t="s">
        <v>6785</v>
      </c>
      <c r="E3153" s="56" t="s">
        <v>3409</v>
      </c>
      <c r="F3153" s="56" t="s">
        <v>907</v>
      </c>
      <c r="G3153" s="56">
        <v>39</v>
      </c>
      <c r="I3153" s="56" t="s">
        <v>6841</v>
      </c>
      <c r="J3153" s="56" t="s">
        <v>39</v>
      </c>
    </row>
    <row r="3154" spans="1:10" ht="12.75" customHeight="1" x14ac:dyDescent="0.3">
      <c r="A3154" s="401" t="s">
        <v>134</v>
      </c>
      <c r="B3154" s="426">
        <v>7</v>
      </c>
      <c r="C3154" s="401" t="s">
        <v>135</v>
      </c>
      <c r="D3154" s="401" t="s">
        <v>6786</v>
      </c>
      <c r="E3154" s="56" t="s">
        <v>3410</v>
      </c>
      <c r="F3154" s="56" t="s">
        <v>907</v>
      </c>
      <c r="G3154" s="56">
        <v>46</v>
      </c>
      <c r="I3154" s="56" t="s">
        <v>6841</v>
      </c>
      <c r="J3154" s="56" t="s">
        <v>39</v>
      </c>
    </row>
    <row r="3155" spans="1:10" ht="12.75" customHeight="1" x14ac:dyDescent="0.3">
      <c r="A3155" s="401" t="s">
        <v>134</v>
      </c>
      <c r="B3155" s="426">
        <v>8</v>
      </c>
      <c r="C3155" s="401" t="s">
        <v>135</v>
      </c>
      <c r="D3155" s="401" t="s">
        <v>6787</v>
      </c>
      <c r="E3155" s="56" t="s">
        <v>3411</v>
      </c>
      <c r="F3155" s="56" t="s">
        <v>907</v>
      </c>
      <c r="G3155" s="56">
        <v>34.5</v>
      </c>
      <c r="I3155" s="56" t="s">
        <v>6841</v>
      </c>
      <c r="J3155" s="56" t="s">
        <v>39</v>
      </c>
    </row>
    <row r="3156" spans="1:10" ht="12.75" customHeight="1" x14ac:dyDescent="0.3">
      <c r="A3156" s="401" t="s">
        <v>134</v>
      </c>
      <c r="B3156" s="426">
        <v>9</v>
      </c>
      <c r="C3156" s="401" t="s">
        <v>135</v>
      </c>
      <c r="D3156" s="401" t="s">
        <v>6788</v>
      </c>
      <c r="E3156" s="56" t="s">
        <v>3412</v>
      </c>
      <c r="F3156" s="56" t="s">
        <v>907</v>
      </c>
      <c r="G3156" s="56">
        <v>50</v>
      </c>
      <c r="I3156" s="56" t="s">
        <v>6841</v>
      </c>
      <c r="J3156" s="56" t="s">
        <v>39</v>
      </c>
    </row>
    <row r="3157" spans="1:10" ht="12.75" customHeight="1" x14ac:dyDescent="0.3">
      <c r="A3157" s="401" t="s">
        <v>134</v>
      </c>
      <c r="B3157" s="426">
        <v>10</v>
      </c>
      <c r="C3157" s="401" t="s">
        <v>135</v>
      </c>
      <c r="D3157" s="401" t="s">
        <v>6789</v>
      </c>
      <c r="E3157" s="56" t="s">
        <v>3413</v>
      </c>
      <c r="F3157" s="56" t="s">
        <v>907</v>
      </c>
      <c r="G3157" s="56">
        <v>51</v>
      </c>
      <c r="I3157" s="56" t="s">
        <v>6841</v>
      </c>
      <c r="J3157" s="56" t="s">
        <v>39</v>
      </c>
    </row>
    <row r="3158" spans="1:10" ht="12.75" customHeight="1" x14ac:dyDescent="0.3">
      <c r="A3158" s="401" t="s">
        <v>134</v>
      </c>
      <c r="B3158" s="426">
        <v>11</v>
      </c>
      <c r="C3158" s="401" t="s">
        <v>135</v>
      </c>
      <c r="D3158" s="401" t="s">
        <v>6790</v>
      </c>
      <c r="E3158" s="56" t="s">
        <v>3414</v>
      </c>
      <c r="F3158" s="56" t="s">
        <v>907</v>
      </c>
      <c r="G3158" s="56">
        <v>52</v>
      </c>
      <c r="I3158" s="56" t="s">
        <v>6841</v>
      </c>
      <c r="J3158" s="56" t="s">
        <v>39</v>
      </c>
    </row>
    <row r="3159" spans="1:10" ht="12.75" customHeight="1" x14ac:dyDescent="0.3">
      <c r="A3159" s="401" t="s">
        <v>134</v>
      </c>
      <c r="B3159" s="426">
        <v>12</v>
      </c>
      <c r="C3159" s="401" t="s">
        <v>135</v>
      </c>
      <c r="D3159" s="401" t="s">
        <v>6791</v>
      </c>
      <c r="E3159" s="56" t="s">
        <v>3415</v>
      </c>
      <c r="F3159" s="56" t="s">
        <v>907</v>
      </c>
      <c r="G3159" s="56">
        <v>52</v>
      </c>
      <c r="I3159" s="56" t="s">
        <v>6841</v>
      </c>
      <c r="J3159" s="56" t="s">
        <v>39</v>
      </c>
    </row>
    <row r="3160" spans="1:10" ht="12.75" customHeight="1" x14ac:dyDescent="0.3">
      <c r="A3160" s="401" t="s">
        <v>134</v>
      </c>
      <c r="B3160" s="426">
        <v>13</v>
      </c>
      <c r="C3160" s="401" t="s">
        <v>135</v>
      </c>
      <c r="D3160" s="401" t="s">
        <v>6792</v>
      </c>
      <c r="E3160" s="56" t="s">
        <v>3416</v>
      </c>
      <c r="F3160" s="56" t="s">
        <v>907</v>
      </c>
      <c r="G3160" s="56">
        <v>35</v>
      </c>
      <c r="I3160" s="56" t="s">
        <v>6841</v>
      </c>
      <c r="J3160" s="56" t="s">
        <v>39</v>
      </c>
    </row>
    <row r="3161" spans="1:10" ht="12.75" customHeight="1" x14ac:dyDescent="0.3">
      <c r="A3161" s="401" t="s">
        <v>134</v>
      </c>
      <c r="B3161" s="426">
        <v>14</v>
      </c>
      <c r="C3161" s="401" t="s">
        <v>135</v>
      </c>
      <c r="D3161" s="401" t="s">
        <v>6793</v>
      </c>
      <c r="E3161" s="56" t="s">
        <v>3417</v>
      </c>
      <c r="F3161" s="56" t="s">
        <v>907</v>
      </c>
      <c r="G3161" s="56">
        <v>48</v>
      </c>
      <c r="I3161" s="56" t="s">
        <v>6841</v>
      </c>
      <c r="J3161" s="56" t="s">
        <v>39</v>
      </c>
    </row>
    <row r="3162" spans="1:10" ht="12.75" customHeight="1" x14ac:dyDescent="0.3">
      <c r="A3162" s="401" t="s">
        <v>134</v>
      </c>
      <c r="B3162" s="426">
        <v>15</v>
      </c>
      <c r="C3162" s="401" t="s">
        <v>135</v>
      </c>
      <c r="D3162" s="401" t="s">
        <v>6794</v>
      </c>
      <c r="E3162" s="56" t="s">
        <v>3418</v>
      </c>
      <c r="F3162" s="56" t="s">
        <v>907</v>
      </c>
      <c r="G3162" s="56">
        <v>39</v>
      </c>
      <c r="I3162" s="56" t="s">
        <v>6841</v>
      </c>
      <c r="J3162" s="56" t="s">
        <v>39</v>
      </c>
    </row>
    <row r="3163" spans="1:10" ht="12.75" customHeight="1" x14ac:dyDescent="0.3">
      <c r="A3163" s="401" t="s">
        <v>134</v>
      </c>
      <c r="B3163" s="426">
        <v>16</v>
      </c>
      <c r="C3163" s="401" t="s">
        <v>135</v>
      </c>
      <c r="D3163" s="401" t="s">
        <v>6795</v>
      </c>
      <c r="E3163" s="56" t="s">
        <v>3419</v>
      </c>
      <c r="F3163" s="56" t="s">
        <v>907</v>
      </c>
      <c r="G3163" s="56">
        <v>37</v>
      </c>
      <c r="I3163" s="56" t="s">
        <v>6841</v>
      </c>
      <c r="J3163" s="56" t="s">
        <v>39</v>
      </c>
    </row>
    <row r="3164" spans="1:10" ht="12.75" customHeight="1" x14ac:dyDescent="0.3">
      <c r="A3164" s="401" t="s">
        <v>134</v>
      </c>
      <c r="B3164" s="426">
        <v>17</v>
      </c>
      <c r="C3164" s="401" t="s">
        <v>135</v>
      </c>
      <c r="D3164" s="401" t="s">
        <v>6796</v>
      </c>
      <c r="E3164" s="56" t="s">
        <v>3420</v>
      </c>
      <c r="F3164" s="56" t="s">
        <v>907</v>
      </c>
      <c r="G3164" s="56">
        <v>24.5</v>
      </c>
      <c r="I3164" s="56" t="s">
        <v>6841</v>
      </c>
      <c r="J3164" s="56" t="s">
        <v>39</v>
      </c>
    </row>
    <row r="3165" spans="1:10" ht="12.75" customHeight="1" x14ac:dyDescent="0.3">
      <c r="A3165" s="401" t="s">
        <v>134</v>
      </c>
      <c r="B3165" s="426">
        <v>18</v>
      </c>
      <c r="C3165" s="401" t="s">
        <v>135</v>
      </c>
      <c r="D3165" s="401" t="s">
        <v>6797</v>
      </c>
      <c r="E3165" s="56" t="s">
        <v>3421</v>
      </c>
      <c r="F3165" s="56" t="s">
        <v>907</v>
      </c>
      <c r="G3165" s="56">
        <v>41</v>
      </c>
      <c r="I3165" s="56" t="s">
        <v>6841</v>
      </c>
      <c r="J3165" s="56" t="s">
        <v>39</v>
      </c>
    </row>
    <row r="3166" spans="1:10" ht="12.75" customHeight="1" x14ac:dyDescent="0.3">
      <c r="A3166" s="401" t="s">
        <v>134</v>
      </c>
      <c r="B3166" s="426">
        <v>19</v>
      </c>
      <c r="C3166" s="401" t="s">
        <v>135</v>
      </c>
      <c r="D3166" s="401" t="s">
        <v>6798</v>
      </c>
      <c r="E3166" s="56" t="s">
        <v>3422</v>
      </c>
      <c r="F3166" s="56" t="s">
        <v>907</v>
      </c>
      <c r="G3166" s="56">
        <v>31</v>
      </c>
      <c r="I3166" s="56" t="s">
        <v>6841</v>
      </c>
      <c r="J3166" s="56" t="s">
        <v>39</v>
      </c>
    </row>
    <row r="3167" spans="1:10" ht="12.75" customHeight="1" x14ac:dyDescent="0.3">
      <c r="A3167" s="401" t="s">
        <v>134</v>
      </c>
      <c r="B3167" s="426">
        <v>20</v>
      </c>
      <c r="C3167" s="401" t="s">
        <v>135</v>
      </c>
      <c r="D3167" s="401" t="s">
        <v>6799</v>
      </c>
      <c r="E3167" s="56" t="s">
        <v>3423</v>
      </c>
      <c r="F3167" s="56" t="s">
        <v>907</v>
      </c>
      <c r="G3167" s="56">
        <v>94.5</v>
      </c>
      <c r="I3167" s="56" t="s">
        <v>6841</v>
      </c>
      <c r="J3167" s="56" t="s">
        <v>39</v>
      </c>
    </row>
    <row r="3168" spans="1:10" ht="12.75" customHeight="1" x14ac:dyDescent="0.3">
      <c r="A3168" s="401" t="s">
        <v>134</v>
      </c>
      <c r="B3168" s="426">
        <v>21</v>
      </c>
      <c r="C3168" s="401" t="s">
        <v>135</v>
      </c>
      <c r="D3168" s="401" t="s">
        <v>6800</v>
      </c>
      <c r="E3168" s="56" t="s">
        <v>3424</v>
      </c>
      <c r="F3168" s="56" t="s">
        <v>907</v>
      </c>
      <c r="G3168" s="56">
        <v>31.5</v>
      </c>
      <c r="I3168" s="56" t="s">
        <v>6841</v>
      </c>
      <c r="J3168" s="56" t="s">
        <v>39</v>
      </c>
    </row>
    <row r="3169" spans="1:10" ht="12.75" customHeight="1" x14ac:dyDescent="0.3">
      <c r="A3169" s="401" t="s">
        <v>134</v>
      </c>
      <c r="B3169" s="426">
        <v>22</v>
      </c>
      <c r="C3169" s="401" t="s">
        <v>135</v>
      </c>
      <c r="D3169" s="401" t="s">
        <v>6801</v>
      </c>
      <c r="E3169" s="56" t="s">
        <v>908</v>
      </c>
      <c r="F3169" s="56" t="s">
        <v>908</v>
      </c>
      <c r="G3169" s="56">
        <v>16.28</v>
      </c>
      <c r="I3169" s="56" t="s">
        <v>6841</v>
      </c>
      <c r="J3169" s="56" t="s">
        <v>39</v>
      </c>
    </row>
    <row r="3170" spans="1:10" ht="12.75" customHeight="1" x14ac:dyDescent="0.3">
      <c r="A3170" s="401" t="s">
        <v>134</v>
      </c>
      <c r="B3170" s="426">
        <v>23</v>
      </c>
      <c r="C3170" s="401" t="s">
        <v>135</v>
      </c>
      <c r="D3170" s="401" t="s">
        <v>6802</v>
      </c>
      <c r="E3170" s="56" t="s">
        <v>3425</v>
      </c>
      <c r="F3170" s="56" t="s">
        <v>907</v>
      </c>
      <c r="G3170" s="56">
        <v>9</v>
      </c>
      <c r="I3170" s="56" t="s">
        <v>6841</v>
      </c>
      <c r="J3170" s="56" t="s">
        <v>39</v>
      </c>
    </row>
    <row r="3171" spans="1:10" ht="12.75" customHeight="1" x14ac:dyDescent="0.3">
      <c r="A3171" s="401" t="s">
        <v>134</v>
      </c>
      <c r="B3171" s="426">
        <v>24</v>
      </c>
      <c r="C3171" s="401" t="s">
        <v>135</v>
      </c>
      <c r="D3171" s="401" t="s">
        <v>6803</v>
      </c>
      <c r="E3171" s="56" t="s">
        <v>3426</v>
      </c>
      <c r="F3171" s="56" t="s">
        <v>907</v>
      </c>
      <c r="G3171" s="56">
        <v>8.25</v>
      </c>
      <c r="I3171" s="56" t="s">
        <v>6841</v>
      </c>
      <c r="J3171" s="56" t="s">
        <v>39</v>
      </c>
    </row>
    <row r="3172" spans="1:10" ht="12.75" customHeight="1" x14ac:dyDescent="0.3">
      <c r="A3172" s="401" t="s">
        <v>477</v>
      </c>
      <c r="B3172" s="426">
        <v>1</v>
      </c>
      <c r="C3172" s="401" t="s">
        <v>478</v>
      </c>
      <c r="D3172" s="401" t="s">
        <v>6804</v>
      </c>
      <c r="E3172" s="56" t="s">
        <v>908</v>
      </c>
      <c r="F3172" s="56" t="s">
        <v>908</v>
      </c>
      <c r="G3172" s="56">
        <v>14</v>
      </c>
      <c r="I3172" s="56" t="s">
        <v>811</v>
      </c>
      <c r="J3172" s="56" t="s">
        <v>39</v>
      </c>
    </row>
    <row r="3173" spans="1:10" ht="12.75" customHeight="1" x14ac:dyDescent="0.3">
      <c r="A3173" s="401" t="s">
        <v>477</v>
      </c>
      <c r="B3173" s="426">
        <v>2</v>
      </c>
      <c r="C3173" s="401" t="s">
        <v>478</v>
      </c>
      <c r="D3173" s="401" t="s">
        <v>6805</v>
      </c>
      <c r="E3173" s="56" t="s">
        <v>478</v>
      </c>
      <c r="F3173" s="56" t="s">
        <v>907</v>
      </c>
      <c r="G3173" s="56">
        <v>66</v>
      </c>
      <c r="I3173" s="56" t="s">
        <v>811</v>
      </c>
      <c r="J3173" s="56" t="s">
        <v>39</v>
      </c>
    </row>
    <row r="3174" spans="1:10" ht="12.75" customHeight="1" x14ac:dyDescent="0.3">
      <c r="A3174" s="401" t="s">
        <v>477</v>
      </c>
      <c r="B3174" s="426">
        <v>3</v>
      </c>
      <c r="C3174" s="401" t="s">
        <v>478</v>
      </c>
      <c r="D3174" s="401" t="s">
        <v>6806</v>
      </c>
      <c r="E3174" s="56" t="s">
        <v>3575</v>
      </c>
      <c r="F3174" s="56" t="s">
        <v>907</v>
      </c>
      <c r="G3174" s="56">
        <v>11.5</v>
      </c>
      <c r="I3174" s="56" t="s">
        <v>811</v>
      </c>
      <c r="J3174" s="56" t="s">
        <v>39</v>
      </c>
    </row>
    <row r="3175" spans="1:10" ht="12.75" customHeight="1" x14ac:dyDescent="0.3">
      <c r="A3175" s="401" t="s">
        <v>477</v>
      </c>
      <c r="B3175" s="426">
        <v>4</v>
      </c>
      <c r="C3175" s="401" t="s">
        <v>478</v>
      </c>
      <c r="D3175" s="401" t="s">
        <v>6807</v>
      </c>
      <c r="E3175" s="56" t="s">
        <v>3576</v>
      </c>
      <c r="F3175" s="56" t="s">
        <v>907</v>
      </c>
      <c r="G3175" s="56">
        <v>13.5</v>
      </c>
      <c r="I3175" s="56" t="s">
        <v>811</v>
      </c>
      <c r="J3175" s="56" t="s">
        <v>39</v>
      </c>
    </row>
    <row r="3176" spans="1:10" ht="12.75" customHeight="1" x14ac:dyDescent="0.3">
      <c r="A3176" s="401" t="s">
        <v>477</v>
      </c>
      <c r="B3176" s="426">
        <v>5</v>
      </c>
      <c r="C3176" s="401" t="s">
        <v>478</v>
      </c>
      <c r="D3176" s="401" t="s">
        <v>6808</v>
      </c>
      <c r="E3176" s="56" t="s">
        <v>3577</v>
      </c>
      <c r="F3176" s="56" t="s">
        <v>907</v>
      </c>
      <c r="G3176" s="56">
        <v>21.5</v>
      </c>
      <c r="I3176" s="56" t="s">
        <v>811</v>
      </c>
      <c r="J3176" s="56" t="s">
        <v>39</v>
      </c>
    </row>
    <row r="3177" spans="1:10" ht="12.75" customHeight="1" x14ac:dyDescent="0.3">
      <c r="A3177" s="401" t="s">
        <v>477</v>
      </c>
      <c r="B3177" s="426">
        <v>6</v>
      </c>
      <c r="C3177" s="401" t="s">
        <v>478</v>
      </c>
      <c r="D3177" s="401" t="s">
        <v>6809</v>
      </c>
      <c r="E3177" s="56" t="s">
        <v>3578</v>
      </c>
      <c r="F3177" s="56" t="s">
        <v>907</v>
      </c>
      <c r="G3177" s="56">
        <v>23.5</v>
      </c>
      <c r="I3177" s="56" t="s">
        <v>811</v>
      </c>
      <c r="J3177" s="56" t="s">
        <v>39</v>
      </c>
    </row>
    <row r="3178" spans="1:10" ht="12.75" customHeight="1" x14ac:dyDescent="0.3">
      <c r="A3178" s="401" t="s">
        <v>477</v>
      </c>
      <c r="B3178" s="426">
        <v>7</v>
      </c>
      <c r="C3178" s="401" t="s">
        <v>478</v>
      </c>
      <c r="D3178" s="401" t="s">
        <v>6810</v>
      </c>
      <c r="E3178" s="56" t="s">
        <v>3579</v>
      </c>
      <c r="F3178" s="56" t="s">
        <v>907</v>
      </c>
      <c r="G3178" s="56">
        <v>24</v>
      </c>
      <c r="I3178" s="56" t="s">
        <v>811</v>
      </c>
      <c r="J3178" s="56" t="s">
        <v>39</v>
      </c>
    </row>
    <row r="3179" spans="1:10" ht="12.75" customHeight="1" x14ac:dyDescent="0.3">
      <c r="A3179" s="401" t="s">
        <v>477</v>
      </c>
      <c r="B3179" s="426">
        <v>8</v>
      </c>
      <c r="C3179" s="401" t="s">
        <v>478</v>
      </c>
      <c r="D3179" s="401" t="s">
        <v>6811</v>
      </c>
      <c r="E3179" s="56" t="s">
        <v>3580</v>
      </c>
      <c r="F3179" s="56" t="s">
        <v>907</v>
      </c>
      <c r="G3179" s="56">
        <v>50.5</v>
      </c>
      <c r="I3179" s="56" t="s">
        <v>811</v>
      </c>
      <c r="J3179" s="56" t="s">
        <v>39</v>
      </c>
    </row>
    <row r="3180" spans="1:10" ht="12.75" customHeight="1" x14ac:dyDescent="0.3">
      <c r="A3180" s="401" t="s">
        <v>477</v>
      </c>
      <c r="B3180" s="426">
        <v>9</v>
      </c>
      <c r="C3180" s="401" t="s">
        <v>478</v>
      </c>
      <c r="D3180" s="401" t="s">
        <v>6812</v>
      </c>
      <c r="E3180" s="56" t="s">
        <v>3581</v>
      </c>
      <c r="F3180" s="56" t="s">
        <v>907</v>
      </c>
      <c r="G3180" s="56">
        <v>21.5</v>
      </c>
      <c r="I3180" s="56" t="s">
        <v>811</v>
      </c>
      <c r="J3180" s="56" t="s">
        <v>39</v>
      </c>
    </row>
    <row r="3181" spans="1:10" ht="12.75" customHeight="1" x14ac:dyDescent="0.3">
      <c r="A3181" s="401" t="s">
        <v>477</v>
      </c>
      <c r="B3181" s="426">
        <v>10</v>
      </c>
      <c r="C3181" s="401" t="s">
        <v>478</v>
      </c>
      <c r="D3181" s="401" t="s">
        <v>6813</v>
      </c>
      <c r="E3181" s="56" t="s">
        <v>1870</v>
      </c>
      <c r="F3181" s="56" t="s">
        <v>907</v>
      </c>
      <c r="G3181" s="56">
        <v>30</v>
      </c>
      <c r="I3181" s="56" t="s">
        <v>811</v>
      </c>
      <c r="J3181" s="56" t="s">
        <v>39</v>
      </c>
    </row>
    <row r="3182" spans="1:10" ht="12.75" customHeight="1" x14ac:dyDescent="0.3">
      <c r="A3182" s="401" t="s">
        <v>477</v>
      </c>
      <c r="B3182" s="426">
        <v>11</v>
      </c>
      <c r="C3182" s="401" t="s">
        <v>478</v>
      </c>
      <c r="D3182" s="401" t="s">
        <v>6814</v>
      </c>
      <c r="E3182" s="56" t="s">
        <v>3582</v>
      </c>
      <c r="F3182" s="56" t="s">
        <v>907</v>
      </c>
      <c r="G3182" s="56">
        <v>41</v>
      </c>
      <c r="I3182" s="56" t="s">
        <v>811</v>
      </c>
      <c r="J3182" s="56" t="s">
        <v>39</v>
      </c>
    </row>
    <row r="3183" spans="1:10" ht="12.75" customHeight="1" x14ac:dyDescent="0.3">
      <c r="A3183" s="401" t="s">
        <v>477</v>
      </c>
      <c r="B3183" s="426">
        <v>12</v>
      </c>
      <c r="C3183" s="401" t="s">
        <v>478</v>
      </c>
      <c r="D3183" s="401" t="s">
        <v>6815</v>
      </c>
      <c r="E3183" s="56" t="s">
        <v>3583</v>
      </c>
      <c r="F3183" s="56" t="s">
        <v>907</v>
      </c>
      <c r="G3183" s="56">
        <v>31</v>
      </c>
      <c r="I3183" s="56" t="s">
        <v>811</v>
      </c>
      <c r="J3183" s="56" t="s">
        <v>39</v>
      </c>
    </row>
    <row r="3184" spans="1:10" ht="12.75" customHeight="1" x14ac:dyDescent="0.3">
      <c r="A3184" s="401" t="s">
        <v>477</v>
      </c>
      <c r="B3184" s="426">
        <v>13</v>
      </c>
      <c r="C3184" s="401" t="s">
        <v>478</v>
      </c>
      <c r="D3184" s="401" t="s">
        <v>6816</v>
      </c>
      <c r="E3184" s="56" t="s">
        <v>3584</v>
      </c>
      <c r="F3184" s="56" t="s">
        <v>907</v>
      </c>
      <c r="G3184" s="56">
        <v>30.5</v>
      </c>
      <c r="I3184" s="56" t="s">
        <v>811</v>
      </c>
      <c r="J3184" s="56" t="s">
        <v>39</v>
      </c>
    </row>
    <row r="3185" spans="1:10" ht="12.75" customHeight="1" x14ac:dyDescent="0.3">
      <c r="A3185" s="401" t="s">
        <v>477</v>
      </c>
      <c r="B3185" s="426">
        <v>14</v>
      </c>
      <c r="C3185" s="401" t="s">
        <v>478</v>
      </c>
      <c r="D3185" s="401" t="s">
        <v>6817</v>
      </c>
      <c r="E3185" s="56" t="s">
        <v>3585</v>
      </c>
      <c r="F3185" s="56" t="s">
        <v>907</v>
      </c>
      <c r="G3185" s="56">
        <v>18.5</v>
      </c>
      <c r="I3185" s="56" t="s">
        <v>811</v>
      </c>
      <c r="J3185" s="56" t="s">
        <v>39</v>
      </c>
    </row>
    <row r="3186" spans="1:10" ht="12.75" customHeight="1" x14ac:dyDescent="0.3">
      <c r="A3186" s="401" t="s">
        <v>477</v>
      </c>
      <c r="B3186" s="426">
        <v>15</v>
      </c>
      <c r="C3186" s="401" t="s">
        <v>478</v>
      </c>
      <c r="D3186" s="401" t="s">
        <v>6818</v>
      </c>
      <c r="E3186" s="56" t="s">
        <v>3586</v>
      </c>
      <c r="F3186" s="56" t="s">
        <v>907</v>
      </c>
      <c r="G3186" s="56">
        <v>25</v>
      </c>
      <c r="I3186" s="56" t="s">
        <v>811</v>
      </c>
      <c r="J3186" s="56" t="s">
        <v>39</v>
      </c>
    </row>
    <row r="3187" spans="1:10" ht="12.75" customHeight="1" x14ac:dyDescent="0.3">
      <c r="A3187" s="401" t="s">
        <v>477</v>
      </c>
      <c r="B3187" s="426">
        <v>16</v>
      </c>
      <c r="C3187" s="401" t="s">
        <v>478</v>
      </c>
      <c r="D3187" s="401" t="s">
        <v>6819</v>
      </c>
      <c r="E3187" s="56" t="s">
        <v>3587</v>
      </c>
      <c r="F3187" s="56" t="s">
        <v>907</v>
      </c>
      <c r="G3187" s="56">
        <v>49</v>
      </c>
      <c r="I3187" s="56" t="s">
        <v>811</v>
      </c>
      <c r="J3187" s="56" t="s">
        <v>40</v>
      </c>
    </row>
    <row r="3188" spans="1:10" ht="12.75" customHeight="1" x14ac:dyDescent="0.3">
      <c r="A3188" s="401" t="s">
        <v>477</v>
      </c>
      <c r="B3188" s="426">
        <v>17</v>
      </c>
      <c r="C3188" s="401" t="s">
        <v>478</v>
      </c>
      <c r="D3188" s="401" t="s">
        <v>6820</v>
      </c>
      <c r="E3188" s="56" t="s">
        <v>3588</v>
      </c>
      <c r="F3188" s="56" t="s">
        <v>907</v>
      </c>
      <c r="G3188" s="56">
        <v>20</v>
      </c>
      <c r="I3188" s="56" t="s">
        <v>811</v>
      </c>
      <c r="J3188" s="56" t="s">
        <v>40</v>
      </c>
    </row>
    <row r="3189" spans="1:10" ht="12.75" customHeight="1" x14ac:dyDescent="0.3">
      <c r="A3189" s="401" t="s">
        <v>477</v>
      </c>
      <c r="B3189" s="426">
        <v>18</v>
      </c>
      <c r="C3189" s="401" t="s">
        <v>478</v>
      </c>
      <c r="D3189" s="401" t="s">
        <v>6821</v>
      </c>
      <c r="E3189" s="56" t="s">
        <v>6822</v>
      </c>
      <c r="F3189" s="56" t="s">
        <v>907</v>
      </c>
      <c r="G3189" s="56">
        <v>16</v>
      </c>
      <c r="I3189" s="56" t="s">
        <v>811</v>
      </c>
      <c r="J3189" s="56" t="s">
        <v>40</v>
      </c>
    </row>
    <row r="3190" spans="1:10" ht="12.75" customHeight="1" x14ac:dyDescent="0.3">
      <c r="A3190" s="401"/>
      <c r="B3190" s="426"/>
      <c r="C3190" s="401"/>
      <c r="D3190" s="401"/>
      <c r="I3190" s="56"/>
    </row>
    <row r="3191" spans="1:10" ht="12.75" customHeight="1" x14ac:dyDescent="0.3">
      <c r="A3191" s="401"/>
      <c r="B3191" s="426"/>
      <c r="C3191" s="401"/>
      <c r="D3191" s="401"/>
      <c r="I3191" s="56"/>
    </row>
    <row r="3192" spans="1:10" ht="12.75" customHeight="1" x14ac:dyDescent="0.3">
      <c r="A3192" s="401"/>
      <c r="B3192" s="426"/>
      <c r="C3192" s="401"/>
      <c r="D3192" s="401"/>
      <c r="I3192" s="56"/>
    </row>
    <row r="3193" spans="1:10" ht="12.75" customHeight="1" x14ac:dyDescent="0.3">
      <c r="A3193" s="401"/>
      <c r="B3193" s="426"/>
      <c r="C3193" s="401"/>
      <c r="D3193" s="401"/>
      <c r="I3193" s="56"/>
    </row>
    <row r="3194" spans="1:10" ht="12.75" customHeight="1" x14ac:dyDescent="0.3">
      <c r="A3194" s="401"/>
      <c r="B3194" s="426"/>
      <c r="C3194" s="401"/>
      <c r="D3194" s="401"/>
      <c r="I3194" s="56"/>
    </row>
    <row r="3195" spans="1:10" ht="12.75" customHeight="1" x14ac:dyDescent="0.3">
      <c r="A3195" s="401"/>
      <c r="B3195" s="426"/>
      <c r="C3195" s="401"/>
      <c r="D3195" s="401"/>
      <c r="I3195" s="56"/>
    </row>
    <row r="3196" spans="1:10" ht="12.75" customHeight="1" x14ac:dyDescent="0.3">
      <c r="A3196" s="401"/>
      <c r="B3196" s="426"/>
      <c r="C3196" s="401"/>
      <c r="D3196" s="401"/>
      <c r="I3196" s="56"/>
    </row>
    <row r="3197" spans="1:10" ht="12.75" customHeight="1" x14ac:dyDescent="0.3">
      <c r="A3197" s="401"/>
      <c r="B3197" s="426"/>
      <c r="C3197" s="401"/>
      <c r="D3197" s="401"/>
      <c r="I3197" s="56"/>
    </row>
    <row r="3198" spans="1:10" ht="12.75" customHeight="1" x14ac:dyDescent="0.3">
      <c r="A3198" s="401"/>
      <c r="B3198" s="426"/>
      <c r="C3198" s="401"/>
      <c r="D3198" s="401"/>
      <c r="I3198" s="56"/>
    </row>
    <row r="3199" spans="1:10" ht="12.75" customHeight="1" x14ac:dyDescent="0.3">
      <c r="A3199" s="401"/>
      <c r="B3199" s="426"/>
      <c r="C3199" s="401"/>
      <c r="D3199" s="401"/>
      <c r="I3199" s="56"/>
    </row>
    <row r="3200" spans="1:10" ht="12.75" customHeight="1" x14ac:dyDescent="0.3">
      <c r="A3200" s="401"/>
      <c r="B3200" s="426"/>
      <c r="C3200" s="401"/>
      <c r="D3200" s="401"/>
      <c r="I3200" s="56"/>
    </row>
    <row r="3201" spans="1:9" ht="12.75" customHeight="1" x14ac:dyDescent="0.3">
      <c r="A3201" s="401"/>
      <c r="B3201" s="426"/>
      <c r="C3201" s="401"/>
      <c r="D3201" s="401"/>
      <c r="I3201" s="56"/>
    </row>
    <row r="3202" spans="1:9" ht="12.75" customHeight="1" x14ac:dyDescent="0.3">
      <c r="A3202" s="401"/>
      <c r="B3202" s="426"/>
      <c r="C3202" s="401"/>
      <c r="D3202" s="401"/>
      <c r="I3202" s="56"/>
    </row>
    <row r="3203" spans="1:9" ht="12.75" customHeight="1" x14ac:dyDescent="0.3">
      <c r="A3203" s="401"/>
      <c r="B3203" s="426"/>
      <c r="C3203" s="401"/>
      <c r="D3203" s="401"/>
      <c r="I3203" s="56"/>
    </row>
    <row r="3204" spans="1:9" ht="12.75" customHeight="1" x14ac:dyDescent="0.3">
      <c r="A3204" s="401"/>
      <c r="B3204" s="426"/>
      <c r="C3204" s="401"/>
      <c r="D3204" s="401"/>
      <c r="I3204" s="56"/>
    </row>
    <row r="3205" spans="1:9" ht="12.75" customHeight="1" x14ac:dyDescent="0.3">
      <c r="A3205" s="401"/>
      <c r="B3205" s="426"/>
      <c r="C3205" s="401"/>
      <c r="D3205" s="401"/>
      <c r="I3205" s="56"/>
    </row>
    <row r="3206" spans="1:9" ht="12.75" customHeight="1" x14ac:dyDescent="0.3">
      <c r="A3206" s="401"/>
      <c r="B3206" s="426"/>
      <c r="C3206" s="401"/>
      <c r="D3206" s="401"/>
      <c r="I3206" s="56"/>
    </row>
    <row r="3207" spans="1:9" ht="12.75" customHeight="1" x14ac:dyDescent="0.3">
      <c r="A3207" s="401"/>
      <c r="B3207" s="426"/>
      <c r="C3207" s="401"/>
      <c r="D3207" s="401"/>
      <c r="I3207" s="56"/>
    </row>
    <row r="3208" spans="1:9" ht="12.75" customHeight="1" x14ac:dyDescent="0.3">
      <c r="A3208" s="401"/>
      <c r="B3208" s="426"/>
      <c r="C3208" s="401"/>
      <c r="D3208" s="401"/>
      <c r="I3208" s="56"/>
    </row>
    <row r="3209" spans="1:9" ht="12.75" customHeight="1" x14ac:dyDescent="0.3">
      <c r="A3209" s="401"/>
      <c r="B3209" s="426"/>
      <c r="C3209" s="401"/>
      <c r="D3209" s="401"/>
      <c r="I3209" s="56"/>
    </row>
    <row r="3210" spans="1:9" ht="12.75" customHeight="1" x14ac:dyDescent="0.3">
      <c r="A3210" s="401"/>
      <c r="B3210" s="426"/>
      <c r="C3210" s="401"/>
      <c r="D3210" s="401"/>
      <c r="I3210" s="56"/>
    </row>
    <row r="3211" spans="1:9" ht="12.75" customHeight="1" x14ac:dyDescent="0.3">
      <c r="A3211" s="401"/>
      <c r="B3211" s="426"/>
      <c r="C3211" s="401"/>
      <c r="D3211" s="401"/>
      <c r="I3211" s="56"/>
    </row>
    <row r="3212" spans="1:9" ht="12.75" customHeight="1" x14ac:dyDescent="0.3">
      <c r="A3212" s="401"/>
      <c r="B3212" s="426"/>
      <c r="C3212" s="401"/>
      <c r="D3212" s="401"/>
      <c r="I3212" s="56"/>
    </row>
    <row r="3213" spans="1:9" ht="12.75" customHeight="1" x14ac:dyDescent="0.3">
      <c r="A3213" s="401"/>
      <c r="B3213" s="426"/>
      <c r="C3213" s="401"/>
      <c r="D3213" s="401"/>
      <c r="I3213" s="56"/>
    </row>
    <row r="3214" spans="1:9" ht="12.75" customHeight="1" x14ac:dyDescent="0.3">
      <c r="A3214" s="401"/>
      <c r="B3214" s="426"/>
      <c r="C3214" s="401"/>
      <c r="D3214" s="401"/>
      <c r="I3214" s="56"/>
    </row>
    <row r="3215" spans="1:9" ht="12.75" customHeight="1" x14ac:dyDescent="0.3">
      <c r="A3215" s="401"/>
      <c r="B3215" s="426"/>
      <c r="C3215" s="401"/>
      <c r="D3215" s="401"/>
      <c r="I3215" s="56"/>
    </row>
    <row r="3216" spans="1:9" ht="12.75" customHeight="1" x14ac:dyDescent="0.3">
      <c r="A3216" s="401"/>
      <c r="B3216" s="426"/>
      <c r="C3216" s="401"/>
      <c r="D3216" s="401"/>
      <c r="I3216" s="56"/>
    </row>
    <row r="3217" spans="1:9" ht="12.75" customHeight="1" x14ac:dyDescent="0.3">
      <c r="A3217" s="401"/>
      <c r="B3217" s="426"/>
      <c r="C3217" s="401"/>
      <c r="D3217" s="401"/>
      <c r="I3217" s="56"/>
    </row>
    <row r="3218" spans="1:9" ht="12.75" customHeight="1" x14ac:dyDescent="0.3">
      <c r="A3218" s="401"/>
      <c r="B3218" s="426"/>
      <c r="C3218" s="401"/>
      <c r="D3218" s="401"/>
      <c r="I3218" s="56"/>
    </row>
    <row r="3219" spans="1:9" ht="12.75" customHeight="1" x14ac:dyDescent="0.3">
      <c r="A3219" s="401"/>
      <c r="B3219" s="426"/>
      <c r="C3219" s="401"/>
      <c r="D3219" s="401"/>
      <c r="I3219" s="56"/>
    </row>
    <row r="3220" spans="1:9" ht="12.75" customHeight="1" x14ac:dyDescent="0.3">
      <c r="A3220" s="401"/>
      <c r="B3220" s="426"/>
      <c r="C3220" s="401"/>
      <c r="D3220" s="401"/>
      <c r="I3220" s="56"/>
    </row>
    <row r="3221" spans="1:9" ht="12.75" customHeight="1" x14ac:dyDescent="0.3">
      <c r="A3221" s="401"/>
      <c r="B3221" s="426"/>
      <c r="C3221" s="401"/>
      <c r="D3221" s="401"/>
      <c r="I3221" s="56"/>
    </row>
    <row r="3222" spans="1:9" ht="12.75" customHeight="1" x14ac:dyDescent="0.3">
      <c r="A3222" s="401"/>
      <c r="B3222" s="426"/>
      <c r="C3222" s="401"/>
      <c r="D3222" s="401"/>
      <c r="I3222" s="56"/>
    </row>
    <row r="3223" spans="1:9" ht="12.75" customHeight="1" x14ac:dyDescent="0.3">
      <c r="A3223" s="401"/>
      <c r="B3223" s="426"/>
      <c r="C3223" s="401"/>
      <c r="D3223" s="401"/>
      <c r="I3223" s="56"/>
    </row>
    <row r="3224" spans="1:9" ht="12.75" customHeight="1" x14ac:dyDescent="0.3">
      <c r="A3224" s="401"/>
      <c r="B3224" s="426"/>
      <c r="C3224" s="401"/>
      <c r="D3224" s="401"/>
      <c r="I3224" s="56"/>
    </row>
    <row r="3225" spans="1:9" ht="12.75" customHeight="1" x14ac:dyDescent="0.3">
      <c r="A3225" s="401"/>
      <c r="B3225" s="426"/>
      <c r="C3225" s="401"/>
      <c r="D3225" s="401"/>
      <c r="I3225" s="56"/>
    </row>
    <row r="3226" spans="1:9" ht="12.75" customHeight="1" x14ac:dyDescent="0.3">
      <c r="A3226" s="401"/>
      <c r="B3226" s="426"/>
      <c r="C3226" s="401"/>
      <c r="D3226" s="401"/>
      <c r="I3226" s="56"/>
    </row>
    <row r="3227" spans="1:9" ht="12.75" customHeight="1" x14ac:dyDescent="0.3">
      <c r="A3227" s="401"/>
      <c r="B3227" s="426"/>
      <c r="C3227" s="401"/>
      <c r="D3227" s="401"/>
      <c r="I3227" s="56"/>
    </row>
    <row r="3228" spans="1:9" ht="12.75" customHeight="1" x14ac:dyDescent="0.3">
      <c r="A3228" s="401"/>
      <c r="B3228" s="426"/>
      <c r="C3228" s="401"/>
      <c r="D3228" s="401"/>
      <c r="I3228" s="56"/>
    </row>
    <row r="3229" spans="1:9" ht="12.75" customHeight="1" x14ac:dyDescent="0.3">
      <c r="A3229" s="401"/>
      <c r="B3229" s="426"/>
      <c r="C3229" s="401"/>
      <c r="D3229" s="401"/>
      <c r="I3229" s="56"/>
    </row>
    <row r="3230" spans="1:9" ht="12.75" customHeight="1" x14ac:dyDescent="0.3">
      <c r="A3230" s="401"/>
      <c r="B3230" s="426"/>
      <c r="C3230" s="401"/>
      <c r="D3230" s="401"/>
      <c r="I3230" s="56"/>
    </row>
    <row r="3231" spans="1:9" ht="12.75" customHeight="1" x14ac:dyDescent="0.3">
      <c r="A3231" s="401"/>
      <c r="B3231" s="426"/>
      <c r="C3231" s="401"/>
      <c r="D3231" s="401"/>
      <c r="I3231" s="56"/>
    </row>
    <row r="3232" spans="1:9" ht="12.75" customHeight="1" x14ac:dyDescent="0.3">
      <c r="A3232" s="401"/>
      <c r="B3232" s="426"/>
      <c r="C3232" s="401"/>
      <c r="D3232" s="401"/>
      <c r="I3232" s="56"/>
    </row>
    <row r="3233" spans="1:9" ht="12.75" customHeight="1" x14ac:dyDescent="0.3">
      <c r="A3233" s="401"/>
      <c r="B3233" s="426"/>
      <c r="C3233" s="401"/>
      <c r="D3233" s="401"/>
      <c r="I3233" s="56"/>
    </row>
    <row r="3234" spans="1:9" ht="12.75" customHeight="1" x14ac:dyDescent="0.3">
      <c r="A3234" s="401"/>
      <c r="B3234" s="426"/>
      <c r="C3234" s="401"/>
      <c r="D3234" s="401"/>
      <c r="I3234" s="56"/>
    </row>
    <row r="3235" spans="1:9" ht="12.75" customHeight="1" x14ac:dyDescent="0.3">
      <c r="A3235" s="401"/>
      <c r="B3235" s="426"/>
      <c r="C3235" s="401"/>
      <c r="D3235" s="401"/>
      <c r="I3235" s="56"/>
    </row>
    <row r="3236" spans="1:9" ht="12.75" customHeight="1" x14ac:dyDescent="0.3">
      <c r="A3236" s="401"/>
      <c r="B3236" s="426"/>
      <c r="C3236" s="401"/>
      <c r="D3236" s="401"/>
      <c r="I3236" s="56"/>
    </row>
    <row r="3237" spans="1:9" ht="12.75" customHeight="1" x14ac:dyDescent="0.3">
      <c r="A3237" s="401"/>
      <c r="B3237" s="426"/>
      <c r="C3237" s="401"/>
      <c r="D3237" s="401"/>
      <c r="I3237" s="56"/>
    </row>
    <row r="3238" spans="1:9" ht="12.75" customHeight="1" x14ac:dyDescent="0.3">
      <c r="A3238" s="401"/>
      <c r="B3238" s="426"/>
      <c r="C3238" s="401"/>
      <c r="D3238" s="401"/>
      <c r="I3238" s="56"/>
    </row>
    <row r="3239" spans="1:9" ht="12.75" customHeight="1" x14ac:dyDescent="0.3">
      <c r="A3239" s="401"/>
      <c r="B3239" s="426"/>
      <c r="C3239" s="401"/>
      <c r="D3239" s="401"/>
      <c r="I3239" s="56"/>
    </row>
    <row r="3240" spans="1:9" ht="12.75" customHeight="1" x14ac:dyDescent="0.3">
      <c r="A3240" s="401"/>
      <c r="B3240" s="426"/>
      <c r="C3240" s="401"/>
      <c r="D3240" s="401"/>
      <c r="I3240" s="56"/>
    </row>
    <row r="3241" spans="1:9" ht="12.75" customHeight="1" x14ac:dyDescent="0.3">
      <c r="A3241" s="401"/>
      <c r="B3241" s="426"/>
      <c r="C3241" s="401"/>
      <c r="D3241" s="401"/>
      <c r="I3241" s="56"/>
    </row>
    <row r="3242" spans="1:9" ht="12.75" customHeight="1" x14ac:dyDescent="0.3">
      <c r="A3242" s="401"/>
      <c r="B3242" s="426"/>
      <c r="C3242" s="401"/>
      <c r="D3242" s="401"/>
      <c r="I3242" s="56"/>
    </row>
    <row r="3243" spans="1:9" ht="12.75" customHeight="1" x14ac:dyDescent="0.3">
      <c r="A3243" s="401"/>
      <c r="B3243" s="426"/>
      <c r="C3243" s="401"/>
      <c r="D3243" s="401"/>
      <c r="I3243" s="56"/>
    </row>
    <row r="3244" spans="1:9" ht="12.75" customHeight="1" x14ac:dyDescent="0.3">
      <c r="A3244" s="401"/>
      <c r="B3244" s="426"/>
      <c r="C3244" s="401"/>
      <c r="D3244" s="401"/>
      <c r="I3244" s="56"/>
    </row>
    <row r="3245" spans="1:9" ht="12.75" customHeight="1" x14ac:dyDescent="0.3">
      <c r="A3245" s="401"/>
      <c r="B3245" s="426"/>
      <c r="C3245" s="401"/>
      <c r="D3245" s="401"/>
      <c r="I3245" s="56"/>
    </row>
    <row r="3246" spans="1:9" ht="12.75" customHeight="1" x14ac:dyDescent="0.3">
      <c r="A3246" s="401"/>
      <c r="B3246" s="426"/>
      <c r="C3246" s="401"/>
      <c r="D3246" s="401"/>
      <c r="I3246" s="56"/>
    </row>
    <row r="3247" spans="1:9" ht="12.75" customHeight="1" x14ac:dyDescent="0.3">
      <c r="A3247" s="401"/>
      <c r="B3247" s="426"/>
      <c r="C3247" s="401"/>
      <c r="D3247" s="401"/>
      <c r="I3247" s="56"/>
    </row>
    <row r="3248" spans="1:9" ht="12.75" customHeight="1" x14ac:dyDescent="0.3">
      <c r="A3248" s="401"/>
      <c r="B3248" s="426"/>
      <c r="C3248" s="401"/>
      <c r="D3248" s="401"/>
      <c r="I3248" s="56"/>
    </row>
    <row r="3249" spans="1:9" ht="12.75" customHeight="1" x14ac:dyDescent="0.3">
      <c r="A3249" s="401"/>
      <c r="B3249" s="426"/>
      <c r="C3249" s="401"/>
      <c r="D3249" s="401"/>
      <c r="I3249" s="56"/>
    </row>
    <row r="3250" spans="1:9" ht="12.75" customHeight="1" x14ac:dyDescent="0.3">
      <c r="A3250" s="401"/>
      <c r="B3250" s="426"/>
      <c r="C3250" s="401"/>
      <c r="D3250" s="401"/>
      <c r="I3250" s="56"/>
    </row>
    <row r="3251" spans="1:9" ht="12.75" customHeight="1" x14ac:dyDescent="0.3">
      <c r="A3251" s="401"/>
      <c r="B3251" s="426"/>
      <c r="C3251" s="401"/>
      <c r="D3251" s="401"/>
      <c r="I3251" s="56"/>
    </row>
    <row r="3252" spans="1:9" ht="12.75" customHeight="1" x14ac:dyDescent="0.3">
      <c r="A3252" s="401"/>
      <c r="B3252" s="426"/>
      <c r="C3252" s="401"/>
      <c r="D3252" s="401"/>
      <c r="I3252" s="56"/>
    </row>
    <row r="3253" spans="1:9" ht="12.75" customHeight="1" x14ac:dyDescent="0.3">
      <c r="A3253" s="401"/>
      <c r="B3253" s="426"/>
      <c r="C3253" s="401"/>
      <c r="D3253" s="401"/>
      <c r="I3253" s="56"/>
    </row>
    <row r="3254" spans="1:9" ht="12.75" customHeight="1" x14ac:dyDescent="0.3">
      <c r="A3254" s="401"/>
      <c r="B3254" s="426"/>
      <c r="C3254" s="401"/>
      <c r="D3254" s="401"/>
      <c r="I3254" s="56"/>
    </row>
    <row r="3255" spans="1:9" ht="12.75" customHeight="1" x14ac:dyDescent="0.3">
      <c r="A3255" s="401"/>
      <c r="B3255" s="426"/>
      <c r="C3255" s="401"/>
      <c r="D3255" s="401"/>
      <c r="I3255" s="56"/>
    </row>
    <row r="3256" spans="1:9" ht="12.75" customHeight="1" x14ac:dyDescent="0.3">
      <c r="A3256" s="401"/>
      <c r="B3256" s="426"/>
      <c r="C3256" s="401"/>
      <c r="D3256" s="401"/>
      <c r="I3256" s="56"/>
    </row>
    <row r="3257" spans="1:9" ht="12.75" customHeight="1" x14ac:dyDescent="0.3">
      <c r="A3257" s="401"/>
      <c r="B3257" s="426"/>
      <c r="C3257" s="401"/>
      <c r="D3257" s="401"/>
      <c r="I3257" s="56"/>
    </row>
    <row r="3258" spans="1:9" ht="12.75" customHeight="1" x14ac:dyDescent="0.3">
      <c r="A3258" s="401"/>
      <c r="B3258" s="426"/>
      <c r="C3258" s="401"/>
      <c r="D3258" s="401"/>
      <c r="I3258" s="56"/>
    </row>
    <row r="3259" spans="1:9" ht="12.75" customHeight="1" x14ac:dyDescent="0.3">
      <c r="A3259" s="401"/>
      <c r="B3259" s="426"/>
      <c r="C3259" s="401"/>
      <c r="D3259" s="401"/>
      <c r="I3259" s="56"/>
    </row>
    <row r="3260" spans="1:9" ht="12.75" customHeight="1" x14ac:dyDescent="0.3">
      <c r="A3260" s="401"/>
      <c r="B3260" s="426"/>
      <c r="C3260" s="401"/>
      <c r="D3260" s="401"/>
      <c r="I3260" s="56"/>
    </row>
    <row r="3261" spans="1:9" ht="12.75" customHeight="1" x14ac:dyDescent="0.3">
      <c r="A3261" s="401"/>
      <c r="B3261" s="426"/>
      <c r="C3261" s="401"/>
      <c r="D3261" s="401"/>
      <c r="I3261" s="56"/>
    </row>
    <row r="3262" spans="1:9" ht="12.75" customHeight="1" x14ac:dyDescent="0.3">
      <c r="A3262" s="401"/>
      <c r="B3262" s="426"/>
      <c r="C3262" s="401"/>
      <c r="D3262" s="401"/>
      <c r="I3262" s="56"/>
    </row>
    <row r="3263" spans="1:9" ht="12.75" customHeight="1" x14ac:dyDescent="0.3">
      <c r="A3263" s="401"/>
      <c r="B3263" s="426"/>
      <c r="C3263" s="401"/>
      <c r="D3263" s="401"/>
      <c r="I3263" s="56"/>
    </row>
    <row r="3264" spans="1:9" ht="12.75" customHeight="1" x14ac:dyDescent="0.3">
      <c r="A3264" s="401"/>
      <c r="B3264" s="426"/>
      <c r="C3264" s="401"/>
      <c r="D3264" s="401"/>
      <c r="I3264" s="56"/>
    </row>
    <row r="3265" spans="1:9" ht="12.75" customHeight="1" x14ac:dyDescent="0.3">
      <c r="A3265" s="401"/>
      <c r="B3265" s="426"/>
      <c r="C3265" s="401"/>
      <c r="D3265" s="401"/>
      <c r="I3265" s="56"/>
    </row>
    <row r="3266" spans="1:9" ht="12.75" customHeight="1" x14ac:dyDescent="0.3">
      <c r="A3266" s="401"/>
      <c r="B3266" s="426"/>
      <c r="C3266" s="401"/>
      <c r="D3266" s="401"/>
      <c r="I3266" s="56"/>
    </row>
    <row r="3267" spans="1:9" ht="12.75" customHeight="1" x14ac:dyDescent="0.3">
      <c r="A3267" s="401"/>
      <c r="B3267" s="426"/>
      <c r="C3267" s="401"/>
      <c r="D3267" s="401"/>
      <c r="I3267" s="56"/>
    </row>
    <row r="3268" spans="1:9" ht="12.75" customHeight="1" x14ac:dyDescent="0.3">
      <c r="A3268" s="401"/>
      <c r="B3268" s="426"/>
      <c r="C3268" s="401"/>
      <c r="D3268" s="401"/>
      <c r="I3268" s="56"/>
    </row>
    <row r="3269" spans="1:9" ht="12.75" customHeight="1" x14ac:dyDescent="0.3">
      <c r="A3269" s="401"/>
      <c r="B3269" s="426"/>
      <c r="C3269" s="401"/>
      <c r="D3269" s="401"/>
      <c r="I3269" s="56"/>
    </row>
    <row r="3270" spans="1:9" ht="12.75" customHeight="1" x14ac:dyDescent="0.3">
      <c r="A3270" s="401"/>
      <c r="B3270" s="426"/>
      <c r="C3270" s="401"/>
      <c r="D3270" s="401"/>
      <c r="I3270" s="56"/>
    </row>
    <row r="3271" spans="1:9" ht="12.75" customHeight="1" x14ac:dyDescent="0.3">
      <c r="A3271" s="401"/>
      <c r="B3271" s="426"/>
      <c r="C3271" s="401"/>
      <c r="D3271" s="401"/>
      <c r="I3271" s="56"/>
    </row>
    <row r="3272" spans="1:9" ht="12.75" customHeight="1" x14ac:dyDescent="0.3">
      <c r="A3272" s="401"/>
      <c r="B3272" s="426"/>
      <c r="C3272" s="401"/>
      <c r="D3272" s="401"/>
      <c r="I3272" s="56"/>
    </row>
    <row r="3273" spans="1:9" ht="12.75" customHeight="1" x14ac:dyDescent="0.3">
      <c r="A3273" s="401"/>
      <c r="B3273" s="426"/>
      <c r="C3273" s="401"/>
      <c r="D3273" s="401"/>
      <c r="I3273" s="56"/>
    </row>
    <row r="3274" spans="1:9" ht="12.75" customHeight="1" x14ac:dyDescent="0.3">
      <c r="A3274" s="401"/>
      <c r="B3274" s="426"/>
      <c r="C3274" s="401"/>
      <c r="D3274" s="401"/>
      <c r="I3274" s="56"/>
    </row>
    <row r="3275" spans="1:9" ht="12.75" customHeight="1" x14ac:dyDescent="0.3">
      <c r="A3275" s="401"/>
      <c r="B3275" s="426"/>
      <c r="C3275" s="401"/>
      <c r="D3275" s="401"/>
      <c r="I3275" s="56"/>
    </row>
    <row r="3276" spans="1:9" ht="12.75" customHeight="1" x14ac:dyDescent="0.3">
      <c r="A3276" s="401"/>
      <c r="B3276" s="426"/>
      <c r="C3276" s="401"/>
      <c r="D3276" s="401"/>
      <c r="I3276" s="56"/>
    </row>
    <row r="3277" spans="1:9" ht="12.75" customHeight="1" x14ac:dyDescent="0.3">
      <c r="A3277" s="401"/>
      <c r="B3277" s="426"/>
      <c r="C3277" s="401"/>
      <c r="D3277" s="401"/>
      <c r="I3277" s="56"/>
    </row>
    <row r="3278" spans="1:9" ht="12.75" customHeight="1" x14ac:dyDescent="0.3">
      <c r="A3278" s="401"/>
      <c r="B3278" s="426"/>
      <c r="C3278" s="401"/>
      <c r="D3278" s="401"/>
      <c r="I3278" s="56"/>
    </row>
    <row r="3279" spans="1:9" ht="12.75" customHeight="1" x14ac:dyDescent="0.3">
      <c r="A3279" s="401"/>
      <c r="B3279" s="426"/>
      <c r="C3279" s="401"/>
      <c r="D3279" s="401"/>
      <c r="I3279" s="56"/>
    </row>
    <row r="3280" spans="1:9" ht="12.75" customHeight="1" x14ac:dyDescent="0.3">
      <c r="A3280" s="401"/>
      <c r="B3280" s="426"/>
      <c r="C3280" s="401"/>
      <c r="D3280" s="401"/>
      <c r="I3280" s="56"/>
    </row>
    <row r="3281" spans="1:9" ht="12.75" customHeight="1" x14ac:dyDescent="0.3">
      <c r="A3281" s="401"/>
      <c r="B3281" s="426"/>
      <c r="C3281" s="401"/>
      <c r="D3281" s="401"/>
      <c r="I3281" s="56"/>
    </row>
    <row r="3282" spans="1:9" ht="12.75" customHeight="1" x14ac:dyDescent="0.3">
      <c r="A3282" s="401"/>
      <c r="B3282" s="426"/>
      <c r="C3282" s="401"/>
      <c r="D3282" s="401"/>
      <c r="I3282" s="56"/>
    </row>
    <row r="3283" spans="1:9" ht="12.75" customHeight="1" x14ac:dyDescent="0.3">
      <c r="A3283" s="401"/>
      <c r="B3283" s="426"/>
      <c r="C3283" s="401"/>
      <c r="D3283" s="401"/>
      <c r="I3283" s="56"/>
    </row>
    <row r="3284" spans="1:9" ht="12.75" customHeight="1" x14ac:dyDescent="0.3">
      <c r="A3284" s="401"/>
      <c r="B3284" s="426"/>
      <c r="C3284" s="401"/>
      <c r="D3284" s="401"/>
      <c r="I3284" s="56"/>
    </row>
    <row r="3285" spans="1:9" ht="12.75" customHeight="1" x14ac:dyDescent="0.3">
      <c r="A3285" s="401"/>
      <c r="B3285" s="426"/>
      <c r="C3285" s="401"/>
      <c r="D3285" s="401"/>
      <c r="I3285" s="56"/>
    </row>
    <row r="3286" spans="1:9" ht="12.75" customHeight="1" x14ac:dyDescent="0.3">
      <c r="A3286" s="401"/>
      <c r="B3286" s="426"/>
      <c r="C3286" s="401"/>
      <c r="D3286" s="401"/>
      <c r="I3286" s="56"/>
    </row>
    <row r="3287" spans="1:9" ht="12.75" customHeight="1" x14ac:dyDescent="0.3">
      <c r="A3287" s="401"/>
      <c r="B3287" s="426"/>
      <c r="C3287" s="401"/>
      <c r="D3287" s="401"/>
      <c r="I3287" s="56"/>
    </row>
    <row r="3288" spans="1:9" ht="12.75" customHeight="1" x14ac:dyDescent="0.3">
      <c r="A3288" s="401"/>
      <c r="B3288" s="426"/>
      <c r="C3288" s="401"/>
      <c r="D3288" s="401"/>
      <c r="I3288" s="56"/>
    </row>
    <row r="3289" spans="1:9" ht="12.75" customHeight="1" x14ac:dyDescent="0.3">
      <c r="A3289" s="401"/>
      <c r="B3289" s="426"/>
      <c r="C3289" s="401"/>
      <c r="D3289" s="401"/>
      <c r="I3289" s="56"/>
    </row>
    <row r="3290" spans="1:9" ht="12.75" customHeight="1" x14ac:dyDescent="0.3">
      <c r="A3290" s="401"/>
      <c r="B3290" s="426"/>
      <c r="C3290" s="401"/>
      <c r="D3290" s="401"/>
      <c r="I3290" s="56"/>
    </row>
    <row r="3291" spans="1:9" ht="12.75" customHeight="1" x14ac:dyDescent="0.3">
      <c r="A3291" s="401"/>
      <c r="B3291" s="426"/>
      <c r="C3291" s="401"/>
      <c r="D3291" s="401"/>
      <c r="I3291" s="56"/>
    </row>
    <row r="3292" spans="1:9" ht="12.75" customHeight="1" x14ac:dyDescent="0.3">
      <c r="A3292" s="401"/>
      <c r="B3292" s="426"/>
      <c r="C3292" s="401"/>
      <c r="D3292" s="401"/>
      <c r="I3292" s="56"/>
    </row>
    <row r="3293" spans="1:9" ht="12.75" customHeight="1" x14ac:dyDescent="0.3">
      <c r="A3293" s="401"/>
      <c r="B3293" s="426"/>
      <c r="C3293" s="401"/>
      <c r="D3293" s="401"/>
      <c r="I3293" s="56"/>
    </row>
    <row r="3294" spans="1:9" ht="12.75" customHeight="1" x14ac:dyDescent="0.3">
      <c r="A3294" s="401"/>
      <c r="B3294" s="426"/>
      <c r="C3294" s="401"/>
      <c r="D3294" s="401"/>
      <c r="I3294" s="56"/>
    </row>
    <row r="3295" spans="1:9" ht="12.75" customHeight="1" x14ac:dyDescent="0.3">
      <c r="A3295" s="401"/>
      <c r="B3295" s="426"/>
      <c r="C3295" s="401"/>
      <c r="D3295" s="401"/>
      <c r="I3295" s="56"/>
    </row>
    <row r="3296" spans="1:9" ht="12.75" customHeight="1" x14ac:dyDescent="0.3">
      <c r="A3296" s="401"/>
      <c r="B3296" s="426"/>
      <c r="C3296" s="401"/>
      <c r="D3296" s="401"/>
      <c r="I3296" s="56"/>
    </row>
    <row r="3297" spans="1:9" ht="12.75" customHeight="1" x14ac:dyDescent="0.3">
      <c r="A3297" s="401"/>
      <c r="B3297" s="426"/>
      <c r="C3297" s="401"/>
      <c r="D3297" s="401"/>
      <c r="I3297" s="56"/>
    </row>
    <row r="3298" spans="1:9" ht="12.75" customHeight="1" x14ac:dyDescent="0.3">
      <c r="A3298" s="401"/>
      <c r="B3298" s="426"/>
      <c r="C3298" s="401"/>
      <c r="D3298" s="401"/>
      <c r="I3298" s="56"/>
    </row>
    <row r="3299" spans="1:9" ht="12.75" customHeight="1" x14ac:dyDescent="0.3">
      <c r="A3299" s="401"/>
      <c r="B3299" s="426"/>
      <c r="C3299" s="401"/>
      <c r="D3299" s="401"/>
      <c r="I3299" s="56"/>
    </row>
    <row r="3300" spans="1:9" ht="12.75" customHeight="1" x14ac:dyDescent="0.3">
      <c r="A3300" s="401"/>
      <c r="B3300" s="426"/>
      <c r="C3300" s="401"/>
      <c r="D3300" s="401"/>
      <c r="I3300" s="56"/>
    </row>
    <row r="3301" spans="1:9" ht="12.75" customHeight="1" x14ac:dyDescent="0.3">
      <c r="A3301" s="401"/>
      <c r="B3301" s="426"/>
      <c r="C3301" s="401"/>
      <c r="D3301" s="401"/>
      <c r="I3301" s="56"/>
    </row>
    <row r="3302" spans="1:9" ht="12.75" customHeight="1" x14ac:dyDescent="0.3">
      <c r="A3302" s="401"/>
      <c r="B3302" s="426"/>
      <c r="C3302" s="401"/>
      <c r="D3302" s="401"/>
      <c r="I3302" s="56"/>
    </row>
    <row r="3303" spans="1:9" ht="12.75" customHeight="1" x14ac:dyDescent="0.3">
      <c r="A3303" s="401"/>
      <c r="B3303" s="426"/>
      <c r="C3303" s="401"/>
      <c r="D3303" s="401"/>
      <c r="I3303" s="56"/>
    </row>
    <row r="3304" spans="1:9" ht="12.75" customHeight="1" x14ac:dyDescent="0.3">
      <c r="A3304" s="401"/>
      <c r="B3304" s="426"/>
      <c r="C3304" s="401"/>
      <c r="D3304" s="401"/>
      <c r="I3304" s="56"/>
    </row>
    <row r="3305" spans="1:9" ht="12.75" customHeight="1" x14ac:dyDescent="0.3">
      <c r="A3305" s="401"/>
      <c r="B3305" s="426"/>
      <c r="C3305" s="401"/>
      <c r="D3305" s="401"/>
      <c r="I3305" s="56"/>
    </row>
    <row r="3306" spans="1:9" ht="12.75" customHeight="1" x14ac:dyDescent="0.3">
      <c r="A3306" s="401"/>
      <c r="B3306" s="426"/>
      <c r="C3306" s="401"/>
      <c r="D3306" s="401"/>
      <c r="I3306" s="56"/>
    </row>
    <row r="3307" spans="1:9" ht="12.75" customHeight="1" x14ac:dyDescent="0.3">
      <c r="A3307" s="401"/>
      <c r="B3307" s="426"/>
      <c r="C3307" s="401"/>
      <c r="D3307" s="401"/>
      <c r="I3307" s="56"/>
    </row>
    <row r="3308" spans="1:9" ht="12.75" customHeight="1" x14ac:dyDescent="0.3">
      <c r="A3308" s="401"/>
      <c r="B3308" s="426"/>
      <c r="C3308" s="401"/>
      <c r="D3308" s="401"/>
      <c r="I3308" s="56"/>
    </row>
    <row r="3309" spans="1:9" ht="12.75" customHeight="1" x14ac:dyDescent="0.3">
      <c r="A3309" s="401"/>
      <c r="B3309" s="426"/>
      <c r="C3309" s="401"/>
      <c r="D3309" s="401"/>
      <c r="I3309" s="56"/>
    </row>
    <row r="3310" spans="1:9" ht="12.75" customHeight="1" x14ac:dyDescent="0.3">
      <c r="A3310" s="401"/>
      <c r="B3310" s="426"/>
      <c r="C3310" s="401"/>
      <c r="D3310" s="401"/>
      <c r="I3310" s="56"/>
    </row>
    <row r="3311" spans="1:9" ht="12.75" customHeight="1" x14ac:dyDescent="0.3">
      <c r="A3311" s="401"/>
      <c r="B3311" s="426"/>
      <c r="C3311" s="401"/>
      <c r="D3311" s="401"/>
      <c r="I3311" s="56"/>
    </row>
    <row r="3312" spans="1:9" ht="12.75" customHeight="1" x14ac:dyDescent="0.3">
      <c r="A3312" s="401"/>
      <c r="B3312" s="426"/>
      <c r="C3312" s="401"/>
      <c r="D3312" s="401"/>
      <c r="I3312" s="56"/>
    </row>
    <row r="3313" spans="1:9" ht="12.75" customHeight="1" x14ac:dyDescent="0.3">
      <c r="A3313" s="401"/>
      <c r="B3313" s="426"/>
      <c r="C3313" s="401"/>
      <c r="D3313" s="401"/>
      <c r="I3313" s="56"/>
    </row>
    <row r="3314" spans="1:9" ht="12.75" customHeight="1" x14ac:dyDescent="0.3">
      <c r="A3314" s="401"/>
      <c r="B3314" s="426"/>
      <c r="C3314" s="401"/>
      <c r="D3314" s="401"/>
      <c r="I3314" s="56"/>
    </row>
    <row r="3315" spans="1:9" ht="12.75" customHeight="1" x14ac:dyDescent="0.3">
      <c r="A3315" s="401"/>
      <c r="B3315" s="426"/>
      <c r="C3315" s="401"/>
      <c r="D3315" s="401"/>
      <c r="I3315" s="56"/>
    </row>
    <row r="3316" spans="1:9" ht="12.75" customHeight="1" x14ac:dyDescent="0.3">
      <c r="A3316" s="401"/>
      <c r="B3316" s="426"/>
      <c r="C3316" s="401"/>
      <c r="D3316" s="401"/>
      <c r="I3316" s="56"/>
    </row>
    <row r="3317" spans="1:9" ht="12.75" customHeight="1" x14ac:dyDescent="0.3">
      <c r="A3317" s="401"/>
      <c r="B3317" s="426"/>
      <c r="C3317" s="401"/>
      <c r="D3317" s="401"/>
      <c r="I3317" s="56"/>
    </row>
    <row r="3318" spans="1:9" ht="12.75" customHeight="1" x14ac:dyDescent="0.3">
      <c r="A3318" s="401"/>
      <c r="B3318" s="426"/>
      <c r="C3318" s="401"/>
      <c r="D3318" s="401"/>
      <c r="I3318" s="56"/>
    </row>
    <row r="3319" spans="1:9" ht="12.75" customHeight="1" x14ac:dyDescent="0.3">
      <c r="A3319" s="401"/>
      <c r="B3319" s="426"/>
      <c r="C3319" s="401"/>
      <c r="D3319" s="401"/>
      <c r="I3319" s="56"/>
    </row>
    <row r="3320" spans="1:9" ht="12.75" customHeight="1" x14ac:dyDescent="0.3">
      <c r="A3320" s="401"/>
      <c r="B3320" s="426"/>
      <c r="C3320" s="401"/>
      <c r="D3320" s="401"/>
      <c r="I3320" s="56"/>
    </row>
    <row r="3321" spans="1:9" ht="12.75" customHeight="1" x14ac:dyDescent="0.3">
      <c r="A3321" s="401"/>
      <c r="B3321" s="426"/>
      <c r="C3321" s="401"/>
      <c r="D3321" s="401"/>
      <c r="I3321" s="56"/>
    </row>
    <row r="3322" spans="1:9" ht="12.75" customHeight="1" x14ac:dyDescent="0.3">
      <c r="A3322" s="401"/>
      <c r="B3322" s="426"/>
      <c r="C3322" s="401"/>
      <c r="D3322" s="401"/>
      <c r="I3322" s="56"/>
    </row>
    <row r="3323" spans="1:9" ht="12.75" customHeight="1" x14ac:dyDescent="0.3">
      <c r="A3323" s="401"/>
      <c r="B3323" s="426"/>
      <c r="C3323" s="401"/>
      <c r="D3323" s="401"/>
      <c r="I3323" s="56"/>
    </row>
    <row r="3324" spans="1:9" ht="12.75" customHeight="1" x14ac:dyDescent="0.3">
      <c r="A3324" s="401"/>
      <c r="B3324" s="426"/>
      <c r="C3324" s="401"/>
      <c r="D3324" s="401"/>
      <c r="I3324" s="56"/>
    </row>
    <row r="3325" spans="1:9" ht="12.75" customHeight="1" x14ac:dyDescent="0.3">
      <c r="A3325" s="401"/>
      <c r="B3325" s="426"/>
      <c r="C3325" s="401"/>
      <c r="D3325" s="401"/>
      <c r="I3325" s="56"/>
    </row>
    <row r="3326" spans="1:9" ht="12.75" customHeight="1" x14ac:dyDescent="0.3">
      <c r="A3326" s="401"/>
      <c r="B3326" s="426"/>
      <c r="C3326" s="401"/>
      <c r="D3326" s="401"/>
      <c r="I3326" s="56"/>
    </row>
    <row r="3327" spans="1:9" ht="12.75" customHeight="1" x14ac:dyDescent="0.3">
      <c r="A3327" s="401"/>
      <c r="B3327" s="426"/>
      <c r="C3327" s="401"/>
      <c r="D3327" s="401"/>
      <c r="I3327" s="56"/>
    </row>
    <row r="3328" spans="1:9" ht="12.75" customHeight="1" x14ac:dyDescent="0.3">
      <c r="A3328" s="401"/>
      <c r="B3328" s="426"/>
      <c r="C3328" s="401"/>
      <c r="D3328" s="401"/>
      <c r="I3328" s="56"/>
    </row>
    <row r="3329" spans="1:9" ht="12.75" customHeight="1" x14ac:dyDescent="0.3">
      <c r="A3329" s="401"/>
      <c r="B3329" s="426"/>
      <c r="C3329" s="401"/>
      <c r="D3329" s="401"/>
      <c r="I3329" s="56"/>
    </row>
    <row r="3330" spans="1:9" ht="12.75" customHeight="1" x14ac:dyDescent="0.3">
      <c r="A3330" s="401"/>
      <c r="B3330" s="426"/>
      <c r="C3330" s="401"/>
      <c r="D3330" s="401"/>
      <c r="I3330" s="56"/>
    </row>
    <row r="3331" spans="1:9" ht="12.75" customHeight="1" x14ac:dyDescent="0.3">
      <c r="A3331" s="401"/>
      <c r="B3331" s="426"/>
      <c r="C3331" s="401"/>
      <c r="D3331" s="401"/>
      <c r="I3331" s="56"/>
    </row>
    <row r="3332" spans="1:9" ht="12.75" customHeight="1" x14ac:dyDescent="0.3">
      <c r="A3332" s="401"/>
      <c r="B3332" s="426"/>
      <c r="C3332" s="401"/>
      <c r="D3332" s="401"/>
      <c r="I3332" s="56"/>
    </row>
    <row r="3333" spans="1:9" ht="12.75" customHeight="1" x14ac:dyDescent="0.3">
      <c r="A3333" s="401"/>
      <c r="B3333" s="426"/>
      <c r="C3333" s="401"/>
      <c r="D3333" s="401"/>
      <c r="I3333" s="56"/>
    </row>
    <row r="3334" spans="1:9" ht="12.75" customHeight="1" x14ac:dyDescent="0.3">
      <c r="A3334" s="401"/>
      <c r="B3334" s="426"/>
      <c r="C3334" s="401"/>
      <c r="D3334" s="401"/>
      <c r="I3334" s="56"/>
    </row>
    <row r="3335" spans="1:9" ht="12.75" customHeight="1" x14ac:dyDescent="0.3">
      <c r="A3335" s="401"/>
      <c r="B3335" s="426"/>
      <c r="C3335" s="401"/>
      <c r="D3335" s="401"/>
      <c r="I3335" s="56"/>
    </row>
    <row r="3336" spans="1:9" ht="12.75" customHeight="1" x14ac:dyDescent="0.3">
      <c r="A3336" s="401"/>
      <c r="B3336" s="426"/>
      <c r="C3336" s="401"/>
      <c r="D3336" s="401"/>
      <c r="I3336" s="56"/>
    </row>
    <row r="3337" spans="1:9" ht="12.75" customHeight="1" x14ac:dyDescent="0.3">
      <c r="A3337" s="401"/>
      <c r="B3337" s="426"/>
      <c r="C3337" s="401"/>
      <c r="D3337" s="401"/>
      <c r="I3337" s="56"/>
    </row>
    <row r="3338" spans="1:9" ht="12.75" customHeight="1" x14ac:dyDescent="0.3">
      <c r="A3338" s="401"/>
      <c r="B3338" s="426"/>
      <c r="C3338" s="401"/>
      <c r="D3338" s="401"/>
      <c r="I3338" s="56"/>
    </row>
    <row r="3339" spans="1:9" ht="12.75" customHeight="1" x14ac:dyDescent="0.3">
      <c r="A3339" s="401"/>
      <c r="B3339" s="426"/>
      <c r="C3339" s="401"/>
      <c r="D3339" s="401"/>
      <c r="I3339" s="56"/>
    </row>
    <row r="3340" spans="1:9" ht="12.75" customHeight="1" x14ac:dyDescent="0.3">
      <c r="A3340" s="401"/>
      <c r="B3340" s="426"/>
      <c r="C3340" s="401"/>
      <c r="D3340" s="401"/>
      <c r="I3340" s="56"/>
    </row>
    <row r="3341" spans="1:9" ht="12.75" customHeight="1" x14ac:dyDescent="0.3">
      <c r="A3341" s="401"/>
      <c r="B3341" s="426"/>
      <c r="C3341" s="401"/>
      <c r="D3341" s="401"/>
      <c r="I3341" s="56"/>
    </row>
    <row r="3342" spans="1:9" ht="12.75" customHeight="1" x14ac:dyDescent="0.3">
      <c r="A3342" s="401"/>
      <c r="B3342" s="426"/>
      <c r="C3342" s="401"/>
      <c r="D3342" s="401"/>
      <c r="I3342" s="56"/>
    </row>
    <row r="3343" spans="1:9" ht="12.75" customHeight="1" x14ac:dyDescent="0.3">
      <c r="A3343" s="401"/>
      <c r="B3343" s="426"/>
      <c r="C3343" s="401"/>
      <c r="D3343" s="401"/>
      <c r="I3343" s="56"/>
    </row>
    <row r="3344" spans="1:9" ht="12.75" customHeight="1" x14ac:dyDescent="0.3">
      <c r="A3344" s="401"/>
      <c r="B3344" s="426"/>
      <c r="C3344" s="401"/>
      <c r="D3344" s="401"/>
      <c r="I3344" s="56"/>
    </row>
    <row r="3345" spans="1:9" ht="12.75" customHeight="1" x14ac:dyDescent="0.3">
      <c r="A3345" s="401"/>
      <c r="B3345" s="426"/>
      <c r="C3345" s="401"/>
      <c r="D3345" s="401"/>
      <c r="I3345" s="56"/>
    </row>
    <row r="3346" spans="1:9" ht="12.75" customHeight="1" x14ac:dyDescent="0.3">
      <c r="A3346" s="401"/>
      <c r="B3346" s="426"/>
      <c r="C3346" s="401"/>
      <c r="D3346" s="401"/>
      <c r="I3346" s="56"/>
    </row>
    <row r="3347" spans="1:9" ht="12.75" customHeight="1" x14ac:dyDescent="0.3">
      <c r="A3347" s="401"/>
      <c r="B3347" s="426"/>
      <c r="C3347" s="401"/>
      <c r="D3347" s="401"/>
      <c r="I3347" s="56"/>
    </row>
    <row r="3348" spans="1:9" ht="12.75" customHeight="1" x14ac:dyDescent="0.3">
      <c r="A3348" s="401"/>
      <c r="B3348" s="426"/>
      <c r="C3348" s="401"/>
      <c r="D3348" s="401"/>
      <c r="I3348" s="56"/>
    </row>
    <row r="3349" spans="1:9" ht="12.75" customHeight="1" x14ac:dyDescent="0.3">
      <c r="A3349" s="401"/>
      <c r="B3349" s="426"/>
      <c r="C3349" s="401"/>
      <c r="D3349" s="401"/>
      <c r="I3349" s="56"/>
    </row>
    <row r="3350" spans="1:9" ht="12.75" customHeight="1" x14ac:dyDescent="0.3">
      <c r="A3350" s="401"/>
      <c r="B3350" s="426"/>
      <c r="C3350" s="401"/>
      <c r="D3350" s="401"/>
      <c r="I3350" s="56"/>
    </row>
    <row r="3351" spans="1:9" ht="12.75" customHeight="1" x14ac:dyDescent="0.3">
      <c r="A3351" s="401"/>
      <c r="B3351" s="426"/>
      <c r="C3351" s="401"/>
      <c r="D3351" s="401"/>
      <c r="I3351" s="56"/>
    </row>
    <row r="3352" spans="1:9" ht="12.75" customHeight="1" x14ac:dyDescent="0.3">
      <c r="A3352" s="401"/>
      <c r="B3352" s="426"/>
      <c r="C3352" s="401"/>
      <c r="D3352" s="401"/>
      <c r="I3352" s="56"/>
    </row>
    <row r="3353" spans="1:9" ht="12.75" customHeight="1" x14ac:dyDescent="0.3">
      <c r="A3353" s="401"/>
      <c r="B3353" s="426"/>
      <c r="C3353" s="401"/>
      <c r="D3353" s="401"/>
      <c r="I3353" s="56"/>
    </row>
    <row r="3354" spans="1:9" ht="12.75" customHeight="1" x14ac:dyDescent="0.3">
      <c r="A3354" s="401"/>
      <c r="B3354" s="426"/>
      <c r="C3354" s="401"/>
      <c r="D3354" s="401"/>
      <c r="I3354" s="56"/>
    </row>
    <row r="3355" spans="1:9" ht="12.75" customHeight="1" x14ac:dyDescent="0.3">
      <c r="A3355" s="401"/>
      <c r="B3355" s="426"/>
      <c r="C3355" s="401"/>
      <c r="D3355" s="401"/>
      <c r="I3355" s="56"/>
    </row>
    <row r="3356" spans="1:9" ht="12.75" customHeight="1" x14ac:dyDescent="0.3">
      <c r="A3356" s="401"/>
      <c r="B3356" s="426"/>
      <c r="C3356" s="401"/>
      <c r="D3356" s="401"/>
      <c r="I3356" s="56"/>
    </row>
    <row r="3357" spans="1:9" ht="12.75" customHeight="1" x14ac:dyDescent="0.3">
      <c r="A3357" s="401"/>
      <c r="B3357" s="426"/>
      <c r="C3357" s="401"/>
      <c r="D3357" s="401"/>
      <c r="I3357" s="56"/>
    </row>
    <row r="3358" spans="1:9" ht="12.75" customHeight="1" x14ac:dyDescent="0.3">
      <c r="A3358" s="401"/>
      <c r="B3358" s="426"/>
      <c r="C3358" s="401"/>
      <c r="D3358" s="401"/>
      <c r="I3358" s="56"/>
    </row>
    <row r="3359" spans="1:9" ht="12.75" customHeight="1" x14ac:dyDescent="0.3">
      <c r="A3359" s="401"/>
      <c r="B3359" s="426"/>
      <c r="C3359" s="401"/>
      <c r="D3359" s="401"/>
      <c r="I3359" s="56"/>
    </row>
    <row r="3360" spans="1:9" ht="12.75" customHeight="1" x14ac:dyDescent="0.3">
      <c r="A3360" s="401"/>
      <c r="B3360" s="426"/>
      <c r="C3360" s="401"/>
      <c r="D3360" s="401"/>
      <c r="I3360" s="56"/>
    </row>
    <row r="3361" spans="1:9" ht="12.75" customHeight="1" x14ac:dyDescent="0.3">
      <c r="A3361" s="401"/>
      <c r="B3361" s="426"/>
      <c r="C3361" s="401"/>
      <c r="D3361" s="401"/>
      <c r="I3361" s="56"/>
    </row>
    <row r="3362" spans="1:9" ht="12.75" customHeight="1" x14ac:dyDescent="0.3">
      <c r="A3362" s="401"/>
      <c r="B3362" s="426"/>
      <c r="C3362" s="401"/>
      <c r="D3362" s="401"/>
      <c r="I3362" s="56"/>
    </row>
    <row r="3363" spans="1:9" ht="12.75" customHeight="1" x14ac:dyDescent="0.3">
      <c r="A3363" s="401"/>
      <c r="B3363" s="426"/>
      <c r="C3363" s="401"/>
      <c r="D3363" s="401"/>
      <c r="I3363" s="56"/>
    </row>
    <row r="3364" spans="1:9" ht="12.75" customHeight="1" x14ac:dyDescent="0.3">
      <c r="A3364" s="401"/>
      <c r="B3364" s="426"/>
      <c r="C3364" s="401"/>
      <c r="D3364" s="401"/>
      <c r="I3364" s="56"/>
    </row>
    <row r="3365" spans="1:9" ht="12.75" customHeight="1" x14ac:dyDescent="0.3">
      <c r="A3365" s="401"/>
      <c r="B3365" s="426"/>
      <c r="C3365" s="401"/>
      <c r="D3365" s="401"/>
      <c r="I3365" s="56"/>
    </row>
    <row r="3366" spans="1:9" ht="12.75" customHeight="1" x14ac:dyDescent="0.3">
      <c r="A3366" s="401"/>
      <c r="B3366" s="426"/>
      <c r="C3366" s="401"/>
      <c r="D3366" s="401"/>
      <c r="I3366" s="56"/>
    </row>
    <row r="3367" spans="1:9" ht="12.75" customHeight="1" x14ac:dyDescent="0.3">
      <c r="A3367" s="401"/>
      <c r="B3367" s="426"/>
      <c r="C3367" s="401"/>
      <c r="D3367" s="401"/>
      <c r="I3367" s="56"/>
    </row>
    <row r="3368" spans="1:9" ht="12.75" customHeight="1" x14ac:dyDescent="0.3">
      <c r="A3368" s="401"/>
      <c r="B3368" s="426"/>
      <c r="C3368" s="401"/>
      <c r="D3368" s="401"/>
      <c r="I3368" s="56"/>
    </row>
    <row r="3369" spans="1:9" ht="12.75" customHeight="1" x14ac:dyDescent="0.3">
      <c r="A3369" s="401"/>
      <c r="B3369" s="426"/>
      <c r="C3369" s="401"/>
      <c r="D3369" s="401"/>
      <c r="I3369" s="56"/>
    </row>
    <row r="3370" spans="1:9" ht="12.75" customHeight="1" x14ac:dyDescent="0.3">
      <c r="A3370" s="401"/>
      <c r="B3370" s="426"/>
      <c r="C3370" s="401"/>
      <c r="D3370" s="401"/>
      <c r="I3370" s="56"/>
    </row>
    <row r="3371" spans="1:9" ht="12.75" customHeight="1" x14ac:dyDescent="0.3">
      <c r="A3371" s="401"/>
      <c r="B3371" s="426"/>
      <c r="C3371" s="401"/>
      <c r="D3371" s="401"/>
      <c r="I3371" s="56"/>
    </row>
    <row r="3372" spans="1:9" ht="12.75" customHeight="1" x14ac:dyDescent="0.3">
      <c r="A3372" s="401"/>
      <c r="B3372" s="426"/>
      <c r="C3372" s="401"/>
      <c r="D3372" s="401"/>
      <c r="I3372" s="56"/>
    </row>
    <row r="3373" spans="1:9" ht="12.75" customHeight="1" x14ac:dyDescent="0.3">
      <c r="A3373" s="401"/>
      <c r="B3373" s="426"/>
      <c r="C3373" s="401"/>
      <c r="D3373" s="401"/>
      <c r="I3373" s="56"/>
    </row>
    <row r="3374" spans="1:9" ht="12.75" customHeight="1" x14ac:dyDescent="0.3">
      <c r="A3374" s="401"/>
      <c r="B3374" s="426"/>
      <c r="C3374" s="401"/>
      <c r="D3374" s="401"/>
      <c r="I3374" s="56"/>
    </row>
    <row r="3375" spans="1:9" ht="12.75" customHeight="1" x14ac:dyDescent="0.3">
      <c r="A3375" s="401"/>
      <c r="B3375" s="426"/>
      <c r="C3375" s="401"/>
      <c r="D3375" s="401"/>
      <c r="I3375" s="56"/>
    </row>
    <row r="3376" spans="1:9" ht="12.75" customHeight="1" x14ac:dyDescent="0.3">
      <c r="A3376" s="401"/>
      <c r="B3376" s="426"/>
      <c r="C3376" s="401"/>
      <c r="D3376" s="401"/>
      <c r="I3376" s="56"/>
    </row>
    <row r="3377" spans="1:9" ht="12.75" customHeight="1" x14ac:dyDescent="0.3">
      <c r="A3377" s="401"/>
      <c r="B3377" s="426"/>
      <c r="C3377" s="401"/>
      <c r="D3377" s="401"/>
      <c r="I3377" s="56"/>
    </row>
    <row r="3378" spans="1:9" ht="12.75" customHeight="1" x14ac:dyDescent="0.3">
      <c r="A3378" s="401"/>
      <c r="B3378" s="426"/>
      <c r="C3378" s="401"/>
      <c r="D3378" s="401"/>
      <c r="I3378" s="56"/>
    </row>
    <row r="3379" spans="1:9" ht="12.75" customHeight="1" x14ac:dyDescent="0.3">
      <c r="A3379" s="401"/>
      <c r="B3379" s="426"/>
      <c r="C3379" s="401"/>
      <c r="D3379" s="401"/>
      <c r="I3379" s="56"/>
    </row>
    <row r="3380" spans="1:9" ht="12.75" customHeight="1" x14ac:dyDescent="0.3">
      <c r="A3380" s="401"/>
      <c r="B3380" s="426"/>
      <c r="C3380" s="401"/>
      <c r="D3380" s="401"/>
      <c r="I3380" s="56"/>
    </row>
    <row r="3381" spans="1:9" ht="12.75" customHeight="1" x14ac:dyDescent="0.3">
      <c r="A3381" s="401"/>
      <c r="B3381" s="426"/>
      <c r="C3381" s="401"/>
      <c r="D3381" s="401"/>
      <c r="I3381" s="56"/>
    </row>
    <row r="3382" spans="1:9" ht="12.75" customHeight="1" x14ac:dyDescent="0.3">
      <c r="A3382" s="401"/>
      <c r="B3382" s="426"/>
      <c r="C3382" s="401"/>
      <c r="D3382" s="401"/>
      <c r="I3382" s="56"/>
    </row>
    <row r="3383" spans="1:9" ht="12.75" customHeight="1" x14ac:dyDescent="0.3">
      <c r="A3383" s="401"/>
      <c r="B3383" s="426"/>
      <c r="C3383" s="401"/>
      <c r="D3383" s="401"/>
      <c r="I3383" s="56"/>
    </row>
    <row r="3384" spans="1:9" ht="12.75" customHeight="1" x14ac:dyDescent="0.3">
      <c r="A3384" s="401"/>
      <c r="B3384" s="426"/>
      <c r="C3384" s="401"/>
      <c r="D3384" s="401"/>
      <c r="I3384" s="56"/>
    </row>
    <row r="3385" spans="1:9" ht="12.75" customHeight="1" x14ac:dyDescent="0.3">
      <c r="A3385" s="401"/>
      <c r="B3385" s="426"/>
      <c r="C3385" s="401"/>
      <c r="D3385" s="401"/>
      <c r="I3385" s="56"/>
    </row>
    <row r="3386" spans="1:9" ht="12.75" customHeight="1" x14ac:dyDescent="0.3">
      <c r="A3386" s="401"/>
      <c r="B3386" s="426"/>
      <c r="C3386" s="401"/>
      <c r="D3386" s="401"/>
      <c r="I3386" s="56"/>
    </row>
    <row r="3387" spans="1:9" ht="12.75" customHeight="1" x14ac:dyDescent="0.3">
      <c r="A3387" s="401"/>
      <c r="B3387" s="426"/>
      <c r="C3387" s="401"/>
      <c r="D3387" s="401"/>
      <c r="I3387" s="56"/>
    </row>
    <row r="3388" spans="1:9" ht="12.75" customHeight="1" x14ac:dyDescent="0.3">
      <c r="A3388" s="401"/>
      <c r="B3388" s="426"/>
      <c r="C3388" s="401"/>
      <c r="D3388" s="401"/>
      <c r="I3388" s="56"/>
    </row>
    <row r="3389" spans="1:9" ht="12.75" customHeight="1" x14ac:dyDescent="0.3">
      <c r="A3389" s="401"/>
      <c r="B3389" s="426"/>
      <c r="C3389" s="401"/>
      <c r="D3389" s="401"/>
      <c r="I3389" s="56"/>
    </row>
    <row r="3390" spans="1:9" ht="12.75" customHeight="1" x14ac:dyDescent="0.3">
      <c r="A3390" s="401"/>
      <c r="B3390" s="426"/>
      <c r="C3390" s="401"/>
      <c r="D3390" s="401"/>
      <c r="I3390" s="56"/>
    </row>
    <row r="3391" spans="1:9" ht="12.75" customHeight="1" x14ac:dyDescent="0.3">
      <c r="A3391" s="401"/>
      <c r="B3391" s="426"/>
      <c r="C3391" s="401"/>
      <c r="D3391" s="401"/>
      <c r="I3391" s="56"/>
    </row>
    <row r="3392" spans="1:9" ht="12.75" customHeight="1" x14ac:dyDescent="0.3">
      <c r="A3392" s="401"/>
      <c r="B3392" s="426"/>
      <c r="C3392" s="401"/>
      <c r="D3392" s="401"/>
      <c r="I3392" s="56"/>
    </row>
    <row r="3393" spans="1:9" ht="12.75" customHeight="1" x14ac:dyDescent="0.3">
      <c r="A3393" s="401"/>
      <c r="B3393" s="426"/>
      <c r="C3393" s="401"/>
      <c r="D3393" s="401"/>
      <c r="I3393" s="56"/>
    </row>
    <row r="3394" spans="1:9" ht="12.75" customHeight="1" x14ac:dyDescent="0.3">
      <c r="A3394" s="401"/>
      <c r="B3394" s="426"/>
      <c r="C3394" s="401"/>
      <c r="D3394" s="401"/>
      <c r="I3394" s="56"/>
    </row>
    <row r="3395" spans="1:9" ht="12.75" customHeight="1" x14ac:dyDescent="0.3">
      <c r="A3395" s="401"/>
      <c r="B3395" s="426"/>
      <c r="C3395" s="401"/>
      <c r="D3395" s="401"/>
      <c r="I3395" s="56"/>
    </row>
    <row r="3396" spans="1:9" ht="12.75" customHeight="1" x14ac:dyDescent="0.3">
      <c r="A3396" s="401"/>
      <c r="B3396" s="426"/>
      <c r="C3396" s="401"/>
      <c r="D3396" s="401"/>
      <c r="I3396" s="56"/>
    </row>
    <row r="3397" spans="1:9" ht="12.75" customHeight="1" x14ac:dyDescent="0.3">
      <c r="A3397" s="401"/>
      <c r="B3397" s="426"/>
      <c r="C3397" s="401"/>
      <c r="D3397" s="401"/>
      <c r="I3397" s="56"/>
    </row>
    <row r="3398" spans="1:9" ht="12.75" customHeight="1" x14ac:dyDescent="0.3">
      <c r="A3398" s="401"/>
      <c r="B3398" s="426"/>
      <c r="C3398" s="401"/>
      <c r="D3398" s="401"/>
      <c r="I3398" s="56"/>
    </row>
    <row r="3399" spans="1:9" ht="12.75" customHeight="1" x14ac:dyDescent="0.3">
      <c r="A3399" s="401"/>
      <c r="B3399" s="426"/>
      <c r="C3399" s="401"/>
      <c r="D3399" s="401"/>
      <c r="I3399" s="56"/>
    </row>
    <row r="3400" spans="1:9" ht="12.75" customHeight="1" x14ac:dyDescent="0.3">
      <c r="A3400" s="401"/>
      <c r="B3400" s="426"/>
      <c r="C3400" s="401"/>
      <c r="D3400" s="401"/>
      <c r="I3400" s="56"/>
    </row>
    <row r="3401" spans="1:9" ht="12.75" customHeight="1" x14ac:dyDescent="0.3">
      <c r="A3401" s="401"/>
      <c r="B3401" s="426"/>
      <c r="C3401" s="401"/>
      <c r="D3401" s="401"/>
      <c r="I3401" s="56"/>
    </row>
    <row r="3402" spans="1:9" ht="12.75" customHeight="1" x14ac:dyDescent="0.3">
      <c r="A3402" s="401"/>
      <c r="B3402" s="426"/>
      <c r="C3402" s="401"/>
      <c r="D3402" s="401"/>
      <c r="I3402" s="56"/>
    </row>
    <row r="3403" spans="1:9" ht="12.75" customHeight="1" x14ac:dyDescent="0.3">
      <c r="A3403" s="401"/>
      <c r="B3403" s="426"/>
      <c r="C3403" s="401"/>
      <c r="D3403" s="401"/>
      <c r="I3403" s="56"/>
    </row>
    <row r="3404" spans="1:9" ht="12.75" customHeight="1" x14ac:dyDescent="0.3">
      <c r="A3404" s="401"/>
      <c r="B3404" s="426"/>
      <c r="C3404" s="401"/>
      <c r="D3404" s="401"/>
      <c r="I3404" s="56"/>
    </row>
    <row r="3405" spans="1:9" ht="12.75" customHeight="1" x14ac:dyDescent="0.3">
      <c r="A3405" s="401"/>
      <c r="B3405" s="426"/>
      <c r="C3405" s="401"/>
      <c r="D3405" s="401"/>
      <c r="I3405" s="56"/>
    </row>
    <row r="3406" spans="1:9" ht="12.75" customHeight="1" x14ac:dyDescent="0.3">
      <c r="A3406" s="401"/>
      <c r="B3406" s="426"/>
      <c r="C3406" s="401"/>
      <c r="D3406" s="401"/>
      <c r="I3406" s="56"/>
    </row>
    <row r="3407" spans="1:9" ht="12.75" customHeight="1" x14ac:dyDescent="0.3">
      <c r="A3407" s="401"/>
      <c r="B3407" s="426"/>
      <c r="C3407" s="401"/>
      <c r="D3407" s="401"/>
      <c r="I3407" s="56"/>
    </row>
    <row r="3408" spans="1:9" ht="12.75" customHeight="1" x14ac:dyDescent="0.3">
      <c r="A3408" s="401"/>
      <c r="B3408" s="426"/>
      <c r="C3408" s="401"/>
      <c r="D3408" s="401"/>
      <c r="I3408" s="56"/>
    </row>
    <row r="3409" spans="1:9" ht="12.75" customHeight="1" x14ac:dyDescent="0.3">
      <c r="A3409" s="401"/>
      <c r="B3409" s="426"/>
      <c r="C3409" s="401"/>
      <c r="D3409" s="401"/>
      <c r="I3409" s="56"/>
    </row>
    <row r="3410" spans="1:9" ht="12.75" customHeight="1" x14ac:dyDescent="0.3">
      <c r="A3410" s="401"/>
      <c r="B3410" s="426"/>
      <c r="C3410" s="401"/>
      <c r="D3410" s="401"/>
      <c r="I3410" s="56"/>
    </row>
    <row r="3411" spans="1:9" ht="12.75" customHeight="1" x14ac:dyDescent="0.3">
      <c r="A3411" s="401"/>
      <c r="B3411" s="426"/>
      <c r="C3411" s="401"/>
      <c r="D3411" s="401"/>
      <c r="I3411" s="56"/>
    </row>
    <row r="3412" spans="1:9" ht="12.75" customHeight="1" x14ac:dyDescent="0.3">
      <c r="A3412" s="401"/>
      <c r="B3412" s="426"/>
      <c r="C3412" s="401"/>
      <c r="D3412" s="401"/>
      <c r="I3412" s="56"/>
    </row>
    <row r="3413" spans="1:9" ht="12.75" customHeight="1" x14ac:dyDescent="0.3">
      <c r="A3413" s="401"/>
      <c r="B3413" s="426"/>
      <c r="C3413" s="401"/>
      <c r="D3413" s="401"/>
      <c r="I3413" s="56"/>
    </row>
    <row r="3414" spans="1:9" ht="12.75" customHeight="1" x14ac:dyDescent="0.3">
      <c r="A3414" s="401"/>
      <c r="B3414" s="426"/>
      <c r="C3414" s="401"/>
      <c r="D3414" s="401"/>
      <c r="I3414" s="56"/>
    </row>
    <row r="3415" spans="1:9" ht="12.75" customHeight="1" x14ac:dyDescent="0.3">
      <c r="A3415" s="401"/>
      <c r="B3415" s="426"/>
      <c r="C3415" s="401"/>
      <c r="D3415" s="401"/>
      <c r="I3415" s="56"/>
    </row>
    <row r="3416" spans="1:9" ht="12.75" customHeight="1" x14ac:dyDescent="0.3">
      <c r="A3416" s="401"/>
      <c r="B3416" s="426"/>
      <c r="C3416" s="401"/>
      <c r="D3416" s="401"/>
      <c r="I3416" s="56"/>
    </row>
    <row r="3417" spans="1:9" ht="12.75" customHeight="1" x14ac:dyDescent="0.3">
      <c r="A3417" s="401"/>
      <c r="B3417" s="426"/>
      <c r="C3417" s="401"/>
      <c r="D3417" s="401"/>
      <c r="I3417" s="56"/>
    </row>
    <row r="3418" spans="1:9" ht="12.75" customHeight="1" x14ac:dyDescent="0.3">
      <c r="A3418" s="401"/>
      <c r="B3418" s="426"/>
      <c r="C3418" s="401"/>
      <c r="D3418" s="401"/>
      <c r="I3418" s="56"/>
    </row>
    <row r="3419" spans="1:9" ht="12.75" customHeight="1" x14ac:dyDescent="0.3">
      <c r="A3419" s="401"/>
      <c r="B3419" s="426"/>
      <c r="C3419" s="401"/>
      <c r="D3419" s="401"/>
      <c r="I3419" s="56"/>
    </row>
    <row r="3420" spans="1:9" ht="12.75" customHeight="1" x14ac:dyDescent="0.3">
      <c r="A3420" s="401"/>
      <c r="B3420" s="426"/>
      <c r="C3420" s="401"/>
      <c r="D3420" s="401"/>
      <c r="I3420" s="56"/>
    </row>
    <row r="3421" spans="1:9" ht="12.75" customHeight="1" x14ac:dyDescent="0.3">
      <c r="A3421" s="401"/>
      <c r="B3421" s="426"/>
      <c r="C3421" s="401"/>
      <c r="D3421" s="401"/>
      <c r="I3421" s="56"/>
    </row>
    <row r="3422" spans="1:9" ht="12.75" customHeight="1" x14ac:dyDescent="0.3">
      <c r="A3422" s="401"/>
      <c r="B3422" s="426"/>
      <c r="C3422" s="401"/>
      <c r="D3422" s="401"/>
      <c r="I3422" s="56"/>
    </row>
    <row r="3423" spans="1:9" ht="12.75" customHeight="1" x14ac:dyDescent="0.3">
      <c r="A3423" s="401"/>
      <c r="B3423" s="426"/>
      <c r="C3423" s="401"/>
      <c r="D3423" s="401"/>
      <c r="I3423" s="56"/>
    </row>
    <row r="3424" spans="1:9" ht="12.75" customHeight="1" x14ac:dyDescent="0.3">
      <c r="A3424" s="401"/>
      <c r="B3424" s="426"/>
      <c r="C3424" s="401"/>
      <c r="D3424" s="401"/>
      <c r="I3424" s="56"/>
    </row>
    <row r="3425" spans="1:9" ht="12.75" customHeight="1" x14ac:dyDescent="0.3">
      <c r="A3425" s="401"/>
      <c r="B3425" s="426"/>
      <c r="C3425" s="401"/>
      <c r="D3425" s="401"/>
      <c r="I3425" s="56"/>
    </row>
    <row r="3426" spans="1:9" ht="12.75" customHeight="1" x14ac:dyDescent="0.3">
      <c r="A3426" s="401"/>
      <c r="B3426" s="426"/>
      <c r="C3426" s="401"/>
      <c r="D3426" s="401"/>
      <c r="I3426" s="56"/>
    </row>
    <row r="3427" spans="1:9" ht="12.75" customHeight="1" x14ac:dyDescent="0.3">
      <c r="A3427" s="401"/>
      <c r="B3427" s="426"/>
      <c r="C3427" s="401"/>
      <c r="D3427" s="401"/>
      <c r="I3427" s="56"/>
    </row>
    <row r="3428" spans="1:9" ht="12.75" customHeight="1" x14ac:dyDescent="0.3">
      <c r="A3428" s="401"/>
      <c r="B3428" s="426"/>
      <c r="C3428" s="401"/>
      <c r="D3428" s="401"/>
      <c r="I3428" s="56"/>
    </row>
    <row r="3429" spans="1:9" ht="12.75" customHeight="1" x14ac:dyDescent="0.3">
      <c r="A3429" s="401"/>
      <c r="B3429" s="426"/>
      <c r="C3429" s="401"/>
      <c r="D3429" s="401"/>
      <c r="I3429" s="56"/>
    </row>
    <row r="3430" spans="1:9" ht="12.75" customHeight="1" x14ac:dyDescent="0.3">
      <c r="A3430" s="401"/>
      <c r="B3430" s="426"/>
      <c r="C3430" s="401"/>
      <c r="D3430" s="401"/>
      <c r="I3430" s="56"/>
    </row>
    <row r="3431" spans="1:9" ht="12.75" customHeight="1" x14ac:dyDescent="0.3">
      <c r="A3431" s="401"/>
      <c r="B3431" s="426"/>
      <c r="C3431" s="401"/>
      <c r="D3431" s="401"/>
      <c r="I3431" s="56"/>
    </row>
    <row r="3432" spans="1:9" ht="12.75" customHeight="1" x14ac:dyDescent="0.3">
      <c r="A3432" s="401"/>
      <c r="B3432" s="401"/>
      <c r="C3432" s="401"/>
      <c r="D3432" s="401"/>
      <c r="I3432" s="56"/>
    </row>
    <row r="3433" spans="1:9" ht="12.75" customHeight="1" x14ac:dyDescent="0.3">
      <c r="A3433" s="401"/>
      <c r="B3433" s="401"/>
      <c r="C3433" s="401"/>
      <c r="D3433" s="401"/>
      <c r="I3433" s="56"/>
    </row>
    <row r="3434" spans="1:9" ht="12.75" customHeight="1" x14ac:dyDescent="0.3">
      <c r="A3434" s="401"/>
      <c r="B3434" s="401"/>
      <c r="C3434" s="401"/>
      <c r="D3434" s="401"/>
      <c r="I3434" s="56"/>
    </row>
    <row r="3435" spans="1:9" ht="12.75" customHeight="1" x14ac:dyDescent="0.3">
      <c r="A3435" s="401"/>
      <c r="B3435" s="401"/>
      <c r="C3435" s="401"/>
      <c r="D3435" s="401"/>
      <c r="I3435" s="56"/>
    </row>
    <row r="3436" spans="1:9" ht="12.75" customHeight="1" x14ac:dyDescent="0.3">
      <c r="A3436" s="401"/>
      <c r="B3436" s="401"/>
      <c r="C3436" s="401"/>
      <c r="D3436" s="401"/>
      <c r="I3436" s="56"/>
    </row>
    <row r="3437" spans="1:9" ht="12.75" customHeight="1" x14ac:dyDescent="0.3">
      <c r="A3437" s="401"/>
      <c r="B3437" s="401"/>
      <c r="C3437" s="401"/>
      <c r="D3437" s="401"/>
      <c r="I3437" s="56"/>
    </row>
    <row r="3438" spans="1:9" ht="12.75" customHeight="1" x14ac:dyDescent="0.3">
      <c r="A3438" s="401"/>
      <c r="B3438" s="401"/>
      <c r="C3438" s="401"/>
      <c r="D3438" s="401"/>
      <c r="I3438" s="56"/>
    </row>
    <row r="3439" spans="1:9" ht="12.75" customHeight="1" x14ac:dyDescent="0.3">
      <c r="A3439" s="401"/>
      <c r="B3439" s="401"/>
      <c r="C3439" s="401"/>
      <c r="D3439" s="401"/>
      <c r="I3439" s="56"/>
    </row>
    <row r="3440" spans="1:9" ht="12.75" customHeight="1" x14ac:dyDescent="0.3">
      <c r="A3440" s="401"/>
      <c r="B3440" s="401"/>
      <c r="C3440" s="401"/>
      <c r="D3440" s="401"/>
      <c r="I3440" s="56"/>
    </row>
    <row r="3441" spans="1:9" ht="12.75" customHeight="1" x14ac:dyDescent="0.3">
      <c r="A3441" s="401"/>
      <c r="B3441" s="401"/>
      <c r="C3441" s="401"/>
      <c r="D3441" s="401"/>
      <c r="I3441" s="56"/>
    </row>
    <row r="3442" spans="1:9" ht="12.75" customHeight="1" x14ac:dyDescent="0.3">
      <c r="A3442" s="401"/>
      <c r="B3442" s="401"/>
      <c r="C3442" s="401"/>
      <c r="D3442" s="401"/>
      <c r="I3442" s="56"/>
    </row>
    <row r="3443" spans="1:9" ht="12.75" customHeight="1" x14ac:dyDescent="0.3">
      <c r="A3443" s="401"/>
      <c r="B3443" s="401"/>
      <c r="C3443" s="401"/>
      <c r="D3443" s="401"/>
      <c r="I3443" s="56"/>
    </row>
    <row r="3444" spans="1:9" ht="12.75" customHeight="1" x14ac:dyDescent="0.3">
      <c r="A3444" s="401"/>
      <c r="B3444" s="401"/>
      <c r="C3444" s="401"/>
      <c r="D3444" s="401"/>
      <c r="I3444" s="56"/>
    </row>
    <row r="3445" spans="1:9" ht="12.75" customHeight="1" x14ac:dyDescent="0.3">
      <c r="A3445" s="401"/>
      <c r="B3445" s="401"/>
      <c r="C3445" s="401"/>
      <c r="D3445" s="401"/>
      <c r="I3445" s="56"/>
    </row>
    <row r="3446" spans="1:9" ht="12.75" customHeight="1" x14ac:dyDescent="0.3">
      <c r="A3446" s="401"/>
      <c r="B3446" s="401"/>
      <c r="C3446" s="401"/>
      <c r="D3446" s="401"/>
      <c r="I3446" s="56"/>
    </row>
    <row r="3447" spans="1:9" ht="12.75" customHeight="1" x14ac:dyDescent="0.3">
      <c r="A3447" s="401"/>
      <c r="B3447" s="401"/>
      <c r="C3447" s="401"/>
      <c r="D3447" s="401"/>
      <c r="I3447" s="56"/>
    </row>
    <row r="3448" spans="1:9" ht="12.75" customHeight="1" x14ac:dyDescent="0.3">
      <c r="A3448" s="401"/>
      <c r="B3448" s="401"/>
      <c r="C3448" s="401"/>
      <c r="D3448" s="401"/>
      <c r="I3448" s="56"/>
    </row>
    <row r="3449" spans="1:9" ht="12.75" customHeight="1" x14ac:dyDescent="0.3">
      <c r="A3449" s="401"/>
      <c r="B3449" s="401"/>
      <c r="C3449" s="401"/>
      <c r="D3449" s="401"/>
      <c r="I3449" s="56"/>
    </row>
    <row r="3450" spans="1:9" ht="12.75" customHeight="1" x14ac:dyDescent="0.3">
      <c r="A3450" s="401"/>
      <c r="B3450" s="401"/>
      <c r="C3450" s="401"/>
      <c r="D3450" s="401"/>
      <c r="I3450" s="56"/>
    </row>
    <row r="3451" spans="1:9" ht="12.75" customHeight="1" x14ac:dyDescent="0.3">
      <c r="A3451" s="401"/>
      <c r="B3451" s="401"/>
      <c r="C3451" s="401"/>
      <c r="D3451" s="401"/>
      <c r="I3451" s="56"/>
    </row>
    <row r="3452" spans="1:9" ht="12.75" customHeight="1" x14ac:dyDescent="0.3">
      <c r="A3452" s="401"/>
      <c r="B3452" s="401"/>
      <c r="C3452" s="401"/>
      <c r="D3452" s="401"/>
      <c r="I3452" s="56"/>
    </row>
    <row r="3453" spans="1:9" ht="12.75" customHeight="1" x14ac:dyDescent="0.3">
      <c r="A3453" s="401"/>
      <c r="B3453" s="401"/>
      <c r="C3453" s="401"/>
      <c r="D3453" s="401"/>
      <c r="I3453" s="56"/>
    </row>
    <row r="3454" spans="1:9" ht="12.75" customHeight="1" x14ac:dyDescent="0.3">
      <c r="A3454" s="401"/>
      <c r="B3454" s="401"/>
      <c r="C3454" s="401"/>
      <c r="D3454" s="401"/>
      <c r="I3454" s="56"/>
    </row>
    <row r="3455" spans="1:9" ht="12.75" customHeight="1" x14ac:dyDescent="0.3">
      <c r="A3455" s="401"/>
      <c r="B3455" s="401"/>
      <c r="C3455" s="401"/>
      <c r="D3455" s="401"/>
      <c r="I3455" s="56"/>
    </row>
    <row r="3456" spans="1:9" ht="12.75" customHeight="1" x14ac:dyDescent="0.3">
      <c r="A3456" s="401"/>
      <c r="B3456" s="401"/>
      <c r="C3456" s="401"/>
      <c r="D3456" s="401"/>
      <c r="I3456" s="56"/>
    </row>
    <row r="3457" spans="1:9" ht="12.75" customHeight="1" x14ac:dyDescent="0.3">
      <c r="A3457" s="401"/>
      <c r="B3457" s="401"/>
      <c r="C3457" s="401"/>
      <c r="D3457" s="401"/>
      <c r="I3457" s="56"/>
    </row>
    <row r="3458" spans="1:9" ht="12.75" customHeight="1" x14ac:dyDescent="0.3">
      <c r="A3458" s="401"/>
      <c r="B3458" s="401"/>
      <c r="C3458" s="401"/>
      <c r="D3458" s="401"/>
      <c r="I3458" s="56"/>
    </row>
    <row r="3459" spans="1:9" ht="12.75" customHeight="1" x14ac:dyDescent="0.3">
      <c r="A3459" s="401"/>
      <c r="B3459" s="401"/>
      <c r="C3459" s="401"/>
      <c r="D3459" s="401"/>
      <c r="I3459" s="56"/>
    </row>
    <row r="3460" spans="1:9" ht="12.75" customHeight="1" x14ac:dyDescent="0.3">
      <c r="A3460" s="401"/>
      <c r="B3460" s="401"/>
      <c r="C3460" s="401"/>
      <c r="D3460" s="401"/>
      <c r="I3460" s="56"/>
    </row>
    <row r="3461" spans="1:9" ht="12.75" customHeight="1" x14ac:dyDescent="0.3">
      <c r="A3461" s="401"/>
      <c r="B3461" s="401"/>
      <c r="C3461" s="401"/>
      <c r="D3461" s="401"/>
      <c r="I3461" s="56"/>
    </row>
    <row r="3462" spans="1:9" ht="12.75" customHeight="1" x14ac:dyDescent="0.3">
      <c r="A3462" s="401"/>
      <c r="B3462" s="401"/>
      <c r="C3462" s="401"/>
      <c r="D3462" s="401"/>
      <c r="I3462" s="56"/>
    </row>
    <row r="3463" spans="1:9" ht="12.75" customHeight="1" x14ac:dyDescent="0.3">
      <c r="A3463" s="401"/>
      <c r="B3463" s="401"/>
      <c r="C3463" s="401"/>
      <c r="D3463" s="401"/>
      <c r="I3463" s="56"/>
    </row>
    <row r="3464" spans="1:9" ht="12.75" customHeight="1" x14ac:dyDescent="0.3">
      <c r="A3464" s="401"/>
      <c r="B3464" s="401"/>
      <c r="C3464" s="401"/>
      <c r="D3464" s="401"/>
      <c r="I3464" s="56"/>
    </row>
    <row r="3465" spans="1:9" ht="12.75" customHeight="1" x14ac:dyDescent="0.3">
      <c r="A3465" s="401"/>
      <c r="B3465" s="401"/>
      <c r="C3465" s="401"/>
      <c r="D3465" s="401"/>
      <c r="I3465" s="56"/>
    </row>
    <row r="3466" spans="1:9" ht="12.75" customHeight="1" x14ac:dyDescent="0.3">
      <c r="A3466" s="401"/>
      <c r="B3466" s="401"/>
      <c r="C3466" s="401"/>
      <c r="D3466" s="401"/>
      <c r="I3466" s="56"/>
    </row>
    <row r="3467" spans="1:9" ht="12.75" customHeight="1" x14ac:dyDescent="0.3">
      <c r="A3467" s="401"/>
      <c r="B3467" s="401"/>
      <c r="C3467" s="401"/>
      <c r="D3467" s="401"/>
      <c r="I3467" s="56"/>
    </row>
    <row r="3468" spans="1:9" ht="12.75" customHeight="1" x14ac:dyDescent="0.3">
      <c r="A3468" s="401"/>
      <c r="B3468" s="401"/>
      <c r="C3468" s="401"/>
      <c r="D3468" s="401"/>
      <c r="I3468" s="56"/>
    </row>
    <row r="3469" spans="1:9" ht="12.75" customHeight="1" x14ac:dyDescent="0.3">
      <c r="A3469" s="401"/>
      <c r="B3469" s="401"/>
      <c r="C3469" s="401"/>
      <c r="D3469" s="401"/>
      <c r="I3469" s="56"/>
    </row>
    <row r="3470" spans="1:9" ht="12.75" customHeight="1" x14ac:dyDescent="0.3">
      <c r="A3470" s="401"/>
      <c r="B3470" s="401"/>
      <c r="C3470" s="401"/>
      <c r="D3470" s="401"/>
      <c r="I3470" s="56"/>
    </row>
    <row r="3471" spans="1:9" ht="12.75" customHeight="1" x14ac:dyDescent="0.3">
      <c r="A3471" s="401"/>
      <c r="B3471" s="401"/>
      <c r="C3471" s="401"/>
      <c r="D3471" s="401"/>
      <c r="I3471" s="56"/>
    </row>
    <row r="3472" spans="1:9" ht="12.75" customHeight="1" x14ac:dyDescent="0.3">
      <c r="A3472" s="401"/>
      <c r="B3472" s="401"/>
      <c r="C3472" s="401"/>
      <c r="D3472" s="401"/>
      <c r="I3472" s="56"/>
    </row>
    <row r="3473" spans="1:9" ht="12.75" customHeight="1" x14ac:dyDescent="0.3">
      <c r="A3473" s="401"/>
      <c r="B3473" s="401"/>
      <c r="C3473" s="401"/>
      <c r="D3473" s="401"/>
      <c r="I3473" s="56"/>
    </row>
    <row r="3474" spans="1:9" ht="12.75" customHeight="1" x14ac:dyDescent="0.3">
      <c r="A3474" s="401"/>
      <c r="B3474" s="401"/>
      <c r="C3474" s="401"/>
      <c r="D3474" s="401"/>
      <c r="I3474" s="56"/>
    </row>
    <row r="3475" spans="1:9" ht="12.75" customHeight="1" x14ac:dyDescent="0.3">
      <c r="A3475" s="401"/>
      <c r="B3475" s="401"/>
      <c r="C3475" s="401"/>
      <c r="D3475" s="401"/>
      <c r="I3475" s="56"/>
    </row>
    <row r="3476" spans="1:9" ht="12.75" customHeight="1" x14ac:dyDescent="0.3">
      <c r="A3476" s="401"/>
      <c r="B3476" s="401"/>
      <c r="C3476" s="401"/>
      <c r="D3476" s="401"/>
      <c r="I3476" s="56"/>
    </row>
    <row r="3477" spans="1:9" ht="12.75" customHeight="1" x14ac:dyDescent="0.3">
      <c r="A3477" s="401"/>
      <c r="B3477" s="401"/>
      <c r="C3477" s="401"/>
      <c r="D3477" s="401"/>
      <c r="I3477" s="56"/>
    </row>
    <row r="3478" spans="1:9" ht="12.75" customHeight="1" x14ac:dyDescent="0.3">
      <c r="A3478" s="401"/>
      <c r="B3478" s="401"/>
      <c r="C3478" s="401"/>
      <c r="D3478" s="401"/>
      <c r="I3478" s="56"/>
    </row>
    <row r="3479" spans="1:9" ht="12.75" customHeight="1" x14ac:dyDescent="0.3">
      <c r="A3479" s="401"/>
      <c r="B3479" s="401"/>
      <c r="C3479" s="401"/>
      <c r="D3479" s="401"/>
      <c r="I3479" s="56"/>
    </row>
    <row r="3480" spans="1:9" ht="12.75" customHeight="1" x14ac:dyDescent="0.3">
      <c r="A3480" s="401"/>
      <c r="B3480" s="401"/>
      <c r="C3480" s="401"/>
      <c r="D3480" s="401"/>
      <c r="I3480" s="56"/>
    </row>
    <row r="3481" spans="1:9" ht="12.75" customHeight="1" x14ac:dyDescent="0.3">
      <c r="A3481" s="401"/>
      <c r="B3481" s="401"/>
      <c r="C3481" s="401"/>
      <c r="D3481" s="401"/>
      <c r="I3481" s="56"/>
    </row>
    <row r="3482" spans="1:9" ht="12.75" customHeight="1" x14ac:dyDescent="0.3">
      <c r="A3482" s="401"/>
      <c r="B3482" s="401"/>
      <c r="C3482" s="401"/>
      <c r="D3482" s="401"/>
      <c r="I3482" s="56"/>
    </row>
    <row r="3483" spans="1:9" ht="12.75" customHeight="1" x14ac:dyDescent="0.3">
      <c r="A3483" s="401"/>
      <c r="B3483" s="401"/>
      <c r="C3483" s="401"/>
      <c r="D3483" s="401"/>
      <c r="I3483" s="56"/>
    </row>
    <row r="3484" spans="1:9" ht="12.75" customHeight="1" x14ac:dyDescent="0.3">
      <c r="A3484" s="401"/>
      <c r="B3484" s="401"/>
      <c r="C3484" s="401"/>
      <c r="D3484" s="401"/>
      <c r="I3484" s="56"/>
    </row>
    <row r="3485" spans="1:9" ht="12.75" customHeight="1" x14ac:dyDescent="0.3">
      <c r="A3485" s="401"/>
      <c r="B3485" s="401"/>
      <c r="C3485" s="401"/>
      <c r="D3485" s="401"/>
      <c r="I3485" s="56"/>
    </row>
    <row r="3486" spans="1:9" ht="12.75" customHeight="1" x14ac:dyDescent="0.3">
      <c r="A3486" s="401"/>
      <c r="B3486" s="401"/>
      <c r="C3486" s="401"/>
      <c r="D3486" s="401"/>
      <c r="I3486" s="56"/>
    </row>
    <row r="3487" spans="1:9" ht="12.75" customHeight="1" x14ac:dyDescent="0.3">
      <c r="A3487" s="401"/>
      <c r="B3487" s="401"/>
      <c r="C3487" s="401"/>
      <c r="D3487" s="401"/>
      <c r="I3487" s="56"/>
    </row>
    <row r="3488" spans="1:9" ht="12.75" customHeight="1" x14ac:dyDescent="0.3">
      <c r="A3488" s="401"/>
      <c r="B3488" s="401"/>
      <c r="C3488" s="401"/>
      <c r="D3488" s="401"/>
      <c r="I3488" s="56"/>
    </row>
    <row r="3489" spans="1:9" ht="12.75" customHeight="1" x14ac:dyDescent="0.3">
      <c r="A3489" s="401"/>
      <c r="B3489" s="401"/>
      <c r="C3489" s="401"/>
      <c r="D3489" s="401"/>
      <c r="I3489" s="56"/>
    </row>
    <row r="3490" spans="1:9" ht="12.75" customHeight="1" x14ac:dyDescent="0.3">
      <c r="A3490" s="401"/>
      <c r="B3490" s="401"/>
      <c r="C3490" s="401"/>
      <c r="D3490" s="401"/>
      <c r="I3490" s="56"/>
    </row>
    <row r="3491" spans="1:9" ht="12.75" customHeight="1" x14ac:dyDescent="0.3">
      <c r="A3491" s="401"/>
      <c r="B3491" s="401"/>
      <c r="C3491" s="401"/>
      <c r="D3491" s="401"/>
      <c r="I3491" s="56"/>
    </row>
    <row r="3492" spans="1:9" ht="12.75" customHeight="1" x14ac:dyDescent="0.3">
      <c r="A3492" s="401"/>
      <c r="B3492" s="401"/>
      <c r="C3492" s="401"/>
      <c r="D3492" s="401"/>
      <c r="I3492" s="56"/>
    </row>
    <row r="3493" spans="1:9" ht="12.75" customHeight="1" x14ac:dyDescent="0.3">
      <c r="A3493" s="401"/>
      <c r="B3493" s="401"/>
      <c r="C3493" s="401"/>
      <c r="D3493" s="401"/>
      <c r="I3493" s="56"/>
    </row>
    <row r="3494" spans="1:9" ht="12.75" customHeight="1" x14ac:dyDescent="0.3">
      <c r="A3494" s="401"/>
      <c r="B3494" s="401"/>
      <c r="C3494" s="401"/>
      <c r="D3494" s="401"/>
      <c r="I3494" s="56"/>
    </row>
    <row r="3495" spans="1:9" ht="12.75" customHeight="1" x14ac:dyDescent="0.3">
      <c r="A3495" s="401"/>
      <c r="B3495" s="401"/>
      <c r="C3495" s="401"/>
      <c r="D3495" s="401"/>
      <c r="I3495" s="56"/>
    </row>
    <row r="3496" spans="1:9" ht="12.75" customHeight="1" x14ac:dyDescent="0.3">
      <c r="A3496" s="401"/>
      <c r="B3496" s="401"/>
      <c r="C3496" s="401"/>
      <c r="D3496" s="401"/>
      <c r="I3496" s="56"/>
    </row>
    <row r="3497" spans="1:9" ht="12.75" customHeight="1" x14ac:dyDescent="0.3">
      <c r="A3497" s="401"/>
      <c r="B3497" s="401"/>
      <c r="C3497" s="401"/>
      <c r="D3497" s="401"/>
      <c r="I3497" s="56"/>
    </row>
    <row r="3498" spans="1:9" ht="12.75" customHeight="1" x14ac:dyDescent="0.3">
      <c r="A3498" s="401"/>
      <c r="B3498" s="401"/>
      <c r="C3498" s="401"/>
      <c r="D3498" s="401"/>
      <c r="I3498" s="56"/>
    </row>
    <row r="3499" spans="1:9" ht="12.75" customHeight="1" x14ac:dyDescent="0.3">
      <c r="A3499" s="401"/>
      <c r="B3499" s="401"/>
      <c r="C3499" s="401"/>
      <c r="D3499" s="401"/>
      <c r="I3499" s="56"/>
    </row>
    <row r="3500" spans="1:9" ht="12.75" customHeight="1" x14ac:dyDescent="0.3">
      <c r="A3500" s="401"/>
      <c r="B3500" s="401"/>
      <c r="C3500" s="401"/>
      <c r="D3500" s="401"/>
      <c r="I3500" s="56"/>
    </row>
    <row r="3501" spans="1:9" ht="12.75" customHeight="1" x14ac:dyDescent="0.3">
      <c r="A3501" s="401"/>
      <c r="B3501" s="401"/>
      <c r="C3501" s="401"/>
      <c r="D3501" s="401"/>
      <c r="I3501" s="56"/>
    </row>
    <row r="3502" spans="1:9" ht="12.75" customHeight="1" x14ac:dyDescent="0.3">
      <c r="A3502" s="401"/>
      <c r="B3502" s="401"/>
      <c r="C3502" s="401"/>
      <c r="D3502" s="401"/>
      <c r="I3502" s="56"/>
    </row>
    <row r="3503" spans="1:9" ht="12.75" customHeight="1" x14ac:dyDescent="0.3">
      <c r="A3503" s="401"/>
      <c r="B3503" s="401"/>
      <c r="C3503" s="401"/>
      <c r="D3503" s="401"/>
      <c r="I3503" s="56"/>
    </row>
    <row r="3504" spans="1:9" ht="12.75" customHeight="1" x14ac:dyDescent="0.3">
      <c r="A3504" s="401"/>
      <c r="B3504" s="401"/>
      <c r="C3504" s="401"/>
      <c r="D3504" s="401"/>
      <c r="I3504" s="56"/>
    </row>
    <row r="3505" spans="1:9" ht="12.75" customHeight="1" x14ac:dyDescent="0.3">
      <c r="A3505" s="401"/>
      <c r="B3505" s="401"/>
      <c r="C3505" s="401"/>
      <c r="D3505" s="401"/>
      <c r="I3505" s="56"/>
    </row>
    <row r="3506" spans="1:9" ht="12.75" customHeight="1" x14ac:dyDescent="0.3">
      <c r="A3506" s="401"/>
      <c r="B3506" s="401"/>
      <c r="C3506" s="401"/>
      <c r="D3506" s="401"/>
      <c r="I3506" s="56"/>
    </row>
    <row r="3507" spans="1:9" ht="12.75" customHeight="1" x14ac:dyDescent="0.3">
      <c r="A3507" s="401"/>
      <c r="B3507" s="401"/>
      <c r="C3507" s="401"/>
      <c r="D3507" s="401"/>
      <c r="I3507" s="56"/>
    </row>
    <row r="3508" spans="1:9" ht="12.75" customHeight="1" x14ac:dyDescent="0.3">
      <c r="A3508" s="401"/>
      <c r="B3508" s="401"/>
      <c r="C3508" s="401"/>
      <c r="D3508" s="401"/>
      <c r="I3508" s="56"/>
    </row>
    <row r="3509" spans="1:9" ht="12.75" customHeight="1" x14ac:dyDescent="0.3">
      <c r="A3509" s="401"/>
      <c r="B3509" s="401"/>
      <c r="C3509" s="401"/>
      <c r="D3509" s="401"/>
      <c r="I3509" s="56"/>
    </row>
    <row r="3510" spans="1:9" ht="12.75" customHeight="1" x14ac:dyDescent="0.3">
      <c r="A3510" s="401"/>
      <c r="B3510" s="401"/>
      <c r="C3510" s="401"/>
      <c r="D3510" s="401"/>
      <c r="I3510" s="56"/>
    </row>
    <row r="3511" spans="1:9" ht="12.75" customHeight="1" x14ac:dyDescent="0.3">
      <c r="A3511" s="401"/>
      <c r="B3511" s="401"/>
      <c r="C3511" s="401"/>
      <c r="D3511" s="401"/>
      <c r="I3511" s="56"/>
    </row>
    <row r="3512" spans="1:9" ht="12.75" customHeight="1" x14ac:dyDescent="0.3">
      <c r="A3512" s="401"/>
      <c r="B3512" s="401"/>
      <c r="C3512" s="401"/>
      <c r="D3512" s="401"/>
      <c r="I3512" s="56"/>
    </row>
    <row r="3513" spans="1:9" ht="12.75" customHeight="1" x14ac:dyDescent="0.3">
      <c r="A3513" s="401"/>
      <c r="B3513" s="401"/>
      <c r="C3513" s="401"/>
      <c r="D3513" s="401"/>
      <c r="I3513" s="56"/>
    </row>
    <row r="3514" spans="1:9" ht="12.75" customHeight="1" x14ac:dyDescent="0.3">
      <c r="A3514" s="401"/>
      <c r="B3514" s="401"/>
      <c r="C3514" s="401"/>
      <c r="D3514" s="401"/>
      <c r="I3514" s="56"/>
    </row>
    <row r="3515" spans="1:9" ht="12.75" customHeight="1" x14ac:dyDescent="0.3">
      <c r="A3515" s="401"/>
      <c r="B3515" s="401"/>
      <c r="C3515" s="401"/>
      <c r="D3515" s="401"/>
      <c r="I3515" s="56"/>
    </row>
    <row r="3516" spans="1:9" ht="12.75" customHeight="1" x14ac:dyDescent="0.3">
      <c r="A3516" s="401"/>
      <c r="B3516" s="401"/>
      <c r="C3516" s="401"/>
      <c r="D3516" s="401"/>
      <c r="I3516" s="56"/>
    </row>
    <row r="3517" spans="1:9" ht="12.75" customHeight="1" x14ac:dyDescent="0.3">
      <c r="A3517" s="401"/>
      <c r="B3517" s="401"/>
      <c r="C3517" s="401"/>
      <c r="D3517" s="401"/>
      <c r="I3517" s="56"/>
    </row>
    <row r="3518" spans="1:9" ht="12.75" customHeight="1" x14ac:dyDescent="0.3">
      <c r="A3518" s="401"/>
      <c r="B3518" s="401"/>
      <c r="C3518" s="401"/>
      <c r="D3518" s="401"/>
      <c r="I3518" s="56"/>
    </row>
    <row r="3519" spans="1:9" ht="12.75" customHeight="1" x14ac:dyDescent="0.3">
      <c r="A3519" s="401"/>
      <c r="B3519" s="401"/>
      <c r="C3519" s="401"/>
      <c r="D3519" s="401"/>
      <c r="I3519" s="56"/>
    </row>
    <row r="3520" spans="1:9" ht="12.75" customHeight="1" x14ac:dyDescent="0.3">
      <c r="A3520" s="401"/>
      <c r="B3520" s="401"/>
      <c r="C3520" s="401"/>
      <c r="D3520" s="401"/>
      <c r="I3520" s="56"/>
    </row>
    <row r="3521" spans="1:9" ht="12.75" customHeight="1" x14ac:dyDescent="0.3">
      <c r="A3521" s="401"/>
      <c r="B3521" s="401"/>
      <c r="C3521" s="401"/>
      <c r="D3521" s="401"/>
      <c r="I3521" s="56"/>
    </row>
    <row r="3522" spans="1:9" ht="12.75" customHeight="1" x14ac:dyDescent="0.3">
      <c r="A3522" s="401"/>
      <c r="B3522" s="401"/>
      <c r="C3522" s="401"/>
      <c r="D3522" s="401"/>
      <c r="I3522" s="56"/>
    </row>
    <row r="3523" spans="1:9" ht="12.75" customHeight="1" x14ac:dyDescent="0.3">
      <c r="A3523" s="401"/>
      <c r="B3523" s="401"/>
      <c r="C3523" s="401"/>
      <c r="D3523" s="401"/>
      <c r="I3523" s="56"/>
    </row>
    <row r="3524" spans="1:9" ht="12.75" customHeight="1" x14ac:dyDescent="0.3">
      <c r="A3524" s="401"/>
      <c r="B3524" s="401"/>
      <c r="C3524" s="401"/>
      <c r="D3524" s="401"/>
      <c r="I3524" s="56"/>
    </row>
    <row r="3525" spans="1:9" ht="12.75" customHeight="1" x14ac:dyDescent="0.3">
      <c r="A3525" s="401"/>
      <c r="B3525" s="401"/>
      <c r="C3525" s="401"/>
      <c r="D3525" s="401"/>
      <c r="I3525" s="56"/>
    </row>
    <row r="3526" spans="1:9" ht="12.75" customHeight="1" x14ac:dyDescent="0.3">
      <c r="A3526" s="401"/>
      <c r="B3526" s="401"/>
      <c r="C3526" s="401"/>
      <c r="D3526" s="401"/>
      <c r="I3526" s="56"/>
    </row>
    <row r="3527" spans="1:9" ht="12.75" customHeight="1" x14ac:dyDescent="0.3">
      <c r="A3527" s="401"/>
      <c r="B3527" s="401"/>
      <c r="C3527" s="401"/>
      <c r="D3527" s="401"/>
      <c r="I3527" s="56"/>
    </row>
    <row r="3528" spans="1:9" ht="12.75" customHeight="1" x14ac:dyDescent="0.3">
      <c r="A3528" s="401"/>
      <c r="B3528" s="401"/>
      <c r="C3528" s="401"/>
      <c r="D3528" s="401"/>
      <c r="I3528" s="56"/>
    </row>
    <row r="3529" spans="1:9" ht="12.75" customHeight="1" x14ac:dyDescent="0.3">
      <c r="A3529" s="401"/>
      <c r="B3529" s="401"/>
      <c r="C3529" s="401"/>
      <c r="D3529" s="401"/>
      <c r="I3529" s="56"/>
    </row>
    <row r="3530" spans="1:9" ht="12.75" customHeight="1" x14ac:dyDescent="0.3">
      <c r="A3530" s="401"/>
      <c r="B3530" s="401"/>
      <c r="C3530" s="401"/>
      <c r="D3530" s="401"/>
      <c r="I3530" s="56"/>
    </row>
    <row r="3531" spans="1:9" ht="12.75" customHeight="1" x14ac:dyDescent="0.3">
      <c r="A3531" s="401"/>
      <c r="B3531" s="401"/>
      <c r="C3531" s="401"/>
      <c r="D3531" s="401"/>
      <c r="I3531" s="56"/>
    </row>
    <row r="3532" spans="1:9" ht="12.75" customHeight="1" x14ac:dyDescent="0.3">
      <c r="A3532" s="401"/>
      <c r="B3532" s="401"/>
      <c r="C3532" s="401"/>
      <c r="D3532" s="401"/>
      <c r="I3532" s="56"/>
    </row>
    <row r="3533" spans="1:9" ht="12.75" customHeight="1" x14ac:dyDescent="0.3">
      <c r="A3533" s="401"/>
      <c r="B3533" s="401"/>
      <c r="C3533" s="401"/>
      <c r="D3533" s="401"/>
      <c r="I3533" s="56"/>
    </row>
    <row r="3534" spans="1:9" ht="12.75" customHeight="1" x14ac:dyDescent="0.3">
      <c r="A3534" s="401"/>
      <c r="B3534" s="401"/>
      <c r="C3534" s="401"/>
      <c r="D3534" s="401"/>
      <c r="I3534" s="56"/>
    </row>
    <row r="3535" spans="1:9" ht="12.75" customHeight="1" x14ac:dyDescent="0.3">
      <c r="A3535" s="401"/>
      <c r="B3535" s="401"/>
      <c r="C3535" s="401"/>
      <c r="D3535" s="401"/>
      <c r="I3535" s="56"/>
    </row>
    <row r="3536" spans="1:9" ht="12.75" customHeight="1" x14ac:dyDescent="0.3">
      <c r="A3536" s="401"/>
      <c r="B3536" s="401"/>
      <c r="C3536" s="401"/>
      <c r="D3536" s="401"/>
      <c r="I3536" s="56"/>
    </row>
    <row r="3537" spans="1:9" ht="12.75" customHeight="1" x14ac:dyDescent="0.3">
      <c r="A3537" s="401"/>
      <c r="B3537" s="401"/>
      <c r="C3537" s="401"/>
      <c r="D3537" s="401"/>
      <c r="I3537" s="56"/>
    </row>
    <row r="3538" spans="1:9" ht="12.75" customHeight="1" x14ac:dyDescent="0.3">
      <c r="A3538" s="401"/>
      <c r="B3538" s="401"/>
      <c r="C3538" s="401"/>
      <c r="D3538" s="401"/>
      <c r="I3538" s="56"/>
    </row>
    <row r="3539" spans="1:9" ht="12.75" customHeight="1" x14ac:dyDescent="0.3">
      <c r="A3539" s="401"/>
      <c r="B3539" s="401"/>
      <c r="C3539" s="401"/>
      <c r="D3539" s="401"/>
      <c r="I3539" s="56"/>
    </row>
    <row r="3540" spans="1:9" ht="12.75" customHeight="1" x14ac:dyDescent="0.3">
      <c r="A3540" s="401"/>
      <c r="B3540" s="401"/>
      <c r="C3540" s="401"/>
      <c r="D3540" s="401"/>
      <c r="I3540" s="56"/>
    </row>
    <row r="3541" spans="1:9" ht="12.75" customHeight="1" x14ac:dyDescent="0.3">
      <c r="A3541" s="401"/>
      <c r="B3541" s="401"/>
      <c r="C3541" s="401"/>
      <c r="D3541" s="401"/>
      <c r="I3541" s="56"/>
    </row>
    <row r="3542" spans="1:9" ht="12.75" customHeight="1" x14ac:dyDescent="0.3">
      <c r="A3542" s="401"/>
      <c r="B3542" s="401"/>
      <c r="C3542" s="401"/>
      <c r="D3542" s="401"/>
      <c r="I3542" s="56"/>
    </row>
    <row r="3543" spans="1:9" ht="12.75" customHeight="1" x14ac:dyDescent="0.3">
      <c r="A3543" s="401"/>
      <c r="B3543" s="401"/>
      <c r="C3543" s="401"/>
      <c r="D3543" s="401"/>
      <c r="I3543" s="56"/>
    </row>
    <row r="3544" spans="1:9" ht="12.75" customHeight="1" x14ac:dyDescent="0.3">
      <c r="A3544" s="401"/>
      <c r="B3544" s="401"/>
      <c r="C3544" s="401"/>
      <c r="D3544" s="401"/>
      <c r="I3544" s="56"/>
    </row>
    <row r="3545" spans="1:9" ht="12.75" customHeight="1" x14ac:dyDescent="0.3">
      <c r="A3545" s="401"/>
      <c r="B3545" s="401"/>
      <c r="C3545" s="401"/>
      <c r="D3545" s="401"/>
      <c r="I3545" s="56"/>
    </row>
    <row r="3546" spans="1:9" ht="12.75" customHeight="1" x14ac:dyDescent="0.3">
      <c r="A3546" s="401"/>
      <c r="B3546" s="401"/>
      <c r="C3546" s="401"/>
      <c r="D3546" s="401"/>
      <c r="I3546" s="56"/>
    </row>
    <row r="3547" spans="1:9" ht="12.75" customHeight="1" x14ac:dyDescent="0.3">
      <c r="A3547" s="401"/>
      <c r="B3547" s="401"/>
      <c r="C3547" s="401"/>
      <c r="D3547" s="401"/>
      <c r="I3547" s="56"/>
    </row>
    <row r="3548" spans="1:9" ht="12.75" customHeight="1" x14ac:dyDescent="0.3">
      <c r="A3548" s="401"/>
      <c r="B3548" s="401"/>
      <c r="C3548" s="401"/>
      <c r="D3548" s="401"/>
      <c r="I3548" s="56"/>
    </row>
    <row r="3549" spans="1:9" ht="12.75" customHeight="1" x14ac:dyDescent="0.3">
      <c r="A3549" s="401"/>
      <c r="B3549" s="401"/>
      <c r="C3549" s="401"/>
      <c r="D3549" s="401"/>
      <c r="I3549" s="56"/>
    </row>
    <row r="3550" spans="1:9" ht="12.75" customHeight="1" x14ac:dyDescent="0.3">
      <c r="A3550" s="401"/>
      <c r="B3550" s="401"/>
      <c r="C3550" s="401"/>
      <c r="D3550" s="401"/>
      <c r="I3550" s="56"/>
    </row>
    <row r="3551" spans="1:9" ht="12.75" customHeight="1" x14ac:dyDescent="0.3">
      <c r="A3551" s="401"/>
      <c r="B3551" s="401"/>
      <c r="C3551" s="401"/>
      <c r="D3551" s="401"/>
      <c r="I3551" s="56"/>
    </row>
    <row r="3552" spans="1:9" ht="12.75" customHeight="1" x14ac:dyDescent="0.3">
      <c r="A3552" s="401"/>
      <c r="B3552" s="401"/>
      <c r="C3552" s="401"/>
      <c r="D3552" s="401"/>
      <c r="I3552" s="56"/>
    </row>
    <row r="3553" spans="1:9" ht="12.75" customHeight="1" x14ac:dyDescent="0.3">
      <c r="A3553" s="401"/>
      <c r="B3553" s="401"/>
      <c r="C3553" s="401"/>
      <c r="D3553" s="401"/>
      <c r="I3553" s="56"/>
    </row>
    <row r="3554" spans="1:9" ht="12.75" customHeight="1" x14ac:dyDescent="0.3">
      <c r="A3554" s="401"/>
      <c r="B3554" s="401"/>
      <c r="C3554" s="401"/>
      <c r="D3554" s="401"/>
      <c r="I3554" s="56"/>
    </row>
    <row r="3555" spans="1:9" ht="12.75" customHeight="1" x14ac:dyDescent="0.3">
      <c r="A3555" s="401"/>
      <c r="B3555" s="401"/>
      <c r="C3555" s="401"/>
      <c r="D3555" s="401"/>
      <c r="I3555" s="56"/>
    </row>
    <row r="3556" spans="1:9" ht="12.75" customHeight="1" x14ac:dyDescent="0.3">
      <c r="A3556" s="401"/>
      <c r="B3556" s="401"/>
      <c r="C3556" s="401"/>
      <c r="D3556" s="401"/>
      <c r="I3556" s="56"/>
    </row>
    <row r="3557" spans="1:9" ht="12.75" customHeight="1" x14ac:dyDescent="0.3">
      <c r="A3557" s="401"/>
      <c r="B3557" s="401"/>
      <c r="C3557" s="401"/>
      <c r="D3557" s="401"/>
      <c r="I3557" s="56"/>
    </row>
    <row r="3558" spans="1:9" ht="12.75" customHeight="1" x14ac:dyDescent="0.3">
      <c r="A3558" s="401"/>
      <c r="B3558" s="401"/>
      <c r="C3558" s="401"/>
      <c r="D3558" s="401"/>
      <c r="I3558" s="56"/>
    </row>
    <row r="3559" spans="1:9" ht="12.75" customHeight="1" x14ac:dyDescent="0.3">
      <c r="A3559" s="401"/>
      <c r="B3559" s="401"/>
      <c r="C3559" s="401"/>
      <c r="D3559" s="401"/>
      <c r="I3559" s="56"/>
    </row>
    <row r="3560" spans="1:9" ht="12.75" customHeight="1" x14ac:dyDescent="0.3">
      <c r="A3560" s="401"/>
      <c r="B3560" s="401"/>
      <c r="C3560" s="401"/>
      <c r="D3560" s="401"/>
      <c r="I3560" s="56"/>
    </row>
    <row r="3561" spans="1:9" ht="12.75" customHeight="1" x14ac:dyDescent="0.3">
      <c r="A3561" s="401"/>
      <c r="B3561" s="401"/>
      <c r="C3561" s="401"/>
      <c r="D3561" s="401"/>
      <c r="I3561" s="56"/>
    </row>
    <row r="3562" spans="1:9" ht="12.75" customHeight="1" x14ac:dyDescent="0.3">
      <c r="A3562" s="401"/>
      <c r="B3562" s="401"/>
      <c r="C3562" s="401"/>
      <c r="D3562" s="401"/>
      <c r="I3562" s="56"/>
    </row>
    <row r="3563" spans="1:9" ht="12.75" customHeight="1" x14ac:dyDescent="0.3">
      <c r="A3563" s="401"/>
      <c r="B3563" s="401"/>
      <c r="C3563" s="401"/>
      <c r="D3563" s="401"/>
      <c r="I3563" s="56"/>
    </row>
    <row r="3564" spans="1:9" ht="12.75" customHeight="1" x14ac:dyDescent="0.3">
      <c r="A3564" s="401"/>
      <c r="B3564" s="401"/>
      <c r="C3564" s="401"/>
      <c r="D3564" s="401"/>
      <c r="I3564" s="56"/>
    </row>
    <row r="3565" spans="1:9" ht="12.75" customHeight="1" x14ac:dyDescent="0.3">
      <c r="A3565" s="401"/>
      <c r="B3565" s="401"/>
      <c r="C3565" s="401"/>
      <c r="D3565" s="401"/>
      <c r="I3565" s="56"/>
    </row>
    <row r="3566" spans="1:9" ht="12.75" customHeight="1" x14ac:dyDescent="0.3">
      <c r="A3566" s="401"/>
      <c r="B3566" s="401"/>
      <c r="C3566" s="401"/>
      <c r="D3566" s="401"/>
      <c r="I3566" s="56"/>
    </row>
    <row r="3567" spans="1:9" ht="12.75" customHeight="1" x14ac:dyDescent="0.3">
      <c r="A3567" s="401"/>
      <c r="B3567" s="401"/>
      <c r="C3567" s="401"/>
      <c r="D3567" s="401"/>
      <c r="I3567" s="56"/>
    </row>
    <row r="3568" spans="1:9" ht="12.75" customHeight="1" x14ac:dyDescent="0.3">
      <c r="A3568" s="401"/>
      <c r="B3568" s="401"/>
      <c r="C3568" s="401"/>
      <c r="D3568" s="401"/>
      <c r="I3568" s="56"/>
    </row>
    <row r="3569" spans="1:9" ht="12.75" customHeight="1" x14ac:dyDescent="0.3">
      <c r="A3569" s="401"/>
      <c r="B3569" s="401"/>
      <c r="C3569" s="401"/>
      <c r="D3569" s="401"/>
      <c r="I3569" s="56"/>
    </row>
    <row r="3570" spans="1:9" ht="12.75" customHeight="1" x14ac:dyDescent="0.3">
      <c r="A3570" s="401"/>
      <c r="B3570" s="401"/>
      <c r="C3570" s="401"/>
      <c r="D3570" s="401"/>
      <c r="I3570" s="56"/>
    </row>
    <row r="3571" spans="1:9" ht="12.75" customHeight="1" x14ac:dyDescent="0.3">
      <c r="A3571" s="401"/>
      <c r="B3571" s="401"/>
      <c r="C3571" s="401"/>
      <c r="D3571" s="401"/>
      <c r="I3571" s="56"/>
    </row>
    <row r="3572" spans="1:9" ht="12.75" customHeight="1" x14ac:dyDescent="0.3">
      <c r="A3572" s="401"/>
      <c r="B3572" s="401"/>
      <c r="C3572" s="401"/>
      <c r="D3572" s="401"/>
      <c r="I3572" s="56"/>
    </row>
    <row r="3573" spans="1:9" ht="12.75" customHeight="1" x14ac:dyDescent="0.3">
      <c r="A3573" s="401"/>
      <c r="B3573" s="401"/>
      <c r="C3573" s="401"/>
      <c r="D3573" s="401"/>
      <c r="I3573" s="56"/>
    </row>
    <row r="3574" spans="1:9" ht="12.75" customHeight="1" x14ac:dyDescent="0.3">
      <c r="A3574" s="401"/>
      <c r="B3574" s="401"/>
      <c r="C3574" s="401"/>
      <c r="D3574" s="401"/>
      <c r="I3574" s="56"/>
    </row>
    <row r="3575" spans="1:9" ht="12.75" customHeight="1" x14ac:dyDescent="0.3">
      <c r="A3575" s="401"/>
      <c r="B3575" s="401"/>
      <c r="C3575" s="401"/>
      <c r="D3575" s="401"/>
      <c r="I3575" s="56"/>
    </row>
    <row r="3576" spans="1:9" ht="12.75" customHeight="1" x14ac:dyDescent="0.3">
      <c r="A3576" s="401"/>
      <c r="B3576" s="401"/>
      <c r="C3576" s="401"/>
      <c r="D3576" s="401"/>
      <c r="I3576" s="56"/>
    </row>
    <row r="3577" spans="1:9" ht="12.75" customHeight="1" x14ac:dyDescent="0.3">
      <c r="A3577" s="401"/>
      <c r="B3577" s="401"/>
      <c r="C3577" s="401"/>
      <c r="D3577" s="401"/>
      <c r="I3577" s="56"/>
    </row>
    <row r="3578" spans="1:9" ht="12.75" customHeight="1" x14ac:dyDescent="0.3">
      <c r="A3578" s="401"/>
      <c r="B3578" s="401"/>
      <c r="C3578" s="401"/>
      <c r="D3578" s="401"/>
      <c r="I3578" s="56"/>
    </row>
    <row r="3579" spans="1:9" ht="12.75" customHeight="1" x14ac:dyDescent="0.3">
      <c r="A3579" s="401"/>
      <c r="B3579" s="401"/>
      <c r="C3579" s="401"/>
      <c r="D3579" s="401"/>
      <c r="I3579" s="56"/>
    </row>
    <row r="3580" spans="1:9" ht="12.75" customHeight="1" x14ac:dyDescent="0.3">
      <c r="A3580" s="401"/>
      <c r="B3580" s="401"/>
      <c r="C3580" s="401"/>
      <c r="D3580" s="401"/>
      <c r="I3580" s="56"/>
    </row>
    <row r="3581" spans="1:9" ht="12.75" customHeight="1" x14ac:dyDescent="0.3">
      <c r="A3581" s="401"/>
      <c r="B3581" s="401"/>
      <c r="C3581" s="401"/>
      <c r="D3581" s="401"/>
      <c r="I3581" s="56"/>
    </row>
    <row r="3582" spans="1:9" ht="12.75" customHeight="1" x14ac:dyDescent="0.3">
      <c r="A3582" s="401"/>
      <c r="B3582" s="401"/>
      <c r="C3582" s="401"/>
      <c r="D3582" s="401"/>
      <c r="I3582" s="56"/>
    </row>
    <row r="3583" spans="1:9" ht="12.75" customHeight="1" x14ac:dyDescent="0.3">
      <c r="A3583" s="401"/>
      <c r="B3583" s="401"/>
      <c r="C3583" s="401"/>
      <c r="D3583" s="401"/>
      <c r="I3583" s="56"/>
    </row>
    <row r="3584" spans="1:9" ht="12.75" customHeight="1" x14ac:dyDescent="0.3">
      <c r="A3584" s="401"/>
      <c r="B3584" s="401"/>
      <c r="C3584" s="401"/>
      <c r="D3584" s="401"/>
      <c r="I3584" s="56"/>
    </row>
    <row r="3585" spans="1:9" ht="12.75" customHeight="1" x14ac:dyDescent="0.3">
      <c r="A3585" s="401"/>
      <c r="B3585" s="401"/>
      <c r="C3585" s="401"/>
      <c r="D3585" s="401"/>
      <c r="I3585" s="56"/>
    </row>
    <row r="3586" spans="1:9" ht="12.75" customHeight="1" x14ac:dyDescent="0.3">
      <c r="A3586" s="401"/>
      <c r="B3586" s="401"/>
      <c r="C3586" s="401"/>
      <c r="D3586" s="401"/>
      <c r="I3586" s="56"/>
    </row>
    <row r="3587" spans="1:9" ht="12.75" customHeight="1" x14ac:dyDescent="0.3">
      <c r="A3587" s="401"/>
      <c r="B3587" s="401"/>
      <c r="C3587" s="401"/>
      <c r="D3587" s="401"/>
      <c r="I3587" s="56"/>
    </row>
    <row r="3588" spans="1:9" ht="12.75" customHeight="1" x14ac:dyDescent="0.3">
      <c r="A3588" s="401"/>
      <c r="B3588" s="401"/>
      <c r="C3588" s="401"/>
      <c r="D3588" s="401"/>
      <c r="I3588" s="56"/>
    </row>
    <row r="3589" spans="1:9" ht="12.75" customHeight="1" x14ac:dyDescent="0.3">
      <c r="A3589" s="401"/>
      <c r="B3589" s="401"/>
      <c r="C3589" s="401"/>
      <c r="D3589" s="401"/>
      <c r="I3589" s="56"/>
    </row>
    <row r="3590" spans="1:9" ht="12.75" customHeight="1" x14ac:dyDescent="0.3">
      <c r="A3590" s="401"/>
      <c r="B3590" s="401"/>
      <c r="C3590" s="401"/>
      <c r="D3590" s="401"/>
      <c r="I3590" s="56"/>
    </row>
    <row r="3591" spans="1:9" ht="12.75" customHeight="1" x14ac:dyDescent="0.3">
      <c r="A3591" s="401"/>
      <c r="B3591" s="401"/>
      <c r="C3591" s="401"/>
      <c r="D3591" s="401"/>
      <c r="I3591" s="56"/>
    </row>
    <row r="3592" spans="1:9" ht="12.75" customHeight="1" x14ac:dyDescent="0.3">
      <c r="A3592" s="401"/>
      <c r="B3592" s="401"/>
      <c r="C3592" s="401"/>
      <c r="D3592" s="401"/>
      <c r="I3592" s="56"/>
    </row>
    <row r="3593" spans="1:9" ht="12.75" customHeight="1" x14ac:dyDescent="0.3">
      <c r="A3593" s="401"/>
      <c r="B3593" s="401"/>
      <c r="C3593" s="401"/>
      <c r="D3593" s="401"/>
      <c r="I3593" s="56"/>
    </row>
    <row r="3594" spans="1:9" ht="12.75" customHeight="1" x14ac:dyDescent="0.3">
      <c r="A3594" s="401"/>
      <c r="B3594" s="401"/>
      <c r="C3594" s="401"/>
      <c r="D3594" s="401"/>
      <c r="I3594" s="56"/>
    </row>
    <row r="3595" spans="1:9" ht="12.75" customHeight="1" x14ac:dyDescent="0.3">
      <c r="A3595" s="401"/>
      <c r="B3595" s="401"/>
      <c r="C3595" s="401"/>
      <c r="D3595" s="401"/>
      <c r="I3595" s="56"/>
    </row>
    <row r="3596" spans="1:9" ht="12.75" customHeight="1" x14ac:dyDescent="0.3">
      <c r="A3596" s="401"/>
      <c r="B3596" s="401"/>
      <c r="C3596" s="401"/>
      <c r="D3596" s="401"/>
      <c r="I3596" s="56"/>
    </row>
    <row r="3597" spans="1:9" ht="12.75" customHeight="1" x14ac:dyDescent="0.3">
      <c r="A3597" s="401"/>
      <c r="B3597" s="401"/>
      <c r="C3597" s="401"/>
      <c r="D3597" s="401"/>
      <c r="I3597" s="56"/>
    </row>
    <row r="3598" spans="1:9" ht="12.75" customHeight="1" x14ac:dyDescent="0.3">
      <c r="A3598" s="401"/>
      <c r="B3598" s="401"/>
      <c r="C3598" s="401"/>
      <c r="D3598" s="401"/>
      <c r="I3598" s="56"/>
    </row>
    <row r="3599" spans="1:9" ht="12.75" customHeight="1" x14ac:dyDescent="0.3">
      <c r="A3599" s="401"/>
      <c r="B3599" s="401"/>
      <c r="C3599" s="401"/>
      <c r="D3599" s="401"/>
      <c r="I3599" s="56"/>
    </row>
    <row r="3600" spans="1:9" ht="12.75" customHeight="1" x14ac:dyDescent="0.3">
      <c r="A3600" s="401"/>
      <c r="B3600" s="401"/>
      <c r="C3600" s="401"/>
      <c r="D3600" s="401"/>
      <c r="I3600" s="56"/>
    </row>
    <row r="3601" spans="1:9" ht="12.75" customHeight="1" x14ac:dyDescent="0.3">
      <c r="A3601" s="401"/>
      <c r="B3601" s="401"/>
      <c r="C3601" s="401"/>
      <c r="D3601" s="401"/>
      <c r="I3601" s="56"/>
    </row>
    <row r="3602" spans="1:9" ht="12.75" customHeight="1" x14ac:dyDescent="0.3">
      <c r="A3602" s="401"/>
      <c r="B3602" s="401"/>
      <c r="C3602" s="401"/>
      <c r="D3602" s="401"/>
      <c r="I3602" s="56"/>
    </row>
    <row r="3603" spans="1:9" ht="12.75" customHeight="1" x14ac:dyDescent="0.3">
      <c r="A3603" s="401"/>
      <c r="B3603" s="401"/>
      <c r="C3603" s="401"/>
      <c r="D3603" s="401"/>
      <c r="I3603" s="56"/>
    </row>
    <row r="3604" spans="1:9" ht="12.75" customHeight="1" x14ac:dyDescent="0.3">
      <c r="A3604" s="401"/>
      <c r="B3604" s="401"/>
      <c r="C3604" s="401"/>
      <c r="D3604" s="401"/>
      <c r="I3604" s="56"/>
    </row>
    <row r="3605" spans="1:9" ht="12.75" customHeight="1" x14ac:dyDescent="0.3">
      <c r="A3605" s="401"/>
      <c r="B3605" s="401"/>
      <c r="C3605" s="401"/>
      <c r="D3605" s="401"/>
      <c r="I3605" s="56"/>
    </row>
    <row r="3606" spans="1:9" ht="12.75" customHeight="1" x14ac:dyDescent="0.3">
      <c r="A3606" s="401"/>
      <c r="B3606" s="401"/>
      <c r="C3606" s="401"/>
      <c r="D3606" s="401"/>
      <c r="I3606" s="56"/>
    </row>
    <row r="3607" spans="1:9" ht="12.75" customHeight="1" x14ac:dyDescent="0.3">
      <c r="A3607" s="401"/>
      <c r="B3607" s="401"/>
      <c r="C3607" s="401"/>
      <c r="D3607" s="401"/>
      <c r="I3607" s="56"/>
    </row>
    <row r="3608" spans="1:9" ht="12.75" customHeight="1" x14ac:dyDescent="0.3">
      <c r="A3608" s="401"/>
      <c r="B3608" s="401"/>
      <c r="C3608" s="401"/>
      <c r="D3608" s="401"/>
      <c r="I3608" s="56"/>
    </row>
    <row r="3609" spans="1:9" ht="12.75" customHeight="1" x14ac:dyDescent="0.3">
      <c r="A3609" s="401"/>
      <c r="B3609" s="401"/>
      <c r="C3609" s="401"/>
      <c r="D3609" s="401"/>
      <c r="I3609" s="56"/>
    </row>
    <row r="3610" spans="1:9" ht="12.75" customHeight="1" x14ac:dyDescent="0.3">
      <c r="A3610" s="401"/>
      <c r="B3610" s="401"/>
      <c r="C3610" s="401"/>
      <c r="D3610" s="401"/>
      <c r="I3610" s="56"/>
    </row>
    <row r="3611" spans="1:9" ht="12.75" customHeight="1" x14ac:dyDescent="0.3">
      <c r="A3611" s="401"/>
      <c r="B3611" s="401"/>
      <c r="C3611" s="401"/>
      <c r="D3611" s="401"/>
      <c r="I3611" s="56"/>
    </row>
    <row r="3612" spans="1:9" ht="12.75" customHeight="1" x14ac:dyDescent="0.3">
      <c r="A3612" s="401"/>
      <c r="B3612" s="401"/>
      <c r="C3612" s="401"/>
      <c r="D3612" s="401"/>
      <c r="I3612" s="56"/>
    </row>
    <row r="3613" spans="1:9" ht="12.75" customHeight="1" x14ac:dyDescent="0.3">
      <c r="A3613" s="401"/>
      <c r="B3613" s="401"/>
      <c r="C3613" s="401"/>
      <c r="D3613" s="401"/>
      <c r="I3613" s="56"/>
    </row>
    <row r="3614" spans="1:9" ht="12.75" customHeight="1" x14ac:dyDescent="0.3">
      <c r="A3614" s="401"/>
      <c r="B3614" s="401"/>
      <c r="C3614" s="401"/>
      <c r="D3614" s="401"/>
      <c r="I3614" s="56"/>
    </row>
    <row r="3615" spans="1:9" ht="12.75" customHeight="1" x14ac:dyDescent="0.3">
      <c r="A3615" s="401"/>
      <c r="B3615" s="401"/>
      <c r="C3615" s="401"/>
      <c r="D3615" s="401"/>
      <c r="I3615" s="56"/>
    </row>
    <row r="3616" spans="1:9" ht="12.75" customHeight="1" x14ac:dyDescent="0.3">
      <c r="A3616" s="401"/>
      <c r="B3616" s="401"/>
      <c r="C3616" s="401"/>
      <c r="D3616" s="401"/>
      <c r="I3616" s="56"/>
    </row>
    <row r="3617" spans="1:9" ht="12.75" customHeight="1" x14ac:dyDescent="0.3">
      <c r="A3617" s="401"/>
      <c r="B3617" s="401"/>
      <c r="C3617" s="401"/>
      <c r="D3617" s="401"/>
      <c r="I3617" s="56"/>
    </row>
    <row r="3618" spans="1:9" ht="12.75" customHeight="1" x14ac:dyDescent="0.3">
      <c r="A3618" s="401"/>
      <c r="B3618" s="401"/>
      <c r="C3618" s="401"/>
      <c r="D3618" s="401"/>
      <c r="I3618" s="56"/>
    </row>
    <row r="3619" spans="1:9" ht="12.75" customHeight="1" x14ac:dyDescent="0.3">
      <c r="A3619" s="401"/>
      <c r="B3619" s="401"/>
      <c r="C3619" s="401"/>
      <c r="D3619" s="401"/>
      <c r="I3619" s="56"/>
    </row>
    <row r="3620" spans="1:9" ht="12.75" customHeight="1" x14ac:dyDescent="0.3">
      <c r="A3620" s="401"/>
      <c r="B3620" s="401"/>
      <c r="C3620" s="401"/>
      <c r="D3620" s="401"/>
      <c r="I3620" s="56"/>
    </row>
    <row r="3621" spans="1:9" ht="12.75" customHeight="1" x14ac:dyDescent="0.3">
      <c r="A3621" s="401"/>
      <c r="B3621" s="401"/>
      <c r="C3621" s="401"/>
      <c r="D3621" s="401"/>
      <c r="I3621" s="56"/>
    </row>
    <row r="3622" spans="1:9" ht="12.75" customHeight="1" x14ac:dyDescent="0.3">
      <c r="A3622" s="401"/>
      <c r="B3622" s="401"/>
      <c r="C3622" s="401"/>
      <c r="D3622" s="401"/>
      <c r="I3622" s="56"/>
    </row>
    <row r="3623" spans="1:9" ht="12.75" customHeight="1" x14ac:dyDescent="0.3">
      <c r="A3623" s="401"/>
      <c r="B3623" s="401"/>
      <c r="C3623" s="401"/>
      <c r="D3623" s="401"/>
      <c r="I3623" s="56"/>
    </row>
    <row r="3624" spans="1:9" ht="12.75" customHeight="1" x14ac:dyDescent="0.3">
      <c r="A3624" s="401"/>
      <c r="B3624" s="401"/>
      <c r="C3624" s="401"/>
      <c r="D3624" s="401"/>
      <c r="I3624" s="56"/>
    </row>
    <row r="3625" spans="1:9" ht="12.75" customHeight="1" x14ac:dyDescent="0.3">
      <c r="A3625" s="401"/>
      <c r="B3625" s="401"/>
      <c r="C3625" s="401"/>
      <c r="D3625" s="401"/>
      <c r="I3625" s="56"/>
    </row>
    <row r="3626" spans="1:9" ht="12.75" customHeight="1" x14ac:dyDescent="0.3">
      <c r="A3626" s="401"/>
      <c r="B3626" s="401"/>
      <c r="C3626" s="401"/>
      <c r="D3626" s="401"/>
      <c r="I3626" s="56"/>
    </row>
    <row r="3627" spans="1:9" ht="12.75" customHeight="1" x14ac:dyDescent="0.3">
      <c r="A3627" s="401"/>
      <c r="B3627" s="401"/>
      <c r="C3627" s="401"/>
      <c r="D3627" s="401"/>
      <c r="I3627" s="56"/>
    </row>
    <row r="3628" spans="1:9" ht="12.75" customHeight="1" x14ac:dyDescent="0.3">
      <c r="A3628" s="401"/>
      <c r="B3628" s="401"/>
      <c r="C3628" s="401"/>
      <c r="D3628" s="401"/>
    </row>
  </sheetData>
  <sortState xmlns:xlrd2="http://schemas.microsoft.com/office/spreadsheetml/2017/richdata2" ref="A3:I3431">
    <sortCondition ref="C3:C3431"/>
  </sortState>
  <phoneticPr fontId="11" type="noConversion"/>
  <pageMargins left="0.75" right="0.75" top="1" bottom="1" header="0.5" footer="0.5"/>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233</vt:i4>
      </vt:variant>
    </vt:vector>
  </HeadingPairs>
  <TitlesOfParts>
    <vt:vector size="239" baseType="lpstr">
      <vt:lpstr>Contacts</vt:lpstr>
      <vt:lpstr>Service Points</vt:lpstr>
      <vt:lpstr>Questionnaire</vt:lpstr>
      <vt:lpstr>Guidance Notes</vt:lpstr>
      <vt:lpstr>Data</vt:lpstr>
      <vt:lpstr>LY</vt:lpstr>
      <vt:lpstr>Authority</vt:lpstr>
      <vt:lpstr>Authority_List</vt:lpstr>
      <vt:lpstr>Club</vt:lpstr>
      <vt:lpstr>DropDown</vt:lpstr>
      <vt:lpstr>Email1</vt:lpstr>
      <vt:lpstr>Email2</vt:lpstr>
      <vt:lpstr>FLAS</vt:lpstr>
      <vt:lpstr>Job_Title1</vt:lpstr>
      <vt:lpstr>Job_Title2</vt:lpstr>
      <vt:lpstr>LIBR0001</vt:lpstr>
      <vt:lpstr>LIBR0002</vt:lpstr>
      <vt:lpstr>LIBR0003</vt:lpstr>
      <vt:lpstr>LIBR0004</vt:lpstr>
      <vt:lpstr>LIBR0005</vt:lpstr>
      <vt:lpstr>LIBR0006</vt:lpstr>
      <vt:lpstr>LIBR0007</vt:lpstr>
      <vt:lpstr>LIBR0008</vt:lpstr>
      <vt:lpstr>LIBR0009</vt:lpstr>
      <vt:lpstr>LIBR0010</vt:lpstr>
      <vt:lpstr>LIBR0011</vt:lpstr>
      <vt:lpstr>LIBR0012</vt:lpstr>
      <vt:lpstr>LIBR0014</vt:lpstr>
      <vt:lpstr>LIBR0015</vt:lpstr>
      <vt:lpstr>LIBR0016</vt:lpstr>
      <vt:lpstr>LIBR0017</vt:lpstr>
      <vt:lpstr>LIBR0018</vt:lpstr>
      <vt:lpstr>LIBR0019</vt:lpstr>
      <vt:lpstr>LIBR0020</vt:lpstr>
      <vt:lpstr>LIBR0021</vt:lpstr>
      <vt:lpstr>LIBR0022</vt:lpstr>
      <vt:lpstr>LIBR0023</vt:lpstr>
      <vt:lpstr>LIBR0024</vt:lpstr>
      <vt:lpstr>LIBR0025</vt:lpstr>
      <vt:lpstr>LIBR0026</vt:lpstr>
      <vt:lpstr>LIBR0027</vt:lpstr>
      <vt:lpstr>LIBR0028</vt:lpstr>
      <vt:lpstr>LIBR0029</vt:lpstr>
      <vt:lpstr>LIBR0030</vt:lpstr>
      <vt:lpstr>LIBR0031</vt:lpstr>
      <vt:lpstr>LIBR0032</vt:lpstr>
      <vt:lpstr>LIBR0033</vt:lpstr>
      <vt:lpstr>LIBR0034</vt:lpstr>
      <vt:lpstr>LIBR0035</vt:lpstr>
      <vt:lpstr>LIBR0036</vt:lpstr>
      <vt:lpstr>LIBR0037</vt:lpstr>
      <vt:lpstr>LIBR0038</vt:lpstr>
      <vt:lpstr>LIBR0039</vt:lpstr>
      <vt:lpstr>LIBR0041</vt:lpstr>
      <vt:lpstr>LIBR0042</vt:lpstr>
      <vt:lpstr>LIBR0049</vt:lpstr>
      <vt:lpstr>LIBR0050</vt:lpstr>
      <vt:lpstr>LIBR0051</vt:lpstr>
      <vt:lpstr>LIBR0052</vt:lpstr>
      <vt:lpstr>LIBR0054</vt:lpstr>
      <vt:lpstr>LIBR0055</vt:lpstr>
      <vt:lpstr>LIBR0062</vt:lpstr>
      <vt:lpstr>LIBR0063</vt:lpstr>
      <vt:lpstr>LIBR0064</vt:lpstr>
      <vt:lpstr>LIBR0065</vt:lpstr>
      <vt:lpstr>LIBR0066</vt:lpstr>
      <vt:lpstr>LIBR0067</vt:lpstr>
      <vt:lpstr>LIBR0068</vt:lpstr>
      <vt:lpstr>LIBR0069</vt:lpstr>
      <vt:lpstr>LIBR0070</vt:lpstr>
      <vt:lpstr>LIBR0071</vt:lpstr>
      <vt:lpstr>LIBR0072</vt:lpstr>
      <vt:lpstr>LIBR0073</vt:lpstr>
      <vt:lpstr>LIBR0075</vt:lpstr>
      <vt:lpstr>LIBR0076</vt:lpstr>
      <vt:lpstr>LIBR0083</vt:lpstr>
      <vt:lpstr>LIBR0084</vt:lpstr>
      <vt:lpstr>LIBR0085</vt:lpstr>
      <vt:lpstr>LIBR0086</vt:lpstr>
      <vt:lpstr>LIBR0087</vt:lpstr>
      <vt:lpstr>LIBR0088</vt:lpstr>
      <vt:lpstr>LIBR0089</vt:lpstr>
      <vt:lpstr>LIBR0090</vt:lpstr>
      <vt:lpstr>LIBR0091</vt:lpstr>
      <vt:lpstr>LIBR0092</vt:lpstr>
      <vt:lpstr>LIBR0093</vt:lpstr>
      <vt:lpstr>LIBR0094</vt:lpstr>
      <vt:lpstr>LIBR0095</vt:lpstr>
      <vt:lpstr>LIBR0096</vt:lpstr>
      <vt:lpstr>LIBR0097</vt:lpstr>
      <vt:lpstr>LIBR0098</vt:lpstr>
      <vt:lpstr>LIBR0099</vt:lpstr>
      <vt:lpstr>LIBR0100</vt:lpstr>
      <vt:lpstr>LIBR0101</vt:lpstr>
      <vt:lpstr>LIBR0102</vt:lpstr>
      <vt:lpstr>LIBR0103</vt:lpstr>
      <vt:lpstr>LIBR0104</vt:lpstr>
      <vt:lpstr>LIBR0105</vt:lpstr>
      <vt:lpstr>LIBR0106</vt:lpstr>
      <vt:lpstr>LIBR0107</vt:lpstr>
      <vt:lpstr>LIBR0108</vt:lpstr>
      <vt:lpstr>LIBR0110</vt:lpstr>
      <vt:lpstr>LIBR0111</vt:lpstr>
      <vt:lpstr>LIBR0118</vt:lpstr>
      <vt:lpstr>LIBR0119</vt:lpstr>
      <vt:lpstr>LIBR0120</vt:lpstr>
      <vt:lpstr>LIBR0121</vt:lpstr>
      <vt:lpstr>LIBR0122</vt:lpstr>
      <vt:lpstr>LIBR0123</vt:lpstr>
      <vt:lpstr>LIBR0124</vt:lpstr>
      <vt:lpstr>LIBR0125</vt:lpstr>
      <vt:lpstr>LIBR0126</vt:lpstr>
      <vt:lpstr>LIBR0127</vt:lpstr>
      <vt:lpstr>LIBR0128</vt:lpstr>
      <vt:lpstr>LIBR0129</vt:lpstr>
      <vt:lpstr>LIBR0130</vt:lpstr>
      <vt:lpstr>LIBR0131</vt:lpstr>
      <vt:lpstr>LIBR0132</vt:lpstr>
      <vt:lpstr>LIBR0133</vt:lpstr>
      <vt:lpstr>LIBR0134</vt:lpstr>
      <vt:lpstr>LIBR0135</vt:lpstr>
      <vt:lpstr>LIBR0136</vt:lpstr>
      <vt:lpstr>LIBR0137</vt:lpstr>
      <vt:lpstr>LIBR0138</vt:lpstr>
      <vt:lpstr>LIBR0139</vt:lpstr>
      <vt:lpstr>LIBR0140</vt:lpstr>
      <vt:lpstr>LIBR0141</vt:lpstr>
      <vt:lpstr>LIBR0142</vt:lpstr>
      <vt:lpstr>LIBR0143</vt:lpstr>
      <vt:lpstr>LIBR0144</vt:lpstr>
      <vt:lpstr>LIBR0145</vt:lpstr>
      <vt:lpstr>LIBR0146</vt:lpstr>
      <vt:lpstr>LIBR0147</vt:lpstr>
      <vt:lpstr>LIBR0148</vt:lpstr>
      <vt:lpstr>LIBR0149</vt:lpstr>
      <vt:lpstr>LIBR0150</vt:lpstr>
      <vt:lpstr>LIBR0151</vt:lpstr>
      <vt:lpstr>LIBR0152</vt:lpstr>
      <vt:lpstr>LIBR0153</vt:lpstr>
      <vt:lpstr>LIBR0154</vt:lpstr>
      <vt:lpstr>LIBR0170</vt:lpstr>
      <vt:lpstr>LIBR0171</vt:lpstr>
      <vt:lpstr>LIBR0173</vt:lpstr>
      <vt:lpstr>LIBR0174</vt:lpstr>
      <vt:lpstr>LIBR0175</vt:lpstr>
      <vt:lpstr>LIBR0179</vt:lpstr>
      <vt:lpstr>LIBR0180</vt:lpstr>
      <vt:lpstr>LIBR0181</vt:lpstr>
      <vt:lpstr>LIBR0182</vt:lpstr>
      <vt:lpstr>LIBR0183</vt:lpstr>
      <vt:lpstr>LIBR0184</vt:lpstr>
      <vt:lpstr>LIBR0185</vt:lpstr>
      <vt:lpstr>LIBR0186</vt:lpstr>
      <vt:lpstr>LIBR0187</vt:lpstr>
      <vt:lpstr>LIBR0188</vt:lpstr>
      <vt:lpstr>LIBR0189</vt:lpstr>
      <vt:lpstr>LIBR0190</vt:lpstr>
      <vt:lpstr>LIBR0191</vt:lpstr>
      <vt:lpstr>LIBR0192</vt:lpstr>
      <vt:lpstr>LIBR0193</vt:lpstr>
      <vt:lpstr>LIBR0194</vt:lpstr>
      <vt:lpstr>LIBR0195</vt:lpstr>
      <vt:lpstr>LIBR0196</vt:lpstr>
      <vt:lpstr>LIBR0197</vt:lpstr>
      <vt:lpstr>LIBR0198</vt:lpstr>
      <vt:lpstr>LIBR0199</vt:lpstr>
      <vt:lpstr>LIBR0200</vt:lpstr>
      <vt:lpstr>LIBR0201</vt:lpstr>
      <vt:lpstr>LIBR0202</vt:lpstr>
      <vt:lpstr>LIBR0203</vt:lpstr>
      <vt:lpstr>LIBR0204</vt:lpstr>
      <vt:lpstr>LIBR0205</vt:lpstr>
      <vt:lpstr>LIBR0206</vt:lpstr>
      <vt:lpstr>LIBR0207</vt:lpstr>
      <vt:lpstr>LIBR0208</vt:lpstr>
      <vt:lpstr>LIBR0209</vt:lpstr>
      <vt:lpstr>LIBR0210</vt:lpstr>
      <vt:lpstr>LIBR0211</vt:lpstr>
      <vt:lpstr>LIBR0212</vt:lpstr>
      <vt:lpstr>LIBR0213</vt:lpstr>
      <vt:lpstr>LIBR0214</vt:lpstr>
      <vt:lpstr>LIBR0215</vt:lpstr>
      <vt:lpstr>LIBR0216</vt:lpstr>
      <vt:lpstr>LIBR0217</vt:lpstr>
      <vt:lpstr>LIBR0221</vt:lpstr>
      <vt:lpstr>LIBR0222</vt:lpstr>
      <vt:lpstr>LIBR0223</vt:lpstr>
      <vt:lpstr>LIBR0224</vt:lpstr>
      <vt:lpstr>LIBR0225</vt:lpstr>
      <vt:lpstr>LIBR0226</vt:lpstr>
      <vt:lpstr>LIBR0227</vt:lpstr>
      <vt:lpstr>LIBR0228</vt:lpstr>
      <vt:lpstr>LIBR0229</vt:lpstr>
      <vt:lpstr>LIBR0230</vt:lpstr>
      <vt:lpstr>LIBR0231</vt:lpstr>
      <vt:lpstr>LIBR0234</vt:lpstr>
      <vt:lpstr>LIBR0235</vt:lpstr>
      <vt:lpstr>LIBR0236</vt:lpstr>
      <vt:lpstr>LIBR0237</vt:lpstr>
      <vt:lpstr>LIBR0238</vt:lpstr>
      <vt:lpstr>LIBR0239</vt:lpstr>
      <vt:lpstr>LIBR0240</vt:lpstr>
      <vt:lpstr>LIBR0241</vt:lpstr>
      <vt:lpstr>LIBR0242</vt:lpstr>
      <vt:lpstr>LIBR0243</vt:lpstr>
      <vt:lpstr>LIBR0244</vt:lpstr>
      <vt:lpstr>LIBR0245</vt:lpstr>
      <vt:lpstr>LibraryType</vt:lpstr>
      <vt:lpstr>LY_Data</vt:lpstr>
      <vt:lpstr>LY_ServicePoints</vt:lpstr>
      <vt:lpstr>Name1</vt:lpstr>
      <vt:lpstr>Name2</vt:lpstr>
      <vt:lpstr>Note1</vt:lpstr>
      <vt:lpstr>Note10</vt:lpstr>
      <vt:lpstr>Note11</vt:lpstr>
      <vt:lpstr>Note12</vt:lpstr>
      <vt:lpstr>Note13</vt:lpstr>
      <vt:lpstr>Note14</vt:lpstr>
      <vt:lpstr>Note2</vt:lpstr>
      <vt:lpstr>Note3</vt:lpstr>
      <vt:lpstr>Note4</vt:lpstr>
      <vt:lpstr>Note5</vt:lpstr>
      <vt:lpstr>Note6</vt:lpstr>
      <vt:lpstr>Note7</vt:lpstr>
      <vt:lpstr>Note8</vt:lpstr>
      <vt:lpstr>Note9</vt:lpstr>
      <vt:lpstr>Other_Email</vt:lpstr>
      <vt:lpstr>Contacts!Print_Area</vt:lpstr>
      <vt:lpstr>'Guidance Notes'!Print_Area</vt:lpstr>
      <vt:lpstr>Questionnaire!Print_Area</vt:lpstr>
      <vt:lpstr>'Service Points'!Print_Area</vt:lpstr>
      <vt:lpstr>'Service Points'!Print_Titles</vt:lpstr>
      <vt:lpstr>Qdata</vt:lpstr>
      <vt:lpstr>Qservicepoints</vt:lpstr>
      <vt:lpstr>Qshortname</vt:lpstr>
      <vt:lpstr>Statutory</vt:lpstr>
      <vt:lpstr>Telephone1</vt:lpstr>
      <vt:lpstr>Telephone2</vt:lpstr>
      <vt:lpstr>Year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Public Library Statistics Actuals</dc:title>
  <dc:creator>IPF</dc:creator>
  <cp:keywords>Public Library Statistics Actuals</cp:keywords>
  <cp:lastModifiedBy>Dean McAdam</cp:lastModifiedBy>
  <cp:lastPrinted>2020-06-12T08:14:48Z</cp:lastPrinted>
  <dcterms:created xsi:type="dcterms:W3CDTF">2002-02-11T11:34:16Z</dcterms:created>
  <dcterms:modified xsi:type="dcterms:W3CDTF">2025-11-25T16:01:45Z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