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1" documentId="8_{CD47CECC-B732-4AFE-ADC4-BADED265A212}" xr6:coauthVersionLast="47" xr6:coauthVersionMax="47" xr10:uidLastSave="{4E4E0CDD-5B7E-4709-B043-7CF6EA9084BF}"/>
  <bookViews>
    <workbookView xWindow="-110" yWindow="-110" windowWidth="19420" windowHeight="11500" xr2:uid="{C7010D91-9957-4D07-8100-2429E4DC0962}"/>
  </bookViews>
  <sheets>
    <sheet name="Sheet1" sheetId="1" r:id="rId1"/>
  </sheets>
  <definedNames>
    <definedName name="_xlnm.Print_Area" localSheetId="0">Sheet1!$A$1:$P$32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O30" i="1"/>
  <c r="N30" i="1"/>
  <c r="M30" i="1"/>
  <c r="L30" i="1"/>
  <c r="K30" i="1"/>
  <c r="J30" i="1"/>
  <c r="I30" i="1" l="1"/>
  <c r="H30" i="1"/>
  <c r="G30" i="1"/>
  <c r="F30" i="1"/>
  <c r="E30" i="1"/>
  <c r="D30" i="1"/>
  <c r="C30" i="1"/>
  <c r="B30" i="1"/>
  <c r="C28" i="1"/>
  <c r="C32" i="1" s="1"/>
  <c r="D28" i="1"/>
  <c r="E28" i="1"/>
  <c r="E32" i="1" s="1"/>
  <c r="F28" i="1"/>
  <c r="G28" i="1"/>
  <c r="H28" i="1"/>
  <c r="I28" i="1"/>
  <c r="J28" i="1"/>
  <c r="J32" i="1" s="1"/>
  <c r="K28" i="1"/>
  <c r="K32" i="1" s="1"/>
  <c r="L28" i="1"/>
  <c r="L32" i="1" s="1"/>
  <c r="M28" i="1"/>
  <c r="M32" i="1" s="1"/>
  <c r="N28" i="1"/>
  <c r="N32" i="1" s="1"/>
  <c r="O28" i="1"/>
  <c r="O32" i="1" s="1"/>
  <c r="P28" i="1"/>
  <c r="P32" i="1" s="1"/>
  <c r="B28" i="1"/>
  <c r="B32" i="1" l="1"/>
  <c r="I32" i="1"/>
  <c r="D32" i="1"/>
  <c r="H32" i="1"/>
  <c r="F32" i="1"/>
  <c r="G32" i="1"/>
</calcChain>
</file>

<file path=xl/sharedStrings.xml><?xml version="1.0" encoding="utf-8"?>
<sst xmlns="http://schemas.openxmlformats.org/spreadsheetml/2006/main" count="43" uniqueCount="43">
  <si>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</si>
  <si>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</si>
  <si>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</si>
  <si>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</si>
  <si>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</si>
  <si>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</si>
  <si>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</si>
  <si>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</si>
  <si>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</si>
  <si>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</si>
  <si>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</si>
  <si>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</si>
  <si>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</si>
  <si>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</si>
  <si>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</si>
  <si>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Relevant projects:</t>
  </si>
  <si>
    <t>Leith Chooses/Leith Decides</t>
  </si>
  <si>
    <t>Canny wi' Cash</t>
  </si>
  <si>
    <t>Liberton/Gilmerton Neighbourhood Partnership - Youth Talk</t>
  </si>
  <si>
    <t>Almond Neighbourhood Partnership - You(TH) Decides</t>
  </si>
  <si>
    <t>You Decide - Portobello and Craigmillar</t>
  </si>
  <si>
    <t>South West - Grant a Grand</t>
  </si>
  <si>
    <t>Your Choice: Youth Projects</t>
  </si>
  <si>
    <t>Local Employability Initiatives</t>
  </si>
  <si>
    <t>Choose Youth Work</t>
  </si>
  <si>
    <t>Edinburgh Community Climate Fund</t>
  </si>
  <si>
    <t>North Cairntow Gypsy Travellers' Site</t>
  </si>
  <si>
    <t>Play Parks</t>
  </si>
  <si>
    <t>Western Edinburgh: Youth Decides</t>
  </si>
  <si>
    <t>Hate Crime</t>
  </si>
  <si>
    <t>South West Decides - Health Matters</t>
  </si>
  <si>
    <t>Liberton/Gilmerton Decides - Environmental Projects</t>
  </si>
  <si>
    <t>Combined General Revenue Funding and Non-Domestic Rates income</t>
  </si>
  <si>
    <t xml:space="preserve">Joined Up for Integration Voice Your Choice Project </t>
  </si>
  <si>
    <t xml:space="preserve">South Central and Liberton/Gilmerton Neighbourhood Partnerships Intergenerational </t>
  </si>
  <si>
    <t>South Central Neighbourhood Partnership - Students in the Community</t>
  </si>
  <si>
    <t>Neighbourhood Environmental Programme</t>
  </si>
  <si>
    <t xml:space="preserve">Youth Decides - Almond </t>
  </si>
  <si>
    <t xml:space="preserve">Youth Decides - Western </t>
  </si>
  <si>
    <t>Tynecastle High School Pupil Equity Fund</t>
  </si>
  <si>
    <t>South Central - Community Grants Fund and Neighbourhood Environmental Programme</t>
  </si>
  <si>
    <t>Total relevant spend</t>
  </si>
  <si>
    <t>As proportion of total spend per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</si>
</sst>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1" fillId="0" borderId="1" xfId="0" applyFont="1" applyBorder="1" applyAlignment="1">
      <alignment horizontal="right"/>
    </xf>
    <xf numFmtId="3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/>
    </xf>
    <xf numFmtId="10" fontId="0" fillId="0" borderId="1" xfId="0" applyNumberFormat="1" applyBorder="1" applyAlignment="1">
      <alignment horizontal="right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D50C3-31AC-4DAE-AFE9-DA302B270F39}">
  <sheetPr>
    <pageSetUpPr fitToPage="1"/>
  </sheetPr>
  <dimension ref="A1:P32"/>
  <sheetViews>
    <sheetView tabSelected="1" zoomScaleNormal="100" workbookViewId="0">
      <selection activeCell="A33" sqref="A33"/>
    </sheetView>
  </sheetViews>
  <sheetFormatPr defaultRowHeight="14.5" x14ac:dyDescent="0.35"/>
  <cols>
    <col min="1" max="1" width="49.08984375" customWidth="1"/>
    <col min="2" max="2" width="13.08984375" style="1" bestFit="1" customWidth="1"/>
    <col min="3" max="3" width="13.36328125" style="1" bestFit="1" customWidth="1"/>
    <col min="4" max="5" width="11.81640625" style="1" bestFit="1" customWidth="1"/>
    <col min="6" max="13" width="10.90625" style="1" bestFit="1" customWidth="1"/>
    <col min="14" max="15" width="12.453125" style="1" bestFit="1" customWidth="1"/>
    <col min="16" max="16" width="13.54296875" style="1" bestFit="1" customWidth="1"/>
  </cols>
  <sheetData>
    <row r="1" spans="1:16" x14ac:dyDescent="0.35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</row>
    <row r="2" spans="1:16" x14ac:dyDescent="0.35">
      <c r="A2" s="2" t="s">
        <v>15</v>
      </c>
    </row>
    <row r="3" spans="1:16" x14ac:dyDescent="0.35">
      <c r="A3" s="7" t="s">
        <v>19</v>
      </c>
      <c r="B3" s="4"/>
      <c r="C3" s="4"/>
      <c r="D3" s="4"/>
      <c r="E3" s="4">
        <v>2000</v>
      </c>
      <c r="F3" s="4">
        <v>2000</v>
      </c>
      <c r="G3" s="4">
        <v>2000</v>
      </c>
      <c r="H3" s="4">
        <v>2000</v>
      </c>
      <c r="I3" s="4"/>
      <c r="J3" s="4"/>
      <c r="K3" s="4"/>
      <c r="L3" s="4"/>
      <c r="M3" s="4"/>
      <c r="N3" s="4"/>
      <c r="O3" s="4"/>
      <c r="P3" s="4"/>
    </row>
    <row r="4" spans="1:16" x14ac:dyDescent="0.35">
      <c r="A4" s="8" t="s">
        <v>17</v>
      </c>
      <c r="B4" s="4"/>
      <c r="C4" s="4"/>
      <c r="D4" s="4"/>
      <c r="E4" s="4">
        <v>56000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35">
      <c r="A5" s="8" t="s">
        <v>24</v>
      </c>
      <c r="B5" s="4"/>
      <c r="C5" s="4"/>
      <c r="D5" s="4"/>
      <c r="E5" s="4"/>
      <c r="F5" s="4"/>
      <c r="G5" s="4"/>
      <c r="H5" s="4"/>
      <c r="I5" s="4">
        <v>60000</v>
      </c>
      <c r="J5" s="4">
        <v>166000</v>
      </c>
      <c r="K5" s="4"/>
      <c r="L5" s="4"/>
      <c r="M5" s="4"/>
      <c r="N5" s="4"/>
      <c r="O5" s="4"/>
      <c r="P5" s="4"/>
    </row>
    <row r="6" spans="1:16" x14ac:dyDescent="0.35">
      <c r="A6" s="8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>
        <v>140000</v>
      </c>
      <c r="O6" s="4"/>
      <c r="P6" s="4"/>
    </row>
    <row r="7" spans="1:16" x14ac:dyDescent="0.35">
      <c r="A7" s="7" t="s">
        <v>29</v>
      </c>
      <c r="B7" s="4"/>
      <c r="C7" s="4"/>
      <c r="D7" s="4"/>
      <c r="E7" s="4"/>
      <c r="F7" s="4"/>
      <c r="G7" s="4"/>
      <c r="H7" s="4">
        <v>40000</v>
      </c>
      <c r="I7" s="4"/>
      <c r="J7" s="4"/>
      <c r="K7" s="4"/>
      <c r="L7" s="4"/>
      <c r="M7" s="4"/>
      <c r="N7" s="4"/>
      <c r="O7" s="4"/>
      <c r="P7" s="4"/>
    </row>
    <row r="8" spans="1:16" x14ac:dyDescent="0.35">
      <c r="A8" s="8" t="s">
        <v>33</v>
      </c>
      <c r="B8" s="4"/>
      <c r="C8" s="4"/>
      <c r="D8" s="4"/>
      <c r="E8" s="4"/>
      <c r="F8" s="4"/>
      <c r="G8" s="4"/>
      <c r="H8" s="4"/>
      <c r="I8" s="4"/>
      <c r="J8" s="4">
        <v>40000</v>
      </c>
      <c r="K8" s="4"/>
      <c r="L8" s="4"/>
      <c r="M8" s="4"/>
      <c r="N8" s="4"/>
      <c r="O8" s="4"/>
      <c r="P8" s="4"/>
    </row>
    <row r="9" spans="1:16" x14ac:dyDescent="0.35">
      <c r="A9" s="8" t="s">
        <v>16</v>
      </c>
      <c r="B9" s="4">
        <v>16602</v>
      </c>
      <c r="C9" s="4">
        <v>17666</v>
      </c>
      <c r="D9" s="4">
        <v>22092</v>
      </c>
      <c r="E9" s="4">
        <v>22885</v>
      </c>
      <c r="F9" s="4">
        <v>22092</v>
      </c>
      <c r="G9" s="4">
        <v>22092</v>
      </c>
      <c r="H9" s="4">
        <v>44184</v>
      </c>
      <c r="I9" s="4">
        <v>44000</v>
      </c>
      <c r="J9" s="4">
        <v>44624</v>
      </c>
      <c r="K9" s="4">
        <v>44624</v>
      </c>
      <c r="L9" s="4">
        <v>51102</v>
      </c>
      <c r="M9" s="4">
        <v>49000</v>
      </c>
      <c r="N9" s="4">
        <v>54000</v>
      </c>
      <c r="O9" s="4">
        <v>53000</v>
      </c>
      <c r="P9" s="4">
        <v>48000</v>
      </c>
    </row>
    <row r="10" spans="1:16" x14ac:dyDescent="0.35">
      <c r="A10" s="7" t="s">
        <v>31</v>
      </c>
      <c r="B10" s="4"/>
      <c r="C10" s="4"/>
      <c r="D10" s="4"/>
      <c r="E10" s="4"/>
      <c r="F10" s="4"/>
      <c r="G10" s="4">
        <v>403000</v>
      </c>
      <c r="H10" s="4">
        <v>327442</v>
      </c>
      <c r="I10" s="4"/>
      <c r="J10" s="4"/>
      <c r="K10" s="4"/>
      <c r="L10" s="4"/>
      <c r="M10" s="4"/>
      <c r="N10" s="4"/>
      <c r="O10" s="4"/>
      <c r="P10" s="4"/>
    </row>
    <row r="11" spans="1:16" x14ac:dyDescent="0.35">
      <c r="A11" s="7" t="s">
        <v>18</v>
      </c>
      <c r="B11" s="4"/>
      <c r="C11" s="4"/>
      <c r="D11" s="4"/>
      <c r="E11" s="4"/>
      <c r="F11" s="4">
        <v>11000</v>
      </c>
      <c r="G11" s="4">
        <v>10000</v>
      </c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35">
      <c r="A12" s="7" t="s">
        <v>23</v>
      </c>
      <c r="B12" s="4"/>
      <c r="C12" s="4"/>
      <c r="D12" s="4"/>
      <c r="E12" s="4"/>
      <c r="F12" s="4"/>
      <c r="G12" s="4"/>
      <c r="H12" s="4"/>
      <c r="I12" s="4">
        <v>40000</v>
      </c>
      <c r="J12" s="4"/>
      <c r="K12" s="4"/>
      <c r="L12" s="4"/>
      <c r="M12" s="4"/>
      <c r="N12" s="4"/>
      <c r="O12" s="4"/>
      <c r="P12" s="4"/>
    </row>
    <row r="13" spans="1:16" x14ac:dyDescent="0.35">
      <c r="A13" s="7" t="s">
        <v>36</v>
      </c>
      <c r="B13" s="4"/>
      <c r="C13" s="4"/>
      <c r="D13" s="4"/>
      <c r="E13" s="4"/>
      <c r="F13" s="4"/>
      <c r="G13" s="4"/>
      <c r="H13" s="4"/>
      <c r="I13" s="4">
        <v>60000</v>
      </c>
      <c r="J13" s="4"/>
      <c r="K13" s="4"/>
      <c r="L13" s="4"/>
      <c r="M13" s="4">
        <v>2569000</v>
      </c>
      <c r="N13" s="4">
        <v>3551000</v>
      </c>
      <c r="O13" s="4">
        <v>2845000</v>
      </c>
      <c r="P13" s="4">
        <v>3951000</v>
      </c>
    </row>
    <row r="14" spans="1:16" x14ac:dyDescent="0.35">
      <c r="A14" s="7" t="s">
        <v>26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>
        <v>3877000</v>
      </c>
      <c r="O14" s="4"/>
      <c r="P14" s="4"/>
    </row>
    <row r="15" spans="1:16" x14ac:dyDescent="0.35">
      <c r="A15" s="7" t="s">
        <v>27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>
        <v>418000</v>
      </c>
      <c r="P15" s="4">
        <v>1033000</v>
      </c>
    </row>
    <row r="16" spans="1:16" ht="29" x14ac:dyDescent="0.35">
      <c r="A16" s="7" t="s">
        <v>40</v>
      </c>
      <c r="B16" s="4"/>
      <c r="C16" s="4"/>
      <c r="D16" s="4"/>
      <c r="E16" s="4"/>
      <c r="F16" s="4"/>
      <c r="G16" s="4"/>
      <c r="H16" s="4">
        <v>221000</v>
      </c>
      <c r="I16" s="4"/>
      <c r="J16" s="4"/>
      <c r="K16" s="4"/>
      <c r="L16" s="4"/>
      <c r="M16" s="4"/>
      <c r="N16" s="4"/>
      <c r="O16" s="4"/>
      <c r="P16" s="4"/>
    </row>
    <row r="17" spans="1:16" ht="29" x14ac:dyDescent="0.35">
      <c r="A17" s="7" t="s">
        <v>34</v>
      </c>
      <c r="B17" s="4"/>
      <c r="C17" s="4"/>
      <c r="D17" s="4"/>
      <c r="E17" s="4"/>
      <c r="F17" s="4"/>
      <c r="G17" s="4"/>
      <c r="H17" s="4">
        <v>40000</v>
      </c>
      <c r="I17" s="4"/>
      <c r="J17" s="4"/>
      <c r="K17" s="4"/>
      <c r="L17" s="4"/>
      <c r="M17" s="4"/>
      <c r="N17" s="4"/>
      <c r="O17" s="4"/>
      <c r="P17" s="4"/>
    </row>
    <row r="18" spans="1:16" ht="29" x14ac:dyDescent="0.35">
      <c r="A18" s="7" t="s">
        <v>35</v>
      </c>
      <c r="B18" s="4">
        <v>6000</v>
      </c>
      <c r="C18" s="4">
        <v>6000</v>
      </c>
      <c r="D18" s="4">
        <v>6000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35">
      <c r="A19" s="7" t="s">
        <v>21</v>
      </c>
      <c r="B19" s="4"/>
      <c r="C19" s="4"/>
      <c r="D19" s="4"/>
      <c r="E19" s="4"/>
      <c r="F19" s="4"/>
      <c r="G19" s="4">
        <v>10000</v>
      </c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5">
      <c r="A20" s="8" t="s">
        <v>30</v>
      </c>
      <c r="B20" s="4"/>
      <c r="C20" s="4"/>
      <c r="D20" s="4"/>
      <c r="E20" s="4"/>
      <c r="F20" s="4"/>
      <c r="G20" s="4"/>
      <c r="H20" s="4">
        <v>40000</v>
      </c>
      <c r="I20" s="4"/>
      <c r="J20" s="4"/>
      <c r="K20" s="4"/>
      <c r="L20" s="4"/>
      <c r="M20" s="4"/>
      <c r="N20" s="4"/>
      <c r="O20" s="4"/>
      <c r="P20" s="4"/>
    </row>
    <row r="21" spans="1:16" x14ac:dyDescent="0.35">
      <c r="A21" s="8" t="s">
        <v>39</v>
      </c>
      <c r="B21" s="4"/>
      <c r="C21" s="4"/>
      <c r="D21" s="4"/>
      <c r="E21" s="4"/>
      <c r="F21" s="4"/>
      <c r="G21" s="4"/>
      <c r="H21" s="4"/>
      <c r="I21" s="4"/>
      <c r="J21" s="4">
        <v>8000</v>
      </c>
      <c r="K21" s="4"/>
      <c r="L21" s="4"/>
      <c r="M21" s="4"/>
      <c r="N21" s="4"/>
      <c r="O21" s="4">
        <v>9000</v>
      </c>
      <c r="P21" s="4"/>
    </row>
    <row r="22" spans="1:16" x14ac:dyDescent="0.35">
      <c r="A22" s="7" t="s">
        <v>28</v>
      </c>
      <c r="B22" s="4"/>
      <c r="C22" s="4"/>
      <c r="D22" s="4"/>
      <c r="E22" s="4"/>
      <c r="F22" s="4"/>
      <c r="G22" s="4"/>
      <c r="H22" s="4">
        <v>4500</v>
      </c>
      <c r="I22" s="4"/>
      <c r="J22" s="4"/>
      <c r="K22" s="4"/>
      <c r="L22" s="4"/>
      <c r="M22" s="4"/>
      <c r="N22" s="4"/>
      <c r="O22" s="4"/>
      <c r="P22" s="4"/>
    </row>
    <row r="23" spans="1:16" x14ac:dyDescent="0.35">
      <c r="A23" s="7" t="s">
        <v>20</v>
      </c>
      <c r="B23" s="4"/>
      <c r="C23" s="4"/>
      <c r="D23" s="4"/>
      <c r="E23" s="4"/>
      <c r="F23" s="4"/>
      <c r="G23" s="4">
        <v>21737</v>
      </c>
      <c r="H23" s="4">
        <v>21737</v>
      </c>
      <c r="I23" s="4"/>
      <c r="J23" s="4">
        <v>22637</v>
      </c>
      <c r="K23" s="4"/>
      <c r="L23" s="4"/>
      <c r="M23" s="4"/>
      <c r="N23" s="4"/>
      <c r="O23" s="4"/>
      <c r="P23" s="4"/>
    </row>
    <row r="24" spans="1:16" x14ac:dyDescent="0.35">
      <c r="A24" s="8" t="s">
        <v>22</v>
      </c>
      <c r="B24" s="4"/>
      <c r="C24" s="4"/>
      <c r="D24" s="4"/>
      <c r="E24" s="4"/>
      <c r="F24" s="4"/>
      <c r="G24" s="4">
        <v>39312</v>
      </c>
      <c r="H24" s="4">
        <v>40000</v>
      </c>
      <c r="I24" s="4">
        <v>28000</v>
      </c>
      <c r="J24" s="4"/>
      <c r="K24" s="4"/>
      <c r="L24" s="4"/>
      <c r="M24" s="4"/>
      <c r="N24" s="4"/>
      <c r="O24" s="4"/>
      <c r="P24" s="4"/>
    </row>
    <row r="25" spans="1:16" x14ac:dyDescent="0.35">
      <c r="A25" s="7" t="s">
        <v>37</v>
      </c>
      <c r="B25" s="4"/>
      <c r="C25" s="4"/>
      <c r="D25" s="4"/>
      <c r="E25" s="4"/>
      <c r="F25" s="4">
        <v>2000</v>
      </c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35">
      <c r="A26" s="7" t="s">
        <v>38</v>
      </c>
      <c r="B26" s="4"/>
      <c r="C26" s="4"/>
      <c r="D26" s="4"/>
      <c r="E26" s="4"/>
      <c r="F26" s="4">
        <v>4000</v>
      </c>
      <c r="G26" s="4"/>
      <c r="H26" s="4"/>
      <c r="I26" s="4"/>
      <c r="J26" s="4"/>
      <c r="K26" s="4"/>
      <c r="L26" s="4"/>
      <c r="M26" s="4"/>
      <c r="N26" s="4"/>
      <c r="O26" s="4"/>
      <c r="P26" s="4"/>
    </row>
    <row r="28" spans="1:16" x14ac:dyDescent="0.35">
      <c r="A28" s="9" t="s">
        <v>41</v>
      </c>
      <c r="B28" s="5">
        <f t="shared" ref="B28:P28" si="0">SUM(B3:B26)</f>
        <v>22602</v>
      </c>
      <c r="C28" s="5">
        <f t="shared" si="0"/>
        <v>23666</v>
      </c>
      <c r="D28" s="5">
        <f t="shared" si="0"/>
        <v>28092</v>
      </c>
      <c r="E28" s="5">
        <f t="shared" si="0"/>
        <v>80885</v>
      </c>
      <c r="F28" s="5">
        <f t="shared" si="0"/>
        <v>41092</v>
      </c>
      <c r="G28" s="5">
        <f t="shared" si="0"/>
        <v>508141</v>
      </c>
      <c r="H28" s="5">
        <f t="shared" si="0"/>
        <v>780863</v>
      </c>
      <c r="I28" s="5">
        <f t="shared" si="0"/>
        <v>232000</v>
      </c>
      <c r="J28" s="5">
        <f t="shared" si="0"/>
        <v>281261</v>
      </c>
      <c r="K28" s="5">
        <f t="shared" si="0"/>
        <v>44624</v>
      </c>
      <c r="L28" s="5">
        <f t="shared" si="0"/>
        <v>51102</v>
      </c>
      <c r="M28" s="5">
        <f t="shared" si="0"/>
        <v>2618000</v>
      </c>
      <c r="N28" s="5">
        <f t="shared" si="0"/>
        <v>7622000</v>
      </c>
      <c r="O28" s="5">
        <f t="shared" si="0"/>
        <v>3325000</v>
      </c>
      <c r="P28" s="5">
        <f t="shared" si="0"/>
        <v>5032000</v>
      </c>
    </row>
    <row r="29" spans="1:16" x14ac:dyDescent="0.35">
      <c r="A29" s="12"/>
    </row>
    <row r="30" spans="1:16" ht="29" x14ac:dyDescent="0.35">
      <c r="A30" s="10" t="s">
        <v>32</v>
      </c>
      <c r="B30" s="4">
        <f>579737000+188733000</f>
        <v>768470000</v>
      </c>
      <c r="C30" s="4">
        <f>458120000+297442000</f>
        <v>755562000</v>
      </c>
      <c r="D30" s="4">
        <f>463365000+310993000</f>
        <v>774358000</v>
      </c>
      <c r="E30" s="4">
        <f>402364000+334630000</f>
        <v>736994000</v>
      </c>
      <c r="F30" s="4">
        <f>386311000+364108000</f>
        <v>750419000</v>
      </c>
      <c r="G30" s="4">
        <f>354576000+390862000</f>
        <v>745438000</v>
      </c>
      <c r="H30" s="4">
        <f>344919000+374650000</f>
        <v>719569000</v>
      </c>
      <c r="I30" s="4">
        <f>355063000+345757000</f>
        <v>700820000</v>
      </c>
      <c r="J30" s="4">
        <f>363757000+340474000</f>
        <v>704231000</v>
      </c>
      <c r="K30" s="4">
        <f>360206000+366025000</f>
        <v>726231000</v>
      </c>
      <c r="L30" s="4">
        <f>635771000+238922000</f>
        <v>874693000</v>
      </c>
      <c r="M30" s="4">
        <f>653272000+188796000</f>
        <v>842068000</v>
      </c>
      <c r="N30" s="4">
        <f>627905000+249861000</f>
        <v>877766000</v>
      </c>
      <c r="O30" s="4">
        <f>552075000+377317000</f>
        <v>929392000</v>
      </c>
      <c r="P30" s="4">
        <f>629278000+407645000</f>
        <v>1036923000</v>
      </c>
    </row>
    <row r="31" spans="1:16" x14ac:dyDescent="0.35">
      <c r="A31" s="12"/>
    </row>
    <row r="32" spans="1:16" x14ac:dyDescent="0.35">
      <c r="A32" s="11" t="s">
        <v>42</v>
      </c>
      <c r="B32" s="6">
        <f>B28/B30</f>
        <v>2.9411688159589836E-5</v>
      </c>
      <c r="C32" s="6">
        <f t="shared" ref="C32:P32" si="1">C28/C30</f>
        <v>3.1322379897347937E-5</v>
      </c>
      <c r="D32" s="6">
        <f t="shared" si="1"/>
        <v>3.6277793991926215E-5</v>
      </c>
      <c r="E32" s="6">
        <f t="shared" si="1"/>
        <v>1.0974987584702182E-4</v>
      </c>
      <c r="F32" s="6">
        <f t="shared" si="1"/>
        <v>5.4758741449776725E-5</v>
      </c>
      <c r="G32" s="6">
        <f t="shared" si="1"/>
        <v>6.8166769067313441E-4</v>
      </c>
      <c r="H32" s="6">
        <f t="shared" si="1"/>
        <v>1.0851815461755579E-3</v>
      </c>
      <c r="I32" s="6">
        <f t="shared" si="1"/>
        <v>3.3104078079963469E-4</v>
      </c>
      <c r="J32" s="6">
        <f t="shared" si="1"/>
        <v>3.9938741691291637E-4</v>
      </c>
      <c r="K32" s="6">
        <f t="shared" si="1"/>
        <v>6.1446013733922129E-5</v>
      </c>
      <c r="L32" s="6">
        <f t="shared" si="1"/>
        <v>5.8422783765275361E-5</v>
      </c>
      <c r="M32" s="6">
        <f t="shared" si="1"/>
        <v>3.1090125738063908E-3</v>
      </c>
      <c r="N32" s="6">
        <f t="shared" si="1"/>
        <v>8.6834076507861999E-3</v>
      </c>
      <c r="O32" s="6">
        <f t="shared" si="1"/>
        <v>3.5776077263415221E-3</v>
      </c>
      <c r="P32" s="6">
        <f t="shared" si="1"/>
        <v>4.8528193510993583E-3</v>
      </c>
    </row>
  </sheetData>
  <sortState xmlns:xlrd2="http://schemas.microsoft.com/office/spreadsheetml/2017/richdata2" ref="A3:P26">
    <sortCondition ref="A3:A26"/>
  </sortState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2025-11-11T16:28:57Z</dcterms:created>
  <dcterms:modified xsi:type="dcterms:W3CDTF">2025-11-11T16:29:03Z</dcterms:modified>
</cp:coreProperties>
</file>